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updateLinks="always" defaultThemeVersion="166925"/>
  <mc:AlternateContent xmlns:mc="http://schemas.openxmlformats.org/markup-compatibility/2006">
    <mc:Choice Requires="x15">
      <x15ac:absPath xmlns:x15ac="http://schemas.microsoft.com/office/spreadsheetml/2010/11/ac" url="C:\Users\Dell\Desktop\UPRA_2025\Dcoumentos PA Grupo Base\"/>
    </mc:Choice>
  </mc:AlternateContent>
  <xr:revisionPtr revIDLastSave="0" documentId="13_ncr:1_{F87A8049-C7D1-456C-B138-8D4668D8DFA2}" xr6:coauthVersionLast="46" xr6:coauthVersionMax="47" xr10:uidLastSave="{00000000-0000-0000-0000-000000000000}"/>
  <bookViews>
    <workbookView xWindow="-120" yWindow="-120" windowWidth="20730" windowHeight="11160" tabRatio="864" firstSheet="1" activeTab="12" xr2:uid="{AA7566E0-1AE5-41D0-ACF6-9E45195135AF}"/>
  </bookViews>
  <sheets>
    <sheet name="Cronograma_Ovino_Caprina" sheetId="7" state="hidden" r:id="rId1"/>
    <sheet name="Glosario" sheetId="19" r:id="rId2"/>
    <sheet name="Categoria_de_Costos" sheetId="1" r:id="rId3"/>
    <sheet name="Estimación_Por_Periodo" sheetId="16" r:id="rId4"/>
    <sheet name="Estimación_Anualizada" sheetId="15" r:id="rId5"/>
    <sheet name="Fuentes_Financiación" sheetId="17" r:id="rId6"/>
    <sheet name="P1" sheetId="8" r:id="rId7"/>
    <sheet name="P2" sheetId="9" r:id="rId8"/>
    <sheet name="P3" sheetId="10" r:id="rId9"/>
    <sheet name="P4" sheetId="11" r:id="rId10"/>
    <sheet name="P5" sheetId="12" r:id="rId11"/>
    <sheet name="P6" sheetId="13" r:id="rId12"/>
    <sheet name="P7" sheetId="14"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a">#N/A</definedName>
    <definedName name="\b">#N/A</definedName>
    <definedName name="_____hhh444" localSheetId="0">#REF!</definedName>
    <definedName name="_____hhh444" localSheetId="1">#REF!</definedName>
    <definedName name="_____hhh444">#REF!</definedName>
    <definedName name="___hhh444" localSheetId="0">#REF!</definedName>
    <definedName name="___hhh444">#REF!</definedName>
    <definedName name="_xlnm._FilterDatabase" localSheetId="0" hidden="1">Cronograma_Ovino_Caprina!$A$2:$AM$124</definedName>
    <definedName name="_hhh444" localSheetId="0">#REF!</definedName>
    <definedName name="_hhh444">#REF!</definedName>
    <definedName name="A_impresión_IM" localSheetId="0">#REF!</definedName>
    <definedName name="A_impresión_IM">#REF!</definedName>
    <definedName name="aaa" localSheetId="0">#REF!</definedName>
    <definedName name="aaa">#REF!</definedName>
    <definedName name="abuela">#REF!</definedName>
    <definedName name="africa">#REF!</definedName>
    <definedName name="aleman">#REF!</definedName>
    <definedName name="ALO">#REF!</definedName>
    <definedName name="AREA_COSECHADA">#REF!</definedName>
    <definedName name="_xlnm.Print_Area">#REF!</definedName>
    <definedName name="AREA_SEMBRADA">#REF!</definedName>
    <definedName name="asia">#REF!</definedName>
    <definedName name="astringente">#REF!</definedName>
    <definedName name="autralia">#REF!</definedName>
    <definedName name="bobada">#REF!</definedName>
    <definedName name="cambio">#REF!</definedName>
    <definedName name="cccc">#N/A</definedName>
    <definedName name="centro" localSheetId="0">#REF!</definedName>
    <definedName name="centro">#REF!</definedName>
    <definedName name="contestar" localSheetId="0">#REF!</definedName>
    <definedName name="contestar">#REF!</definedName>
    <definedName name="cuadro2a" localSheetId="0">#REF!</definedName>
    <definedName name="cuadro2a">#REF!</definedName>
    <definedName name="CULTIVOS">[1]Hoja1!$AK$1:$AK$99</definedName>
    <definedName name="d" localSheetId="0">#REF!</definedName>
    <definedName name="d">#REF!</definedName>
    <definedName name="desconocido" localSheetId="0">#REF!</definedName>
    <definedName name="desconocido">#REF!</definedName>
    <definedName name="Desespero" localSheetId="0">#REF!</definedName>
    <definedName name="Desespero">#REF!</definedName>
    <definedName name="DME_Dirty" hidden="1">"False"</definedName>
    <definedName name="DME_LocalFile" hidden="1">"True"</definedName>
    <definedName name="Entorno">#REF!</definedName>
    <definedName name="Extraordinario" localSheetId="0">#REF!</definedName>
    <definedName name="Extraordinario">#REF!</definedName>
    <definedName name="FECHA" localSheetId="0">#REF!</definedName>
    <definedName name="FECHA">#REF!</definedName>
    <definedName name="ffffddddd">#REF!</definedName>
    <definedName name="fffsd">#REF!</definedName>
    <definedName name="fgfgfg">#REF!</definedName>
    <definedName name="fhfhfhfjjj">#REF!</definedName>
    <definedName name="ggg">#REF!</definedName>
    <definedName name="ggggg">#REF!</definedName>
    <definedName name="gggggg">#REF!</definedName>
    <definedName name="gggggg5">#REF!</definedName>
    <definedName name="global">#REF!</definedName>
    <definedName name="hfhfhfhfhf">#REF!</definedName>
    <definedName name="hhh">#REF!</definedName>
    <definedName name="hijo">#REF!</definedName>
    <definedName name="hoas">#REF!</definedName>
    <definedName name="hoja">#REF!</definedName>
    <definedName name="idea">#REF!</definedName>
    <definedName name="Increible">#REF!</definedName>
    <definedName name="jjjjjjjjkkkk">#REF!</definedName>
    <definedName name="jjjkkkk">#REF!</definedName>
    <definedName name="joder">#REF!</definedName>
    <definedName name="kkkkkkk">#REF!</definedName>
    <definedName name="Lista1">[2]Datos!$E$4:$E$6</definedName>
    <definedName name="Logico">[3]Configuracion!$A$4:$A$5</definedName>
    <definedName name="Mamada" localSheetId="0">#REF!</definedName>
    <definedName name="Mamada">#REF!</definedName>
    <definedName name="manera" localSheetId="0">#REF!</definedName>
    <definedName name="manera">#REF!</definedName>
    <definedName name="marina" localSheetId="0">#REF!</definedName>
    <definedName name="marina">#REF!</definedName>
    <definedName name="marta">#REF!</definedName>
    <definedName name="mundo">#REF!</definedName>
    <definedName name="Nada">#REF!</definedName>
    <definedName name="Naturaleza1">#REF!</definedName>
    <definedName name="necesito">#REF!</definedName>
    <definedName name="ninguna">#REF!</definedName>
    <definedName name="Noto">#REF!</definedName>
    <definedName name="Notorio">#REF!</definedName>
    <definedName name="otro">#REF!</definedName>
    <definedName name="paises">[4]COD!$A$1:$B$275</definedName>
    <definedName name="pasara" localSheetId="0">#REF!</definedName>
    <definedName name="pasara">#REF!</definedName>
    <definedName name="pastor" localSheetId="0">#REF!</definedName>
    <definedName name="pastor">#REF!</definedName>
    <definedName name="pensando" localSheetId="0">#REF!</definedName>
    <definedName name="pensando">#REF!</definedName>
    <definedName name="PERIODO">#REF!</definedName>
    <definedName name="piso">#REF!</definedName>
    <definedName name="PRODUCCION">#REF!</definedName>
    <definedName name="PROGRAMAS" localSheetId="0">'[5]SECTORES,PROGRAMAS Y SUBPROGRAM'!$C$4:$D$171</definedName>
    <definedName name="PROGRAMAS">'[6]Sectores, programas, subprogram'!$C$8:$D$181</definedName>
    <definedName name="puntilla" localSheetId="0">#REF!</definedName>
    <definedName name="puntilla">#REF!</definedName>
    <definedName name="quizas" localSheetId="0">#REF!</definedName>
    <definedName name="quizas">#REF!</definedName>
    <definedName name="Rama1" localSheetId="0">#REF!</definedName>
    <definedName name="Rama1">#REF!</definedName>
    <definedName name="RangoCriterio2">[7]Detalle!$K:$K</definedName>
    <definedName name="RangoValor">[7]Detalle!$I:$I</definedName>
    <definedName name="RENDIMIENTO" localSheetId="0">#REF!</definedName>
    <definedName name="RENDIMIENTO">#REF!</definedName>
    <definedName name="Ruta_Critica_1" localSheetId="0">#REF!</definedName>
    <definedName name="Ruta_Critica_1">#REF!</definedName>
    <definedName name="santa" localSheetId="0">#REF!</definedName>
    <definedName name="santa">#REF!</definedName>
    <definedName name="secores">'[8]Sectores y Programas'!$H$5:$I$34</definedName>
    <definedName name="Sector1">[9]Cuentas_Corrientes!$A$133:$I$133</definedName>
    <definedName name="Sector3" localSheetId="0">#REF!</definedName>
    <definedName name="Sector3">#REF!</definedName>
    <definedName name="Sector4" localSheetId="0">#REF!</definedName>
    <definedName name="Sector4">#REF!</definedName>
    <definedName name="SECTORES" localSheetId="0">[5]!SECTOR[[#All],[Codigo ]:[Nombre ]]</definedName>
    <definedName name="SECTORES">[6]!SECTOR[#Data]</definedName>
    <definedName name="septico" localSheetId="0">#REF!</definedName>
    <definedName name="septico">#REF!</definedName>
    <definedName name="suerte" localSheetId="0">#REF!</definedName>
    <definedName name="suerte">#REF!</definedName>
    <definedName name="Tabla_asignación" localSheetId="0">#REF!</definedName>
    <definedName name="Tabla_asignación">#REF!</definedName>
    <definedName name="Tabla_Recursos">#REF!</definedName>
    <definedName name="tendre">#REF!</definedName>
    <definedName name="tener">#REF!</definedName>
    <definedName name="tierra">#REF!</definedName>
    <definedName name="TIR">#REF!</definedName>
    <definedName name="TITULO">#REF!</definedName>
    <definedName name="_xlnm.Print_Titles" localSheetId="0">#REF!,#REF!</definedName>
    <definedName name="_xlnm.Print_Titles">#REF!,#REF!</definedName>
    <definedName name="Ton">[10]Parámetros!$B$4</definedName>
    <definedName name="Totaldepto" localSheetId="0">#REF!</definedName>
    <definedName name="Totaldepto">#REF!</definedName>
    <definedName name="Transaccion1" localSheetId="0">#REF!</definedName>
    <definedName name="Transaccion1">#REF!</definedName>
    <definedName name="Valoracion1" localSheetId="0">#REF!</definedName>
    <definedName name="Valoracion1">#REF!</definedName>
    <definedName name="vives">#REF!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35" i="1" l="1"/>
  <c r="C121" i="1"/>
  <c r="D121" i="1"/>
  <c r="D135" i="1"/>
  <c r="D130" i="10" l="1"/>
  <c r="D83" i="10"/>
  <c r="D82" i="10"/>
  <c r="C155" i="1"/>
  <c r="C154" i="1"/>
  <c r="E116" i="8"/>
  <c r="C124" i="1"/>
  <c r="C138" i="1" l="1"/>
  <c r="C162" i="1" s="1"/>
  <c r="D109" i="1"/>
  <c r="D228" i="8" l="1"/>
  <c r="D224" i="8"/>
  <c r="D227" i="8"/>
  <c r="D225" i="8"/>
  <c r="D223" i="8"/>
  <c r="D79" i="8"/>
  <c r="D104" i="12" l="1"/>
  <c r="D229" i="12" l="1"/>
  <c r="D170" i="12"/>
  <c r="D43" i="12"/>
  <c r="D113" i="9"/>
  <c r="D111" i="9"/>
  <c r="D38" i="9"/>
  <c r="D36" i="9"/>
  <c r="D231" i="8"/>
  <c r="D230" i="8"/>
  <c r="D226" i="8"/>
  <c r="D222" i="8"/>
  <c r="D97" i="8"/>
  <c r="D94" i="8"/>
  <c r="D93" i="8"/>
  <c r="D90" i="8"/>
  <c r="D89" i="8"/>
  <c r="D80" i="8"/>
  <c r="D186" i="12"/>
  <c r="D185" i="12"/>
  <c r="D184" i="12"/>
  <c r="D183" i="12"/>
  <c r="D126" i="12"/>
  <c r="D125" i="12"/>
  <c r="D123" i="12"/>
  <c r="D124" i="12"/>
  <c r="D46" i="12" l="1"/>
  <c r="D45" i="12"/>
  <c r="A91" i="19"/>
  <c r="A128" i="19" l="1"/>
  <c r="A127" i="19"/>
  <c r="A126" i="19"/>
  <c r="A125" i="19"/>
  <c r="A124" i="19"/>
  <c r="A123" i="19"/>
  <c r="A122" i="19"/>
  <c r="A121" i="19"/>
  <c r="A120" i="19"/>
  <c r="A119" i="19"/>
  <c r="A118" i="19"/>
  <c r="A117" i="19"/>
  <c r="A116" i="19"/>
  <c r="A115" i="19"/>
  <c r="A114" i="19"/>
  <c r="A113" i="19"/>
  <c r="A112" i="19"/>
  <c r="A111" i="19"/>
  <c r="A110" i="19"/>
  <c r="A109" i="19"/>
  <c r="A108" i="19"/>
  <c r="A107" i="19"/>
  <c r="A106" i="19"/>
  <c r="A105" i="19"/>
  <c r="A104" i="19"/>
  <c r="A103" i="19"/>
  <c r="A102" i="19"/>
  <c r="A101" i="19"/>
  <c r="A100" i="19"/>
  <c r="A99" i="19"/>
  <c r="A98" i="19"/>
  <c r="A97" i="19"/>
  <c r="A96" i="19"/>
  <c r="A95" i="19"/>
  <c r="A94" i="19"/>
  <c r="A93" i="19"/>
  <c r="A92" i="19"/>
  <c r="A90" i="19"/>
  <c r="A89" i="19"/>
  <c r="A88" i="19"/>
  <c r="A87" i="19"/>
  <c r="A86" i="19"/>
  <c r="A85" i="19"/>
  <c r="A84" i="19"/>
  <c r="A83" i="19"/>
  <c r="A81" i="19"/>
  <c r="A80" i="19"/>
  <c r="A77" i="19"/>
  <c r="A76" i="19"/>
  <c r="A75" i="19"/>
  <c r="A74" i="19"/>
  <c r="A73" i="19"/>
  <c r="A70" i="19"/>
  <c r="A69" i="19"/>
  <c r="A66" i="19"/>
  <c r="A65" i="19"/>
  <c r="A64" i="19"/>
  <c r="A63" i="19"/>
  <c r="A62" i="19"/>
  <c r="A61" i="19"/>
  <c r="A60" i="19"/>
  <c r="A57" i="19"/>
  <c r="A56" i="19"/>
  <c r="A55" i="19"/>
  <c r="A54" i="19"/>
  <c r="A53" i="19"/>
  <c r="A52" i="19"/>
  <c r="A51" i="19"/>
  <c r="A50" i="19"/>
  <c r="A47" i="19"/>
  <c r="A46" i="19"/>
  <c r="A45" i="19"/>
  <c r="A44" i="19"/>
  <c r="A43" i="19"/>
  <c r="A42" i="19"/>
  <c r="A41" i="19"/>
  <c r="A40" i="19"/>
  <c r="A37" i="19"/>
  <c r="A36" i="19"/>
  <c r="A35" i="19"/>
  <c r="A34" i="19"/>
  <c r="A33" i="19"/>
  <c r="A26" i="19"/>
  <c r="A27" i="19"/>
  <c r="A28" i="19"/>
  <c r="A29" i="19"/>
  <c r="A30" i="19"/>
  <c r="A25" i="19"/>
  <c r="A24" i="19"/>
  <c r="A23" i="19"/>
  <c r="A22" i="19"/>
  <c r="A21" i="19"/>
  <c r="A18" i="19"/>
  <c r="A17" i="19"/>
  <c r="A16" i="19"/>
  <c r="A15" i="19"/>
  <c r="A14" i="19"/>
  <c r="A13" i="19"/>
  <c r="C715" i="1" l="1"/>
  <c r="E48" i="14" l="1"/>
  <c r="E177" i="12"/>
  <c r="H177" i="12" s="1"/>
  <c r="H178" i="12" s="1"/>
  <c r="E112" i="12"/>
  <c r="E1206" i="1"/>
  <c r="C1198" i="1"/>
  <c r="E123" i="9" s="1"/>
  <c r="H123" i="9" s="1"/>
  <c r="C1194" i="1"/>
  <c r="C1192" i="1"/>
  <c r="C1012" i="1"/>
  <c r="D1012" i="1"/>
  <c r="E1012" i="1"/>
  <c r="F1012" i="1"/>
  <c r="G1012" i="1"/>
  <c r="C1026" i="1"/>
  <c r="D952" i="1"/>
  <c r="C952" i="1"/>
  <c r="G920" i="1"/>
  <c r="F920" i="1"/>
  <c r="E920" i="1"/>
  <c r="D920" i="1"/>
  <c r="C920" i="1"/>
  <c r="G852" i="1"/>
  <c r="F852" i="1"/>
  <c r="E852" i="1"/>
  <c r="D852" i="1"/>
  <c r="C852" i="1"/>
  <c r="C835" i="1"/>
  <c r="G820" i="1"/>
  <c r="F820" i="1"/>
  <c r="E820" i="1"/>
  <c r="D820" i="1"/>
  <c r="C820" i="1"/>
  <c r="C751" i="1"/>
  <c r="C738" i="1"/>
  <c r="C725" i="1"/>
  <c r="C726" i="1" s="1"/>
  <c r="C1216" i="1" s="1"/>
  <c r="C709" i="1"/>
  <c r="C666" i="1"/>
  <c r="C352" i="1"/>
  <c r="D387" i="1"/>
  <c r="C387" i="1"/>
  <c r="D376" i="1"/>
  <c r="C376" i="1"/>
  <c r="C365" i="1"/>
  <c r="C308" i="1"/>
  <c r="C316" i="1" s="1"/>
  <c r="D724" i="1"/>
  <c r="D723" i="1"/>
  <c r="D722" i="1"/>
  <c r="C618" i="1"/>
  <c r="C609" i="1"/>
  <c r="C599" i="1"/>
  <c r="E598" i="1"/>
  <c r="E597" i="1"/>
  <c r="E596" i="1"/>
  <c r="E595" i="1"/>
  <c r="C587" i="1"/>
  <c r="H48" i="14" s="1"/>
  <c r="H49" i="14" s="1"/>
  <c r="C525" i="1"/>
  <c r="C524" i="1"/>
  <c r="C518" i="1"/>
  <c r="C517" i="1"/>
  <c r="C516" i="1"/>
  <c r="C515" i="1"/>
  <c r="E508" i="1"/>
  <c r="D508" i="1"/>
  <c r="C508" i="1"/>
  <c r="F482" i="1"/>
  <c r="E482" i="1"/>
  <c r="D482" i="1"/>
  <c r="C482" i="1"/>
  <c r="D396" i="1"/>
  <c r="C295" i="1"/>
  <c r="G149" i="1"/>
  <c r="G147" i="1"/>
  <c r="G146" i="1"/>
  <c r="G145" i="1"/>
  <c r="G144" i="1"/>
  <c r="E237" i="12"/>
  <c r="H237" i="12" s="1"/>
  <c r="E236" i="12"/>
  <c r="H236" i="12" s="1"/>
  <c r="D135" i="9"/>
  <c r="D134" i="9"/>
  <c r="D39" i="8"/>
  <c r="H238" i="12" l="1"/>
  <c r="D725" i="1"/>
  <c r="E599" i="1"/>
  <c r="G148" i="1"/>
  <c r="A34" i="17" l="1"/>
  <c r="A33" i="17"/>
  <c r="A32" i="17"/>
  <c r="A31" i="17"/>
  <c r="A30" i="17"/>
  <c r="A29" i="17"/>
  <c r="A28" i="17"/>
  <c r="A27" i="17"/>
  <c r="A26" i="17"/>
  <c r="A25" i="17"/>
  <c r="A24" i="17"/>
  <c r="A23" i="17"/>
  <c r="A22" i="17"/>
  <c r="A21" i="17"/>
  <c r="A20" i="17"/>
  <c r="A19" i="17"/>
  <c r="A18" i="17"/>
  <c r="A17" i="17"/>
  <c r="A16" i="17"/>
  <c r="A15" i="17"/>
  <c r="A14" i="17"/>
  <c r="A13" i="17"/>
  <c r="A12" i="17"/>
  <c r="A11" i="17"/>
  <c r="A10" i="17"/>
  <c r="A9" i="17"/>
  <c r="A8" i="17"/>
  <c r="A7" i="17"/>
  <c r="A6" i="17"/>
  <c r="E9" i="8" l="1"/>
  <c r="E8" i="8"/>
  <c r="E7" i="8"/>
  <c r="B13" i="1"/>
  <c r="A68" i="19" s="1"/>
  <c r="D1177" i="1"/>
  <c r="D1176" i="1"/>
  <c r="D64" i="9" l="1"/>
  <c r="D39" i="9"/>
  <c r="D37" i="9"/>
  <c r="D168" i="8"/>
  <c r="D75" i="8"/>
  <c r="C163" i="1"/>
  <c r="E170" i="1"/>
  <c r="D187" i="1"/>
  <c r="E187" i="1" s="1"/>
  <c r="F170" i="1" l="1"/>
  <c r="D105" i="8" s="1"/>
  <c r="C174" i="1"/>
  <c r="C176" i="1"/>
  <c r="C175" i="1"/>
  <c r="C187" i="1"/>
  <c r="C172" i="1"/>
  <c r="C185" i="1"/>
  <c r="C171" i="1"/>
  <c r="E171" i="1" s="1"/>
  <c r="D171" i="1" s="1"/>
  <c r="C184" i="1"/>
  <c r="C183" i="1"/>
  <c r="C180" i="1"/>
  <c r="C179" i="1"/>
  <c r="C181" i="1"/>
  <c r="C177" i="1"/>
  <c r="C173" i="1"/>
  <c r="F187" i="1"/>
  <c r="D122" i="8" s="1"/>
  <c r="C186" i="1"/>
  <c r="C182" i="1"/>
  <c r="C178" i="1"/>
  <c r="F171" i="1" l="1"/>
  <c r="D106" i="8" s="1"/>
  <c r="E172" i="1"/>
  <c r="F172" i="1" s="1"/>
  <c r="D107" i="8" s="1"/>
  <c r="D172" i="1" l="1"/>
  <c r="E173" i="1"/>
  <c r="D173" i="1" s="1"/>
  <c r="F173" i="1" l="1"/>
  <c r="D108" i="8" s="1"/>
  <c r="E174" i="1"/>
  <c r="E175" i="1" s="1"/>
  <c r="D174" i="1" l="1"/>
  <c r="F174" i="1"/>
  <c r="D109" i="8" s="1"/>
  <c r="D175" i="1"/>
  <c r="E176" i="1"/>
  <c r="F175" i="1"/>
  <c r="D110" i="8" s="1"/>
  <c r="F176" i="1" l="1"/>
  <c r="D111" i="8" s="1"/>
  <c r="E177" i="1"/>
  <c r="D176" i="1"/>
  <c r="D177" i="1" l="1"/>
  <c r="F177" i="1"/>
  <c r="D112" i="8" s="1"/>
  <c r="E178" i="1"/>
  <c r="E179" i="1" l="1"/>
  <c r="D178" i="1"/>
  <c r="F178" i="1"/>
  <c r="D113" i="8" s="1"/>
  <c r="D179" i="1" l="1"/>
  <c r="F179" i="1"/>
  <c r="D114" i="8" s="1"/>
  <c r="E180" i="1"/>
  <c r="F180" i="1" l="1"/>
  <c r="D115" i="8" s="1"/>
  <c r="D180" i="1"/>
  <c r="E181" i="1"/>
  <c r="D181" i="1" l="1"/>
  <c r="E182" i="1"/>
  <c r="F181" i="1"/>
  <c r="D116" i="8" s="1"/>
  <c r="E183" i="1" l="1"/>
  <c r="D182" i="1"/>
  <c r="F182" i="1"/>
  <c r="D117" i="8" s="1"/>
  <c r="D183" i="1" l="1"/>
  <c r="E184" i="1"/>
  <c r="F183" i="1"/>
  <c r="D118" i="8" s="1"/>
  <c r="F184" i="1" l="1"/>
  <c r="D119" i="8" s="1"/>
  <c r="E185" i="1"/>
  <c r="D184" i="1"/>
  <c r="E186" i="1" l="1"/>
  <c r="F185" i="1"/>
  <c r="D120" i="8" s="1"/>
  <c r="D185" i="1"/>
  <c r="D186" i="1" l="1"/>
  <c r="F186" i="1"/>
  <c r="D121" i="8" s="1"/>
  <c r="E169" i="14" l="1"/>
  <c r="H169" i="14" s="1"/>
  <c r="E168" i="14"/>
  <c r="H168" i="14" s="1"/>
  <c r="E123" i="14"/>
  <c r="E122" i="14"/>
  <c r="H122" i="14" s="1"/>
  <c r="E93" i="14"/>
  <c r="E85" i="14"/>
  <c r="D90" i="14"/>
  <c r="D89" i="14"/>
  <c r="E84" i="14"/>
  <c r="H84" i="14" s="1"/>
  <c r="E83" i="14"/>
  <c r="H83" i="14" s="1"/>
  <c r="D40" i="14"/>
  <c r="D37" i="14"/>
  <c r="D39" i="14" s="1"/>
  <c r="D51" i="14"/>
  <c r="D50" i="14"/>
  <c r="D52" i="14" s="1"/>
  <c r="E34" i="14"/>
  <c r="H34" i="14" s="1"/>
  <c r="E35" i="14"/>
  <c r="H35" i="14" s="1"/>
  <c r="E33" i="14"/>
  <c r="H33" i="14" s="1"/>
  <c r="E75" i="13"/>
  <c r="E7" i="13"/>
  <c r="B28" i="15" s="1"/>
  <c r="E32" i="13"/>
  <c r="D239" i="12"/>
  <c r="E226" i="12"/>
  <c r="H226" i="12" s="1"/>
  <c r="E167" i="12"/>
  <c r="D179" i="12"/>
  <c r="E171" i="12"/>
  <c r="H171" i="12" s="1"/>
  <c r="E106" i="12"/>
  <c r="H106" i="12" s="1"/>
  <c r="E102" i="12"/>
  <c r="H102" i="12" s="1"/>
  <c r="D116" i="12"/>
  <c r="D115" i="12"/>
  <c r="E114" i="12"/>
  <c r="H114" i="12" s="1"/>
  <c r="E66" i="12"/>
  <c r="H66" i="12" s="1"/>
  <c r="D57" i="12"/>
  <c r="D56" i="12"/>
  <c r="D55" i="12"/>
  <c r="D54" i="12"/>
  <c r="D53" i="12"/>
  <c r="D52" i="12"/>
  <c r="D51" i="12"/>
  <c r="E46" i="12"/>
  <c r="E45" i="12"/>
  <c r="E43" i="12"/>
  <c r="E42" i="12"/>
  <c r="H42" i="12" s="1"/>
  <c r="E41" i="12"/>
  <c r="H41" i="12" s="1"/>
  <c r="E40" i="12"/>
  <c r="H40" i="12" s="1"/>
  <c r="E38" i="12"/>
  <c r="H38" i="12" s="1"/>
  <c r="E39" i="12"/>
  <c r="H39" i="12" s="1"/>
  <c r="E37" i="12"/>
  <c r="H37" i="12" s="1"/>
  <c r="E36" i="12"/>
  <c r="H36" i="12" s="1"/>
  <c r="E34" i="12"/>
  <c r="H34" i="12" s="1"/>
  <c r="E33" i="12"/>
  <c r="H33" i="12" s="1"/>
  <c r="E32" i="12"/>
  <c r="H32" i="12" s="1"/>
  <c r="D41" i="11"/>
  <c r="E122" i="10"/>
  <c r="E121" i="10"/>
  <c r="H121" i="10" s="1"/>
  <c r="E80" i="10"/>
  <c r="E79" i="10"/>
  <c r="H79" i="10" s="1"/>
  <c r="E32" i="10"/>
  <c r="E31" i="10"/>
  <c r="H31" i="10" s="1"/>
  <c r="E164" i="10"/>
  <c r="E163" i="10"/>
  <c r="H163" i="10" s="1"/>
  <c r="E109" i="9"/>
  <c r="E108" i="9"/>
  <c r="H108" i="9" s="1"/>
  <c r="E34" i="9"/>
  <c r="E33" i="9"/>
  <c r="H33" i="9" s="1"/>
  <c r="E32" i="9"/>
  <c r="H32" i="9" s="1"/>
  <c r="E218" i="8"/>
  <c r="E216" i="8"/>
  <c r="H216" i="8" s="1"/>
  <c r="E168" i="8"/>
  <c r="H168" i="8" s="1"/>
  <c r="E75" i="8"/>
  <c r="H75" i="8" s="1"/>
  <c r="E74" i="8"/>
  <c r="H74" i="8" s="1"/>
  <c r="E35" i="8"/>
  <c r="E33" i="8"/>
  <c r="E43" i="9"/>
  <c r="D172" i="10"/>
  <c r="D171" i="10"/>
  <c r="D170" i="10"/>
  <c r="D169" i="10"/>
  <c r="E172" i="10"/>
  <c r="E171" i="10"/>
  <c r="E170" i="10"/>
  <c r="E169" i="10"/>
  <c r="E130" i="10"/>
  <c r="H130" i="10" s="1"/>
  <c r="H131" i="10" s="1"/>
  <c r="C766" i="1"/>
  <c r="C768" i="1" s="1"/>
  <c r="D114" i="9"/>
  <c r="D112" i="9"/>
  <c r="B79" i="11"/>
  <c r="B34" i="16"/>
  <c r="B33" i="16"/>
  <c r="B32" i="16"/>
  <c r="B31" i="16"/>
  <c r="B30" i="16"/>
  <c r="B29" i="16"/>
  <c r="B28" i="16"/>
  <c r="B27" i="16"/>
  <c r="B26" i="16"/>
  <c r="B25" i="16"/>
  <c r="B24" i="16"/>
  <c r="B23" i="16"/>
  <c r="B22" i="16"/>
  <c r="B21" i="16"/>
  <c r="B20" i="16"/>
  <c r="B19" i="16"/>
  <c r="B18" i="16"/>
  <c r="B17" i="16"/>
  <c r="B16" i="16"/>
  <c r="B15" i="16"/>
  <c r="B14" i="16"/>
  <c r="B13" i="16"/>
  <c r="B12" i="16"/>
  <c r="B11" i="16"/>
  <c r="B10" i="16"/>
  <c r="B9" i="16"/>
  <c r="B8" i="16"/>
  <c r="B7" i="16"/>
  <c r="B6" i="16"/>
  <c r="A23" i="15"/>
  <c r="A34" i="15"/>
  <c r="A33" i="15"/>
  <c r="A32" i="15"/>
  <c r="A31" i="15"/>
  <c r="A30" i="15"/>
  <c r="A29" i="15"/>
  <c r="A28" i="15"/>
  <c r="A27" i="15"/>
  <c r="A26" i="15"/>
  <c r="A25" i="15"/>
  <c r="A24" i="15"/>
  <c r="A22" i="15"/>
  <c r="A21" i="15"/>
  <c r="A20" i="15"/>
  <c r="A19" i="15"/>
  <c r="A18" i="15"/>
  <c r="A17" i="15"/>
  <c r="A16" i="15"/>
  <c r="A15" i="15"/>
  <c r="A14" i="15"/>
  <c r="A13" i="15"/>
  <c r="A12" i="15"/>
  <c r="A11" i="15"/>
  <c r="A10" i="15"/>
  <c r="A9" i="15"/>
  <c r="A8" i="15"/>
  <c r="A7" i="15"/>
  <c r="A6" i="15"/>
  <c r="H172" i="10" l="1"/>
  <c r="H170" i="10"/>
  <c r="H170" i="14"/>
  <c r="H171" i="10"/>
  <c r="H169" i="10"/>
  <c r="H76" i="8"/>
  <c r="D92" i="14"/>
  <c r="D59" i="12"/>
  <c r="D63" i="12"/>
  <c r="D118" i="12"/>
  <c r="D62" i="12"/>
  <c r="D60" i="12"/>
  <c r="D64" i="12"/>
  <c r="D119" i="12"/>
  <c r="D180" i="12"/>
  <c r="D91" i="14"/>
  <c r="H36" i="14"/>
  <c r="D58" i="12"/>
  <c r="E173" i="10"/>
  <c r="D61" i="12"/>
  <c r="H173" i="10" l="1"/>
  <c r="D166" i="10"/>
  <c r="D164" i="10"/>
  <c r="H164" i="10" s="1"/>
  <c r="H165" i="10" s="1"/>
  <c r="D132" i="10"/>
  <c r="D92" i="10"/>
  <c r="D87" i="10"/>
  <c r="D80" i="10"/>
  <c r="H80" i="10" s="1"/>
  <c r="H81" i="10" s="1"/>
  <c r="E127" i="10"/>
  <c r="H127" i="10" s="1"/>
  <c r="D122" i="10"/>
  <c r="H122" i="10" s="1"/>
  <c r="H123" i="10" s="1"/>
  <c r="D43" i="10"/>
  <c r="D40" i="10"/>
  <c r="E37" i="10"/>
  <c r="E36" i="10"/>
  <c r="D34" i="10"/>
  <c r="D32" i="10"/>
  <c r="H32" i="10" s="1"/>
  <c r="H33" i="10" s="1"/>
  <c r="E126" i="14"/>
  <c r="E125" i="14"/>
  <c r="D126" i="14"/>
  <c r="D123" i="14"/>
  <c r="C26" i="14"/>
  <c r="D26" i="14"/>
  <c r="D67" i="13"/>
  <c r="C67" i="13"/>
  <c r="X7" i="12"/>
  <c r="U23" i="15" s="1"/>
  <c r="W7" i="12"/>
  <c r="T23" i="15" s="1"/>
  <c r="V7" i="12"/>
  <c r="S23" i="15" s="1"/>
  <c r="U7" i="12"/>
  <c r="R23" i="15" s="1"/>
  <c r="T7" i="12"/>
  <c r="Q23" i="15" s="1"/>
  <c r="S7" i="12"/>
  <c r="P23" i="15" s="1"/>
  <c r="R7" i="12"/>
  <c r="O23" i="15" s="1"/>
  <c r="Q7" i="12"/>
  <c r="N23" i="15" s="1"/>
  <c r="P7" i="12"/>
  <c r="M23" i="15" s="1"/>
  <c r="O7" i="12"/>
  <c r="L23" i="15" s="1"/>
  <c r="N7" i="12"/>
  <c r="K23" i="15" s="1"/>
  <c r="M7" i="12"/>
  <c r="J23" i="15" s="1"/>
  <c r="L7" i="12"/>
  <c r="I23" i="15" s="1"/>
  <c r="E7" i="12"/>
  <c r="G8" i="9"/>
  <c r="D13" i="15" s="1"/>
  <c r="F8" i="9"/>
  <c r="C13" i="15" s="1"/>
  <c r="E8" i="9"/>
  <c r="B13" i="15" s="1"/>
  <c r="E7" i="9"/>
  <c r="D137" i="9"/>
  <c r="D136" i="9"/>
  <c r="D65" i="9"/>
  <c r="D66" i="9"/>
  <c r="E10" i="8"/>
  <c r="D234" i="8"/>
  <c r="D233" i="8"/>
  <c r="D101" i="8"/>
  <c r="D102" i="8" s="1"/>
  <c r="D177" i="8"/>
  <c r="D40" i="8"/>
  <c r="C1090" i="1"/>
  <c r="C1093" i="1" s="1"/>
  <c r="C1084" i="1"/>
  <c r="C1083" i="1"/>
  <c r="C1082" i="1"/>
  <c r="C1081" i="1"/>
  <c r="C1080" i="1"/>
  <c r="C1074" i="1"/>
  <c r="C1073" i="1"/>
  <c r="C1072" i="1"/>
  <c r="C1071" i="1"/>
  <c r="C992" i="1"/>
  <c r="C995" i="1" s="1"/>
  <c r="C985" i="1"/>
  <c r="C984" i="1"/>
  <c r="C983" i="1"/>
  <c r="C982" i="1"/>
  <c r="C981" i="1"/>
  <c r="C974" i="1"/>
  <c r="C973" i="1"/>
  <c r="C972" i="1"/>
  <c r="C971" i="1"/>
  <c r="D67" i="9" l="1"/>
  <c r="D136" i="14"/>
  <c r="H123" i="14"/>
  <c r="H124" i="14" s="1"/>
  <c r="H126" i="14"/>
  <c r="C1075" i="1"/>
  <c r="C1085" i="1"/>
  <c r="C975" i="1"/>
  <c r="C986" i="1"/>
  <c r="D178" i="8"/>
  <c r="F23" i="16"/>
  <c r="E9" i="9"/>
  <c r="B12" i="15"/>
  <c r="B11" i="15" s="1"/>
  <c r="D133" i="10"/>
  <c r="B10" i="15"/>
  <c r="E11" i="8"/>
  <c r="D93" i="10"/>
  <c r="D177" i="10"/>
  <c r="D45" i="10"/>
  <c r="D44" i="10"/>
  <c r="D94" i="10"/>
  <c r="D134" i="10"/>
  <c r="B23" i="15"/>
  <c r="D240" i="12"/>
  <c r="D242" i="12" s="1"/>
  <c r="D241" i="12"/>
  <c r="E45" i="11"/>
  <c r="E44" i="11"/>
  <c r="E100" i="11"/>
  <c r="E42" i="11"/>
  <c r="E41" i="11"/>
  <c r="H41" i="11" s="1"/>
  <c r="E43" i="11"/>
  <c r="E40" i="11"/>
  <c r="E101" i="11"/>
  <c r="H101" i="11" s="1"/>
  <c r="E99" i="11"/>
  <c r="E39" i="11"/>
  <c r="H39" i="11" s="1"/>
  <c r="E37" i="11"/>
  <c r="H37" i="11" s="1"/>
  <c r="E38" i="11"/>
  <c r="H38" i="11" s="1"/>
  <c r="C892" i="1" l="1"/>
  <c r="C895" i="1" s="1"/>
  <c r="C885" i="1"/>
  <c r="C884" i="1"/>
  <c r="C883" i="1"/>
  <c r="C882" i="1"/>
  <c r="C881" i="1"/>
  <c r="C874" i="1"/>
  <c r="C873" i="1"/>
  <c r="C872" i="1"/>
  <c r="C871" i="1"/>
  <c r="C757" i="1"/>
  <c r="C759" i="1" s="1"/>
  <c r="F156" i="1"/>
  <c r="F157" i="1" s="1"/>
  <c r="C886" i="1" l="1"/>
  <c r="C875" i="1"/>
  <c r="C165" i="1"/>
  <c r="E115" i="8"/>
  <c r="H115" i="8" s="1"/>
  <c r="E107" i="8"/>
  <c r="H107" i="8" s="1"/>
  <c r="E120" i="8"/>
  <c r="H120" i="8" s="1"/>
  <c r="E112" i="8"/>
  <c r="H112" i="8" s="1"/>
  <c r="E119" i="8"/>
  <c r="H119" i="8" s="1"/>
  <c r="E111" i="8"/>
  <c r="H111" i="8" s="1"/>
  <c r="E110" i="8"/>
  <c r="H110" i="8" s="1"/>
  <c r="E118" i="8"/>
  <c r="H118" i="8" s="1"/>
  <c r="E121" i="8"/>
  <c r="H121" i="8" s="1"/>
  <c r="E117" i="8"/>
  <c r="H117" i="8" s="1"/>
  <c r="E109" i="8"/>
  <c r="H109" i="8" s="1"/>
  <c r="H116" i="8"/>
  <c r="E108" i="8"/>
  <c r="H108" i="8" s="1"/>
  <c r="E122" i="8"/>
  <c r="H122" i="8" s="1"/>
  <c r="E114" i="8"/>
  <c r="H114" i="8" s="1"/>
  <c r="E106" i="8"/>
  <c r="H106" i="8" s="1"/>
  <c r="E113" i="8"/>
  <c r="H113" i="8" s="1"/>
  <c r="E105" i="8"/>
  <c r="H105" i="8" s="1"/>
  <c r="E83" i="10"/>
  <c r="H83" i="10" s="1"/>
  <c r="E82" i="10"/>
  <c r="H82" i="10" s="1"/>
  <c r="E47" i="11"/>
  <c r="E125" i="9"/>
  <c r="H125" i="9" s="1"/>
  <c r="D54" i="9"/>
  <c r="E51" i="9"/>
  <c r="H51" i="9" s="1"/>
  <c r="D50" i="9"/>
  <c r="D28" i="9"/>
  <c r="D57" i="9"/>
  <c r="D56" i="9"/>
  <c r="D80" i="14"/>
  <c r="D79" i="14"/>
  <c r="D78" i="14"/>
  <c r="D53" i="14"/>
  <c r="D44" i="14"/>
  <c r="E85" i="10" l="1"/>
  <c r="E84" i="10"/>
  <c r="E98" i="11"/>
  <c r="H98" i="11" s="1"/>
  <c r="E97" i="11"/>
  <c r="E96" i="11"/>
  <c r="E65" i="12"/>
  <c r="B8" i="1"/>
  <c r="A20" i="19" s="1"/>
  <c r="D30" i="12"/>
  <c r="D29" i="12"/>
  <c r="D28" i="12"/>
  <c r="E79" i="13"/>
  <c r="E77" i="13"/>
  <c r="E74" i="13"/>
  <c r="H74" i="13" s="1"/>
  <c r="E43" i="13"/>
  <c r="E31" i="13"/>
  <c r="H31" i="13" s="1"/>
  <c r="D39" i="13"/>
  <c r="E39" i="13"/>
  <c r="D35" i="13"/>
  <c r="E238" i="8"/>
  <c r="D61" i="9"/>
  <c r="D60" i="9"/>
  <c r="D59" i="9"/>
  <c r="D45" i="9"/>
  <c r="D44" i="9"/>
  <c r="D47" i="9"/>
  <c r="D46" i="9"/>
  <c r="E229" i="8"/>
  <c r="H229" i="8" s="1"/>
  <c r="E228" i="8"/>
  <c r="E227" i="8"/>
  <c r="H227" i="8" s="1"/>
  <c r="E226" i="8"/>
  <c r="H226" i="8" s="1"/>
  <c r="E225" i="8"/>
  <c r="H225" i="8" s="1"/>
  <c r="E224" i="8"/>
  <c r="E223" i="8"/>
  <c r="E222" i="8"/>
  <c r="H222" i="8" s="1"/>
  <c r="D40" i="9"/>
  <c r="D41" i="9"/>
  <c r="E42" i="9"/>
  <c r="C1228" i="1"/>
  <c r="E220" i="8" s="1"/>
  <c r="E64" i="9"/>
  <c r="H64" i="9" s="1"/>
  <c r="E65" i="9"/>
  <c r="H65" i="9" s="1"/>
  <c r="D29" i="9"/>
  <c r="D27" i="9"/>
  <c r="D26" i="9"/>
  <c r="D116" i="9"/>
  <c r="E116" i="9"/>
  <c r="E115" i="9"/>
  <c r="D115" i="9"/>
  <c r="E217" i="8"/>
  <c r="H217" i="8" s="1"/>
  <c r="D218" i="8"/>
  <c r="H218" i="8" s="1"/>
  <c r="D105" i="9"/>
  <c r="D104" i="9"/>
  <c r="D103" i="9"/>
  <c r="D1131" i="1"/>
  <c r="E44" i="9" s="1"/>
  <c r="D1151" i="1"/>
  <c r="E47" i="9" s="1"/>
  <c r="D1150" i="1"/>
  <c r="E46" i="9" s="1"/>
  <c r="D1132" i="1"/>
  <c r="E231" i="8" s="1"/>
  <c r="D1145" i="1"/>
  <c r="E118" i="9" s="1"/>
  <c r="H118" i="9" s="1"/>
  <c r="D1144" i="1"/>
  <c r="E40" i="9" s="1"/>
  <c r="D1157" i="1"/>
  <c r="E120" i="9" s="1"/>
  <c r="H120" i="9" s="1"/>
  <c r="D1158" i="1"/>
  <c r="E121" i="9" s="1"/>
  <c r="H121" i="9" s="1"/>
  <c r="D1156" i="1"/>
  <c r="E119" i="9" s="1"/>
  <c r="H119" i="9" s="1"/>
  <c r="B9" i="15"/>
  <c r="E179" i="8"/>
  <c r="D172" i="8"/>
  <c r="D171" i="8"/>
  <c r="E173" i="8"/>
  <c r="E172" i="8"/>
  <c r="E171" i="8"/>
  <c r="E167" i="8"/>
  <c r="H167" i="8" s="1"/>
  <c r="H169" i="8" s="1"/>
  <c r="B8" i="15"/>
  <c r="E103" i="8"/>
  <c r="E624" i="1"/>
  <c r="E629" i="1" s="1"/>
  <c r="D96" i="8"/>
  <c r="D95" i="8"/>
  <c r="D92" i="8"/>
  <c r="D91" i="8"/>
  <c r="D88" i="8"/>
  <c r="D87" i="8"/>
  <c r="D86" i="8"/>
  <c r="D85" i="8"/>
  <c r="D84" i="8"/>
  <c r="D83" i="8"/>
  <c r="D82" i="8"/>
  <c r="D81" i="8"/>
  <c r="D78" i="8"/>
  <c r="D77" i="8"/>
  <c r="B7" i="15"/>
  <c r="D33" i="8"/>
  <c r="H33" i="8" s="1"/>
  <c r="E34" i="8"/>
  <c r="H34" i="8" s="1"/>
  <c r="E41" i="8"/>
  <c r="E37" i="14"/>
  <c r="H37" i="14" s="1"/>
  <c r="D35" i="8"/>
  <c r="C23" i="1"/>
  <c r="D1212" i="1"/>
  <c r="D1211" i="1"/>
  <c r="D1210" i="1"/>
  <c r="D1185" i="1"/>
  <c r="E230" i="8" s="1"/>
  <c r="D1184" i="1"/>
  <c r="D1183" i="1"/>
  <c r="E236" i="8"/>
  <c r="E49" i="12"/>
  <c r="H49" i="12" s="1"/>
  <c r="E48" i="12"/>
  <c r="H48" i="12" s="1"/>
  <c r="E47" i="12"/>
  <c r="H47" i="12" s="1"/>
  <c r="E57" i="12"/>
  <c r="H57" i="12" s="1"/>
  <c r="E10" i="12"/>
  <c r="B26" i="15" s="1"/>
  <c r="E233" i="12"/>
  <c r="H233" i="12" s="1"/>
  <c r="E227" i="12"/>
  <c r="H227" i="12" s="1"/>
  <c r="E9" i="12"/>
  <c r="B25" i="15" s="1"/>
  <c r="E174" i="12"/>
  <c r="H174" i="12" s="1"/>
  <c r="E8" i="12"/>
  <c r="E41" i="13"/>
  <c r="E29" i="13"/>
  <c r="E116" i="12"/>
  <c r="H116" i="12" s="1"/>
  <c r="E109" i="12"/>
  <c r="H109" i="12" s="1"/>
  <c r="E105" i="12"/>
  <c r="H105" i="12" s="1"/>
  <c r="V8" i="11"/>
  <c r="S21" i="15" s="1"/>
  <c r="P8" i="11"/>
  <c r="M21" i="15" s="1"/>
  <c r="F8" i="11"/>
  <c r="C21" i="15" s="1"/>
  <c r="E8" i="11"/>
  <c r="B21" i="15" s="1"/>
  <c r="D103" i="11"/>
  <c r="E104" i="11"/>
  <c r="H104" i="11" s="1"/>
  <c r="E35" i="13"/>
  <c r="E34" i="13"/>
  <c r="H34" i="13" s="1"/>
  <c r="F7" i="11"/>
  <c r="E7" i="11"/>
  <c r="H42" i="11"/>
  <c r="E56" i="12"/>
  <c r="H56" i="12" s="1"/>
  <c r="D171" i="14"/>
  <c r="D129" i="14"/>
  <c r="E68" i="9"/>
  <c r="E138" i="9"/>
  <c r="E55" i="12"/>
  <c r="H55" i="12" s="1"/>
  <c r="E54" i="12"/>
  <c r="H54" i="12" s="1"/>
  <c r="E53" i="12"/>
  <c r="H53" i="12" s="1"/>
  <c r="E52" i="12"/>
  <c r="H52" i="12" s="1"/>
  <c r="E51" i="12"/>
  <c r="H51" i="12" s="1"/>
  <c r="E35" i="12"/>
  <c r="H35" i="12" s="1"/>
  <c r="E120" i="14"/>
  <c r="D175" i="10"/>
  <c r="D174" i="10"/>
  <c r="F9" i="10"/>
  <c r="C17" i="15" s="1"/>
  <c r="E9" i="10"/>
  <c r="B17" i="15" s="1"/>
  <c r="E125" i="10"/>
  <c r="H125" i="10" s="1"/>
  <c r="F8" i="10"/>
  <c r="C16" i="15" s="1"/>
  <c r="E8" i="10"/>
  <c r="B16" i="15" s="1"/>
  <c r="E7" i="10"/>
  <c r="B15" i="15" s="1"/>
  <c r="E177" i="10"/>
  <c r="H177" i="10" s="1"/>
  <c r="H178" i="10" s="1"/>
  <c r="E167" i="10"/>
  <c r="H167" i="10" s="1"/>
  <c r="E166" i="10"/>
  <c r="H166" i="10" s="1"/>
  <c r="E134" i="10"/>
  <c r="H134" i="10" s="1"/>
  <c r="E132" i="10"/>
  <c r="H132" i="10" s="1"/>
  <c r="E124" i="10"/>
  <c r="H124" i="10" s="1"/>
  <c r="E94" i="10"/>
  <c r="H94" i="10" s="1"/>
  <c r="E92" i="10"/>
  <c r="H92" i="10" s="1"/>
  <c r="E88" i="10"/>
  <c r="H88" i="10" s="1"/>
  <c r="E87" i="10"/>
  <c r="H87" i="10" s="1"/>
  <c r="E77" i="10"/>
  <c r="E41" i="10"/>
  <c r="H41" i="10" s="1"/>
  <c r="E177" i="8"/>
  <c r="H177" i="8" s="1"/>
  <c r="E101" i="8"/>
  <c r="H101" i="8" s="1"/>
  <c r="E72" i="8"/>
  <c r="E54" i="9"/>
  <c r="H54" i="9" s="1"/>
  <c r="E53" i="9"/>
  <c r="H53" i="9" s="1"/>
  <c r="E243" i="12"/>
  <c r="E240" i="12"/>
  <c r="E239" i="12"/>
  <c r="E232" i="12"/>
  <c r="H232" i="12" s="1"/>
  <c r="E231" i="12"/>
  <c r="H231" i="12" s="1"/>
  <c r="E229" i="12"/>
  <c r="E228" i="12"/>
  <c r="H228" i="12" s="1"/>
  <c r="E173" i="12"/>
  <c r="H173" i="12" s="1"/>
  <c r="H112" i="12"/>
  <c r="H113" i="12" s="1"/>
  <c r="E173" i="14"/>
  <c r="H173" i="14" s="1"/>
  <c r="E172" i="14"/>
  <c r="H172" i="14" s="1"/>
  <c r="E171" i="14"/>
  <c r="E131" i="12"/>
  <c r="H131" i="12" s="1"/>
  <c r="E175" i="14"/>
  <c r="E194" i="12"/>
  <c r="H194" i="12" s="1"/>
  <c r="E193" i="12"/>
  <c r="H193" i="12" s="1"/>
  <c r="E181" i="12"/>
  <c r="E179" i="12"/>
  <c r="H179" i="12" s="1"/>
  <c r="E170" i="12"/>
  <c r="E169" i="12"/>
  <c r="H169" i="12" s="1"/>
  <c r="E39" i="8"/>
  <c r="H39" i="8" s="1"/>
  <c r="E37" i="8"/>
  <c r="H37" i="8" s="1"/>
  <c r="H38" i="8" s="1"/>
  <c r="E46" i="14"/>
  <c r="H46" i="14" s="1"/>
  <c r="E45" i="14"/>
  <c r="H45" i="14" s="1"/>
  <c r="E44" i="14"/>
  <c r="H44" i="14" s="1"/>
  <c r="E136" i="14"/>
  <c r="H136" i="14" s="1"/>
  <c r="E134" i="14"/>
  <c r="E130" i="14"/>
  <c r="H130" i="14" s="1"/>
  <c r="E129" i="14"/>
  <c r="E128" i="14"/>
  <c r="H128" i="14" s="1"/>
  <c r="B105" i="14"/>
  <c r="E130" i="12"/>
  <c r="H130" i="12" s="1"/>
  <c r="E129" i="12"/>
  <c r="H129" i="12" s="1"/>
  <c r="E121" i="12"/>
  <c r="E90" i="14"/>
  <c r="H90" i="14" s="1"/>
  <c r="E117" i="12"/>
  <c r="E115" i="12"/>
  <c r="H115" i="12" s="1"/>
  <c r="E89" i="14"/>
  <c r="H89" i="14" s="1"/>
  <c r="E107" i="11"/>
  <c r="E50" i="11"/>
  <c r="E43" i="14"/>
  <c r="H43" i="14" s="1"/>
  <c r="E104" i="12"/>
  <c r="E103" i="12"/>
  <c r="H103" i="12" s="1"/>
  <c r="E51" i="14"/>
  <c r="H51" i="14" s="1"/>
  <c r="E50" i="14"/>
  <c r="H50" i="14" s="1"/>
  <c r="E40" i="14"/>
  <c r="H40" i="14" s="1"/>
  <c r="E39" i="14"/>
  <c r="H39" i="14" s="1"/>
  <c r="E38" i="14"/>
  <c r="H38" i="14" s="1"/>
  <c r="E100" i="12"/>
  <c r="E108" i="12"/>
  <c r="H108" i="12" s="1"/>
  <c r="E109" i="11"/>
  <c r="E105" i="11"/>
  <c r="H105" i="11" s="1"/>
  <c r="E103" i="11"/>
  <c r="E94" i="11"/>
  <c r="E93" i="11"/>
  <c r="H93" i="11" s="1"/>
  <c r="E91" i="11"/>
  <c r="E45" i="10"/>
  <c r="H45" i="10" s="1"/>
  <c r="E43" i="10"/>
  <c r="H43" i="10" s="1"/>
  <c r="E135" i="9"/>
  <c r="H135" i="9" s="1"/>
  <c r="E134" i="9"/>
  <c r="H134" i="9" s="1"/>
  <c r="E40" i="10"/>
  <c r="H40" i="10" s="1"/>
  <c r="E39" i="10"/>
  <c r="H39" i="10" s="1"/>
  <c r="E131" i="9"/>
  <c r="H131" i="9" s="1"/>
  <c r="E130" i="9"/>
  <c r="H130" i="9" s="1"/>
  <c r="E127" i="9"/>
  <c r="H127" i="9" s="1"/>
  <c r="E128" i="9"/>
  <c r="H128" i="9" s="1"/>
  <c r="E29" i="10"/>
  <c r="E107" i="9"/>
  <c r="H107" i="9" s="1"/>
  <c r="E53" i="11"/>
  <c r="E49" i="11"/>
  <c r="E35" i="11"/>
  <c r="E50" i="9"/>
  <c r="H50" i="9" s="1"/>
  <c r="E49" i="9"/>
  <c r="H49" i="9" s="1"/>
  <c r="H45" i="11"/>
  <c r="E62" i="9"/>
  <c r="H62" i="9" s="1"/>
  <c r="E59" i="9"/>
  <c r="E31" i="9"/>
  <c r="H31" i="9" s="1"/>
  <c r="E34" i="11"/>
  <c r="H34" i="11" s="1"/>
  <c r="E33" i="11"/>
  <c r="H33" i="11" s="1"/>
  <c r="E31" i="11"/>
  <c r="D161" i="14"/>
  <c r="D10" i="14" s="1"/>
  <c r="C161" i="14"/>
  <c r="C10" i="14" s="1"/>
  <c r="B154" i="14"/>
  <c r="B155" i="14"/>
  <c r="B152" i="14"/>
  <c r="B153" i="14"/>
  <c r="B151" i="14"/>
  <c r="B150" i="14"/>
  <c r="B10" i="14" s="1"/>
  <c r="D115" i="14"/>
  <c r="D9" i="14" s="1"/>
  <c r="C115" i="14"/>
  <c r="C9" i="14" s="1"/>
  <c r="B106" i="14"/>
  <c r="B107" i="14"/>
  <c r="B108" i="14"/>
  <c r="B109" i="14"/>
  <c r="B104" i="14"/>
  <c r="B9" i="14" s="1"/>
  <c r="D76" i="14"/>
  <c r="D8" i="14" s="1"/>
  <c r="C76" i="14"/>
  <c r="C8" i="14" s="1"/>
  <c r="B67" i="14"/>
  <c r="B68" i="14"/>
  <c r="B69" i="14"/>
  <c r="B70" i="14"/>
  <c r="B66" i="14"/>
  <c r="B65" i="14"/>
  <c r="B8" i="14" s="1"/>
  <c r="D7" i="14"/>
  <c r="C7" i="14"/>
  <c r="B16" i="14"/>
  <c r="B17" i="14"/>
  <c r="B18" i="14"/>
  <c r="B19" i="14"/>
  <c r="B20" i="14"/>
  <c r="B15" i="14"/>
  <c r="B14" i="14"/>
  <c r="B7" i="14" s="1"/>
  <c r="B4" i="14"/>
  <c r="B58" i="13"/>
  <c r="B59" i="13"/>
  <c r="B60" i="13"/>
  <c r="B61" i="13"/>
  <c r="B57" i="13"/>
  <c r="B56" i="13"/>
  <c r="B8" i="13" s="1"/>
  <c r="D24" i="13"/>
  <c r="D7" i="13" s="1"/>
  <c r="C24" i="13"/>
  <c r="C7" i="13" s="1"/>
  <c r="B14" i="13"/>
  <c r="B15" i="13"/>
  <c r="B16" i="13"/>
  <c r="B17" i="13"/>
  <c r="B18" i="13"/>
  <c r="B13" i="13"/>
  <c r="B12" i="13"/>
  <c r="B7" i="13" s="1"/>
  <c r="B4" i="13"/>
  <c r="D8" i="13"/>
  <c r="C8" i="13"/>
  <c r="D219" i="12"/>
  <c r="D10" i="12" s="1"/>
  <c r="C219" i="12"/>
  <c r="C10" i="12" s="1"/>
  <c r="B211" i="12"/>
  <c r="B212" i="12"/>
  <c r="B213" i="12"/>
  <c r="B210" i="12"/>
  <c r="B209" i="12"/>
  <c r="B10" i="12" s="1"/>
  <c r="D161" i="12"/>
  <c r="D9" i="12" s="1"/>
  <c r="C161" i="12"/>
  <c r="C9" i="12" s="1"/>
  <c r="B150" i="12"/>
  <c r="B151" i="12"/>
  <c r="B152" i="12"/>
  <c r="B153" i="12"/>
  <c r="B154" i="12"/>
  <c r="B155" i="12"/>
  <c r="B149" i="12"/>
  <c r="B148" i="12"/>
  <c r="B9" i="12" s="1"/>
  <c r="D94" i="12"/>
  <c r="D8" i="12" s="1"/>
  <c r="C94" i="12"/>
  <c r="C8" i="12" s="1"/>
  <c r="B82" i="12"/>
  <c r="B83" i="12"/>
  <c r="B84" i="12"/>
  <c r="B85" i="12"/>
  <c r="B86" i="12"/>
  <c r="B87" i="12"/>
  <c r="B88" i="12"/>
  <c r="B81" i="12"/>
  <c r="B80" i="12"/>
  <c r="B8" i="12" s="1"/>
  <c r="D26" i="12"/>
  <c r="D7" i="12" s="1"/>
  <c r="C26" i="12"/>
  <c r="C7" i="12" s="1"/>
  <c r="B16" i="12"/>
  <c r="B17" i="12"/>
  <c r="B18" i="12"/>
  <c r="B19" i="12"/>
  <c r="B20" i="12"/>
  <c r="B15" i="12"/>
  <c r="B14" i="12"/>
  <c r="B7" i="12" s="1"/>
  <c r="B4" i="12"/>
  <c r="D86" i="11"/>
  <c r="D8" i="11" s="1"/>
  <c r="C86" i="11"/>
  <c r="C8" i="11" s="1"/>
  <c r="B77" i="11"/>
  <c r="B78" i="11"/>
  <c r="B80" i="11"/>
  <c r="B76" i="11"/>
  <c r="B75" i="11"/>
  <c r="B8" i="11" s="1"/>
  <c r="D26" i="11"/>
  <c r="D7" i="11" s="1"/>
  <c r="C26" i="11"/>
  <c r="C7" i="11" s="1"/>
  <c r="B14" i="11"/>
  <c r="B15" i="11"/>
  <c r="B16" i="11"/>
  <c r="B17" i="11"/>
  <c r="B18" i="11"/>
  <c r="B19" i="11"/>
  <c r="B20" i="11"/>
  <c r="B13" i="11"/>
  <c r="B12" i="11"/>
  <c r="B7" i="11" s="1"/>
  <c r="B4" i="11"/>
  <c r="D158" i="10"/>
  <c r="D10" i="10" s="1"/>
  <c r="C158" i="10"/>
  <c r="C10" i="10" s="1"/>
  <c r="B150" i="10"/>
  <c r="B151" i="10"/>
  <c r="B152" i="10"/>
  <c r="B149" i="10"/>
  <c r="B148" i="10"/>
  <c r="B10" i="10" s="1"/>
  <c r="D115" i="10"/>
  <c r="D9" i="10" s="1"/>
  <c r="C115" i="10"/>
  <c r="C9" i="10" s="1"/>
  <c r="B108" i="10"/>
  <c r="B109" i="10"/>
  <c r="B107" i="10"/>
  <c r="B106" i="10"/>
  <c r="B9" i="10" s="1"/>
  <c r="D72" i="10"/>
  <c r="D8" i="10" s="1"/>
  <c r="C72" i="10"/>
  <c r="C8" i="10" s="1"/>
  <c r="B64" i="10"/>
  <c r="B65" i="10"/>
  <c r="B66" i="10"/>
  <c r="B63" i="10"/>
  <c r="B62" i="10"/>
  <c r="B8" i="10" s="1"/>
  <c r="D24" i="10"/>
  <c r="D7" i="10" s="1"/>
  <c r="C24" i="10"/>
  <c r="C7" i="10" s="1"/>
  <c r="B16" i="10"/>
  <c r="B17" i="10"/>
  <c r="B18" i="10"/>
  <c r="B15" i="10"/>
  <c r="B14" i="10"/>
  <c r="B7" i="10" s="1"/>
  <c r="B4" i="10"/>
  <c r="B4" i="8"/>
  <c r="D101" i="9"/>
  <c r="D8" i="9" s="1"/>
  <c r="C101" i="9"/>
  <c r="C8" i="9" s="1"/>
  <c r="B90" i="9"/>
  <c r="B91" i="9"/>
  <c r="B92" i="9"/>
  <c r="B93" i="9"/>
  <c r="B94" i="9"/>
  <c r="B95" i="9"/>
  <c r="B89" i="9"/>
  <c r="B88" i="9"/>
  <c r="B8" i="9" s="1"/>
  <c r="D24" i="9"/>
  <c r="D7" i="9" s="1"/>
  <c r="C24" i="9"/>
  <c r="C7" i="9" s="1"/>
  <c r="B14" i="9"/>
  <c r="B15" i="9"/>
  <c r="B16" i="9"/>
  <c r="B17" i="9"/>
  <c r="B18" i="9"/>
  <c r="B13" i="9"/>
  <c r="B12" i="9"/>
  <c r="B7" i="9" s="1"/>
  <c r="B4" i="9"/>
  <c r="D209" i="8"/>
  <c r="D10" i="8" s="1"/>
  <c r="C209" i="8"/>
  <c r="C10" i="8" s="1"/>
  <c r="D160" i="8"/>
  <c r="D9" i="8" s="1"/>
  <c r="C160" i="8"/>
  <c r="C9" i="8" s="1"/>
  <c r="D67" i="8"/>
  <c r="D8" i="8" s="1"/>
  <c r="C67" i="8"/>
  <c r="C8" i="8" s="1"/>
  <c r="D26" i="8"/>
  <c r="D7" i="8" s="1"/>
  <c r="C26" i="8"/>
  <c r="C7" i="8" s="1"/>
  <c r="B197" i="8"/>
  <c r="B198" i="8"/>
  <c r="B199" i="8"/>
  <c r="B200" i="8"/>
  <c r="B201" i="8"/>
  <c r="B202" i="8"/>
  <c r="B203" i="8"/>
  <c r="B196" i="8"/>
  <c r="B195" i="8"/>
  <c r="B10" i="8" s="1"/>
  <c r="B152" i="8"/>
  <c r="B153" i="8"/>
  <c r="B154" i="8"/>
  <c r="B151" i="8"/>
  <c r="B150" i="8"/>
  <c r="B9" i="8" s="1"/>
  <c r="B57" i="8"/>
  <c r="B58" i="8"/>
  <c r="B59" i="8"/>
  <c r="B60" i="8"/>
  <c r="B61" i="8"/>
  <c r="B56" i="8"/>
  <c r="B55" i="8"/>
  <c r="B8" i="8" s="1"/>
  <c r="B16" i="8"/>
  <c r="B17" i="8"/>
  <c r="B18" i="8"/>
  <c r="B19" i="8"/>
  <c r="B20" i="8"/>
  <c r="B15" i="8"/>
  <c r="B14" i="8"/>
  <c r="B7" i="8" s="1"/>
  <c r="D40" i="11" l="1"/>
  <c r="H40" i="11" s="1"/>
  <c r="D43" i="9"/>
  <c r="D42" i="9"/>
  <c r="H42" i="9" s="1"/>
  <c r="D97" i="11"/>
  <c r="H97" i="11" s="1"/>
  <c r="D96" i="11"/>
  <c r="H96" i="11" s="1"/>
  <c r="D44" i="11"/>
  <c r="D43" i="11"/>
  <c r="H43" i="11" s="1"/>
  <c r="D47" i="11"/>
  <c r="H47" i="11" s="1"/>
  <c r="H48" i="11" s="1"/>
  <c r="D100" i="11"/>
  <c r="H100" i="11" s="1"/>
  <c r="D99" i="11"/>
  <c r="H99" i="11" s="1"/>
  <c r="D173" i="8"/>
  <c r="H173" i="8" s="1"/>
  <c r="D170" i="8"/>
  <c r="H129" i="14"/>
  <c r="H131" i="14" s="1"/>
  <c r="H228" i="8"/>
  <c r="H224" i="8"/>
  <c r="H35" i="13"/>
  <c r="H36" i="13" s="1"/>
  <c r="H59" i="9"/>
  <c r="H172" i="8"/>
  <c r="H168" i="10"/>
  <c r="D236" i="8"/>
  <c r="D237" i="8" s="1"/>
  <c r="D30" i="8"/>
  <c r="H171" i="8"/>
  <c r="H219" i="8"/>
  <c r="H116" i="9"/>
  <c r="H39" i="13"/>
  <c r="H40" i="13" s="1"/>
  <c r="H40" i="9"/>
  <c r="H89" i="10"/>
  <c r="H126" i="10"/>
  <c r="H171" i="14"/>
  <c r="H174" i="14" s="1"/>
  <c r="H103" i="11"/>
  <c r="H106" i="11" s="1"/>
  <c r="D41" i="8"/>
  <c r="H41" i="8" s="1"/>
  <c r="H35" i="8"/>
  <c r="H36" i="8" s="1"/>
  <c r="H115" i="9"/>
  <c r="H223" i="8"/>
  <c r="H41" i="14"/>
  <c r="H42" i="10"/>
  <c r="B20" i="15"/>
  <c r="B19" i="15" s="1"/>
  <c r="E9" i="11"/>
  <c r="F9" i="11"/>
  <c r="B24" i="15"/>
  <c r="B22" i="15" s="1"/>
  <c r="E11" i="12"/>
  <c r="D109" i="9"/>
  <c r="H109" i="9" s="1"/>
  <c r="H110" i="9" s="1"/>
  <c r="D34" i="9"/>
  <c r="H34" i="9" s="1"/>
  <c r="H35" i="9" s="1"/>
  <c r="B6" i="15"/>
  <c r="D29" i="14"/>
  <c r="H230" i="8"/>
  <c r="D85" i="10"/>
  <c r="H85" i="10" s="1"/>
  <c r="D28" i="14"/>
  <c r="D85" i="14"/>
  <c r="H85" i="14" s="1"/>
  <c r="H86" i="14" s="1"/>
  <c r="D41" i="13"/>
  <c r="D84" i="10"/>
  <c r="H84" i="10" s="1"/>
  <c r="H43" i="9"/>
  <c r="D77" i="13"/>
  <c r="D78" i="13" s="1"/>
  <c r="D175" i="14"/>
  <c r="D176" i="14" s="1"/>
  <c r="D75" i="13"/>
  <c r="H75" i="13" s="1"/>
  <c r="H76" i="13" s="1"/>
  <c r="H44" i="11"/>
  <c r="D31" i="14"/>
  <c r="D167" i="12"/>
  <c r="H167" i="12" s="1"/>
  <c r="H231" i="8"/>
  <c r="D32" i="13"/>
  <c r="H32" i="13" s="1"/>
  <c r="H33" i="13" s="1"/>
  <c r="D117" i="12"/>
  <c r="D30" i="14"/>
  <c r="D76" i="10"/>
  <c r="D132" i="14"/>
  <c r="D74" i="10"/>
  <c r="D37" i="10"/>
  <c r="H37" i="10" s="1"/>
  <c r="D36" i="10"/>
  <c r="H36" i="10" s="1"/>
  <c r="D163" i="14"/>
  <c r="D87" i="14"/>
  <c r="D77" i="10"/>
  <c r="H77" i="10" s="1"/>
  <c r="D134" i="14"/>
  <c r="D135" i="14" s="1"/>
  <c r="C20" i="15"/>
  <c r="C19" i="15" s="1"/>
  <c r="D103" i="8"/>
  <c r="H103" i="8" s="1"/>
  <c r="D238" i="8"/>
  <c r="H238" i="8" s="1"/>
  <c r="D179" i="8"/>
  <c r="H179" i="8" s="1"/>
  <c r="H43" i="12"/>
  <c r="H44" i="12" s="1"/>
  <c r="D29" i="11"/>
  <c r="D35" i="11"/>
  <c r="H35" i="11" s="1"/>
  <c r="H36" i="11" s="1"/>
  <c r="E99" i="8"/>
  <c r="H99" i="8" s="1"/>
  <c r="H100" i="8" s="1"/>
  <c r="D119" i="14"/>
  <c r="D49" i="11"/>
  <c r="H49" i="11" s="1"/>
  <c r="D160" i="10"/>
  <c r="D164" i="14"/>
  <c r="D119" i="10"/>
  <c r="D118" i="14"/>
  <c r="D164" i="12"/>
  <c r="D27" i="10"/>
  <c r="D90" i="11"/>
  <c r="D99" i="12"/>
  <c r="H229" i="12"/>
  <c r="H230" i="12" s="1"/>
  <c r="D50" i="11"/>
  <c r="H50" i="11" s="1"/>
  <c r="D117" i="14"/>
  <c r="D31" i="11"/>
  <c r="H31" i="11" s="1"/>
  <c r="D55" i="11"/>
  <c r="D56" i="11"/>
  <c r="D90" i="10"/>
  <c r="D26" i="10"/>
  <c r="D30" i="11"/>
  <c r="D117" i="10"/>
  <c r="D161" i="10"/>
  <c r="D120" i="14"/>
  <c r="H120" i="14" s="1"/>
  <c r="D165" i="14"/>
  <c r="D28" i="10"/>
  <c r="D165" i="12"/>
  <c r="D75" i="10"/>
  <c r="D118" i="10"/>
  <c r="D166" i="14"/>
  <c r="D29" i="10"/>
  <c r="H29" i="10" s="1"/>
  <c r="D222" i="12"/>
  <c r="D91" i="11"/>
  <c r="H91" i="11" s="1"/>
  <c r="D100" i="12"/>
  <c r="H100" i="12" s="1"/>
  <c r="H104" i="12"/>
  <c r="D223" i="12"/>
  <c r="D94" i="11"/>
  <c r="H94" i="11" s="1"/>
  <c r="H95" i="11" s="1"/>
  <c r="D163" i="12"/>
  <c r="D224" i="12"/>
  <c r="D29" i="13"/>
  <c r="H29" i="13" s="1"/>
  <c r="D107" i="11"/>
  <c r="H107" i="11" s="1"/>
  <c r="D96" i="12"/>
  <c r="D166" i="12"/>
  <c r="H239" i="12"/>
  <c r="D111" i="11"/>
  <c r="D97" i="12"/>
  <c r="H170" i="12"/>
  <c r="H172" i="12" s="1"/>
  <c r="D89" i="11"/>
  <c r="D112" i="11"/>
  <c r="D98" i="12"/>
  <c r="D221" i="12"/>
  <c r="D28" i="13"/>
  <c r="E41" i="9"/>
  <c r="H41" i="9" s="1"/>
  <c r="E45" i="9"/>
  <c r="H45" i="9" s="1"/>
  <c r="D221" i="8"/>
  <c r="D81" i="14"/>
  <c r="D37" i="13"/>
  <c r="D69" i="13"/>
  <c r="D70" i="13"/>
  <c r="D26" i="13"/>
  <c r="D72" i="13"/>
  <c r="D27" i="13"/>
  <c r="D71" i="13"/>
  <c r="H46" i="9"/>
  <c r="H44" i="9"/>
  <c r="H47" i="9"/>
  <c r="E117" i="9"/>
  <c r="H117" i="9" s="1"/>
  <c r="D220" i="8"/>
  <c r="H220" i="8" s="1"/>
  <c r="D213" i="8"/>
  <c r="D212" i="8"/>
  <c r="D211" i="8"/>
  <c r="D214" i="8"/>
  <c r="D175" i="8"/>
  <c r="D165" i="8"/>
  <c r="D164" i="8"/>
  <c r="D163" i="8"/>
  <c r="D162" i="8"/>
  <c r="D72" i="8"/>
  <c r="H72" i="8" s="1"/>
  <c r="D71" i="8"/>
  <c r="D70" i="8"/>
  <c r="D69" i="8"/>
  <c r="D31" i="8"/>
  <c r="D29" i="8"/>
  <c r="D28" i="8"/>
  <c r="H107" i="12" l="1"/>
  <c r="H102" i="11"/>
  <c r="H236" i="8"/>
  <c r="H175" i="14"/>
  <c r="H77" i="13"/>
  <c r="D120" i="12"/>
  <c r="H117" i="12"/>
  <c r="H86" i="10"/>
  <c r="H134" i="14"/>
  <c r="D42" i="13"/>
  <c r="H41" i="13"/>
  <c r="H38" i="10"/>
  <c r="H46" i="11"/>
  <c r="D243" i="12"/>
  <c r="H243" i="12" s="1"/>
  <c r="D51" i="11"/>
  <c r="D108" i="11"/>
  <c r="D43" i="13"/>
  <c r="H43" i="13" s="1"/>
  <c r="D52" i="11"/>
  <c r="D53" i="11"/>
  <c r="H53" i="11" s="1"/>
  <c r="D68" i="9"/>
  <c r="H68" i="9" s="1"/>
  <c r="D138" i="9"/>
  <c r="H138" i="9" s="1"/>
  <c r="D79" i="13"/>
  <c r="H79" i="13" s="1"/>
  <c r="D93" i="14"/>
  <c r="H93" i="14" s="1"/>
  <c r="D121" i="12"/>
  <c r="H121" i="12" s="1"/>
  <c r="D65" i="12"/>
  <c r="H65" i="12" s="1"/>
  <c r="H45" i="12"/>
  <c r="H46" i="12"/>
  <c r="D181" i="12"/>
  <c r="H181" i="12" s="1"/>
  <c r="D109" i="11"/>
  <c r="H109" i="11" s="1"/>
  <c r="H50" i="12" l="1"/>
  <c r="H240" i="12"/>
  <c r="C940" i="1"/>
  <c r="C943" i="1" s="1"/>
  <c r="C935" i="1"/>
  <c r="E94" i="8" l="1"/>
  <c r="H94" i="8" s="1"/>
  <c r="E93" i="8"/>
  <c r="H93" i="8" s="1"/>
  <c r="G266" i="1"/>
  <c r="G256" i="1"/>
  <c r="G251" i="1"/>
  <c r="G249" i="1"/>
  <c r="G247" i="1"/>
  <c r="G245" i="1"/>
  <c r="G243" i="1"/>
  <c r="G240" i="1"/>
  <c r="G237" i="1"/>
  <c r="C317" i="1" l="1"/>
  <c r="C318" i="1" s="1"/>
  <c r="E42" i="13"/>
  <c r="H42" i="13" s="1"/>
  <c r="H44" i="13" s="1"/>
  <c r="E78" i="13"/>
  <c r="H78" i="13" s="1"/>
  <c r="H80" i="13" s="1"/>
  <c r="E237" i="8"/>
  <c r="H237" i="8" s="1"/>
  <c r="H239" i="8" s="1"/>
  <c r="E178" i="8"/>
  <c r="H178" i="8" s="1"/>
  <c r="H180" i="8" s="1"/>
  <c r="E102" i="8"/>
  <c r="H102" i="8" s="1"/>
  <c r="H104" i="8" s="1"/>
  <c r="E62" i="12"/>
  <c r="H62" i="12" s="1"/>
  <c r="E60" i="12"/>
  <c r="H60" i="12" s="1"/>
  <c r="E64" i="12"/>
  <c r="H64" i="12" s="1"/>
  <c r="E63" i="12"/>
  <c r="H63" i="12" s="1"/>
  <c r="E176" i="14"/>
  <c r="H176" i="14" s="1"/>
  <c r="H177" i="14" s="1"/>
  <c r="E61" i="12"/>
  <c r="H61" i="12" s="1"/>
  <c r="E59" i="12"/>
  <c r="H59" i="12" s="1"/>
  <c r="E58" i="12"/>
  <c r="H58" i="12" s="1"/>
  <c r="E133" i="10"/>
  <c r="H133" i="10" s="1"/>
  <c r="E93" i="10"/>
  <c r="H93" i="10" s="1"/>
  <c r="H95" i="10" s="1"/>
  <c r="E135" i="14"/>
  <c r="H135" i="14" s="1"/>
  <c r="H137" i="14" s="1"/>
  <c r="E242" i="12"/>
  <c r="H242" i="12" s="1"/>
  <c r="E241" i="12"/>
  <c r="H241" i="12" s="1"/>
  <c r="E180" i="12"/>
  <c r="H180" i="12" s="1"/>
  <c r="H182" i="12" s="1"/>
  <c r="E92" i="14"/>
  <c r="H92" i="14" s="1"/>
  <c r="E53" i="14"/>
  <c r="H53" i="14" s="1"/>
  <c r="E44" i="10"/>
  <c r="H44" i="10" s="1"/>
  <c r="H46" i="10" s="1"/>
  <c r="E137" i="9"/>
  <c r="H137" i="9" s="1"/>
  <c r="E67" i="9"/>
  <c r="H67" i="9" s="1"/>
  <c r="E120" i="12"/>
  <c r="H120" i="12" s="1"/>
  <c r="E91" i="14"/>
  <c r="H91" i="14" s="1"/>
  <c r="E51" i="11"/>
  <c r="H51" i="11" s="1"/>
  <c r="E52" i="14"/>
  <c r="H52" i="14" s="1"/>
  <c r="E108" i="11"/>
  <c r="H108" i="11" s="1"/>
  <c r="H110" i="11" s="1"/>
  <c r="E136" i="9"/>
  <c r="H136" i="9" s="1"/>
  <c r="E52" i="11"/>
  <c r="H52" i="11" s="1"/>
  <c r="E66" i="9"/>
  <c r="H66" i="9" s="1"/>
  <c r="H69" i="9" s="1"/>
  <c r="E504" i="1"/>
  <c r="D504" i="1"/>
  <c r="D478" i="1"/>
  <c r="C478" i="1"/>
  <c r="C504" i="1"/>
  <c r="F478" i="1"/>
  <c r="E478" i="1"/>
  <c r="B6" i="1"/>
  <c r="H94" i="14" l="1"/>
  <c r="H244" i="12"/>
  <c r="A4" i="19"/>
  <c r="H54" i="11"/>
  <c r="H67" i="12"/>
  <c r="H139" i="9"/>
  <c r="H54" i="14"/>
  <c r="H135" i="10"/>
  <c r="G1042" i="1"/>
  <c r="F1042" i="1"/>
  <c r="E1042" i="1"/>
  <c r="D1042" i="1"/>
  <c r="C1042" i="1"/>
  <c r="C1031" i="1"/>
  <c r="C1034" i="1" s="1"/>
  <c r="C840" i="1" l="1"/>
  <c r="C843" i="1" s="1"/>
  <c r="E92" i="8"/>
  <c r="H92" i="8" s="1"/>
  <c r="D337" i="1"/>
  <c r="D338" i="1"/>
  <c r="D328" i="1"/>
  <c r="D327" i="1"/>
  <c r="E148" i="1"/>
  <c r="F145" i="1" s="1"/>
  <c r="C148" i="1"/>
  <c r="D145" i="1" s="1"/>
  <c r="H109" i="1"/>
  <c r="I80" i="1" s="1"/>
  <c r="F109" i="1"/>
  <c r="G82" i="1" s="1"/>
  <c r="H71" i="1"/>
  <c r="I37" i="1" s="1"/>
  <c r="F71" i="1"/>
  <c r="G36" i="1" s="1"/>
  <c r="D71" i="1"/>
  <c r="E42" i="1" s="1"/>
  <c r="E114" i="9" l="1"/>
  <c r="H114" i="9" s="1"/>
  <c r="E112" i="9"/>
  <c r="H112" i="9" s="1"/>
  <c r="E113" i="9"/>
  <c r="H113" i="9" s="1"/>
  <c r="E39" i="9"/>
  <c r="H39" i="9" s="1"/>
  <c r="E38" i="9"/>
  <c r="H38" i="9" s="1"/>
  <c r="E37" i="9"/>
  <c r="H37" i="9" s="1"/>
  <c r="E111" i="9"/>
  <c r="H111" i="9" s="1"/>
  <c r="E88" i="8"/>
  <c r="H88" i="8" s="1"/>
  <c r="E87" i="8"/>
  <c r="H87" i="8" s="1"/>
  <c r="E91" i="8"/>
  <c r="H91" i="8" s="1"/>
  <c r="E90" i="8"/>
  <c r="H90" i="8" s="1"/>
  <c r="E89" i="8"/>
  <c r="H89" i="8" s="1"/>
  <c r="E85" i="8"/>
  <c r="H85" i="8" s="1"/>
  <c r="E86" i="8"/>
  <c r="H86" i="8" s="1"/>
  <c r="E35" i="1"/>
  <c r="E85" i="1"/>
  <c r="E36" i="9"/>
  <c r="H36" i="9" s="1"/>
  <c r="I66" i="1"/>
  <c r="H146" i="1"/>
  <c r="I65" i="1"/>
  <c r="I34" i="1"/>
  <c r="G30" i="1"/>
  <c r="I95" i="1"/>
  <c r="D144" i="1"/>
  <c r="I50" i="1"/>
  <c r="G57" i="1"/>
  <c r="I94" i="1"/>
  <c r="I49" i="1"/>
  <c r="G41" i="1"/>
  <c r="I87" i="1"/>
  <c r="E65" i="1"/>
  <c r="G67" i="1"/>
  <c r="E50" i="1"/>
  <c r="G66" i="1"/>
  <c r="I60" i="1"/>
  <c r="G105" i="1"/>
  <c r="E63" i="1"/>
  <c r="E49" i="1"/>
  <c r="E38" i="1"/>
  <c r="G65" i="1"/>
  <c r="G50" i="1"/>
  <c r="G34" i="1"/>
  <c r="I59" i="1"/>
  <c r="I43" i="1"/>
  <c r="G97" i="1"/>
  <c r="I86" i="1"/>
  <c r="D149" i="1"/>
  <c r="E66" i="1"/>
  <c r="E54" i="1"/>
  <c r="E39" i="1"/>
  <c r="G35" i="1"/>
  <c r="E62" i="1"/>
  <c r="I42" i="1"/>
  <c r="E58" i="1"/>
  <c r="E47" i="1"/>
  <c r="E33" i="1"/>
  <c r="G63" i="1"/>
  <c r="G48" i="1"/>
  <c r="G32" i="1"/>
  <c r="I57" i="1"/>
  <c r="I41" i="1"/>
  <c r="G81" i="1"/>
  <c r="D147" i="1"/>
  <c r="E55" i="1"/>
  <c r="E40" i="1"/>
  <c r="G40" i="1"/>
  <c r="I33" i="1"/>
  <c r="E64" i="1"/>
  <c r="G51" i="1"/>
  <c r="I44" i="1"/>
  <c r="E48" i="1"/>
  <c r="G64" i="1"/>
  <c r="G33" i="1"/>
  <c r="G89" i="1"/>
  <c r="G43" i="1"/>
  <c r="I68" i="1"/>
  <c r="I52" i="1"/>
  <c r="I36" i="1"/>
  <c r="I103" i="1"/>
  <c r="D146" i="1"/>
  <c r="E41" i="1"/>
  <c r="G56" i="1"/>
  <c r="E34" i="1"/>
  <c r="G49" i="1"/>
  <c r="I58" i="1"/>
  <c r="E30" i="1"/>
  <c r="E57" i="1"/>
  <c r="E46" i="1"/>
  <c r="E32" i="1"/>
  <c r="G59" i="1"/>
  <c r="E70" i="1"/>
  <c r="E56" i="1"/>
  <c r="E31" i="1"/>
  <c r="G58" i="1"/>
  <c r="G42" i="1"/>
  <c r="I67" i="1"/>
  <c r="I51" i="1"/>
  <c r="I35" i="1"/>
  <c r="I102" i="1"/>
  <c r="F149" i="1"/>
  <c r="F144" i="1"/>
  <c r="F147" i="1"/>
  <c r="F146" i="1"/>
  <c r="I85" i="1"/>
  <c r="E99" i="1"/>
  <c r="G96" i="1"/>
  <c r="E106" i="1"/>
  <c r="E90" i="1"/>
  <c r="E82" i="1"/>
  <c r="I101" i="1"/>
  <c r="E105" i="1"/>
  <c r="E97" i="1"/>
  <c r="E89" i="1"/>
  <c r="E81" i="1"/>
  <c r="G102" i="1"/>
  <c r="G94" i="1"/>
  <c r="G86" i="1"/>
  <c r="I108" i="1"/>
  <c r="I100" i="1"/>
  <c r="I92" i="1"/>
  <c r="I84" i="1"/>
  <c r="E100" i="1"/>
  <c r="E107" i="1"/>
  <c r="G104" i="1"/>
  <c r="E98" i="1"/>
  <c r="G103" i="1"/>
  <c r="I93" i="1"/>
  <c r="G55" i="1"/>
  <c r="G47" i="1"/>
  <c r="G39" i="1"/>
  <c r="G31" i="1"/>
  <c r="I64" i="1"/>
  <c r="I56" i="1"/>
  <c r="I48" i="1"/>
  <c r="I40" i="1"/>
  <c r="I32" i="1"/>
  <c r="E104" i="1"/>
  <c r="E96" i="1"/>
  <c r="E88" i="1"/>
  <c r="G79" i="1"/>
  <c r="G101" i="1"/>
  <c r="G93" i="1"/>
  <c r="G85" i="1"/>
  <c r="I107" i="1"/>
  <c r="I99" i="1"/>
  <c r="I91" i="1"/>
  <c r="I83" i="1"/>
  <c r="E84" i="1"/>
  <c r="E91" i="1"/>
  <c r="G80" i="1"/>
  <c r="I79" i="1"/>
  <c r="E69" i="1"/>
  <c r="E61" i="1"/>
  <c r="E53" i="1"/>
  <c r="E45" i="1"/>
  <c r="E37" i="1"/>
  <c r="G70" i="1"/>
  <c r="G62" i="1"/>
  <c r="G54" i="1"/>
  <c r="G46" i="1"/>
  <c r="G38" i="1"/>
  <c r="I30" i="1"/>
  <c r="I63" i="1"/>
  <c r="I55" i="1"/>
  <c r="I47" i="1"/>
  <c r="I39" i="1"/>
  <c r="I31" i="1"/>
  <c r="E103" i="1"/>
  <c r="E95" i="1"/>
  <c r="E87" i="1"/>
  <c r="G108" i="1"/>
  <c r="G100" i="1"/>
  <c r="G92" i="1"/>
  <c r="G84" i="1"/>
  <c r="I106" i="1"/>
  <c r="I98" i="1"/>
  <c r="I90" i="1"/>
  <c r="I82" i="1"/>
  <c r="E108" i="1"/>
  <c r="E83" i="1"/>
  <c r="G95" i="1"/>
  <c r="E68" i="1"/>
  <c r="E60" i="1"/>
  <c r="E52" i="1"/>
  <c r="E44" i="1"/>
  <c r="E36" i="1"/>
  <c r="G69" i="1"/>
  <c r="G61" i="1"/>
  <c r="G53" i="1"/>
  <c r="G45" i="1"/>
  <c r="G37" i="1"/>
  <c r="I70" i="1"/>
  <c r="I62" i="1"/>
  <c r="I54" i="1"/>
  <c r="I46" i="1"/>
  <c r="I38" i="1"/>
  <c r="E80" i="1"/>
  <c r="E102" i="1"/>
  <c r="E94" i="1"/>
  <c r="E86" i="1"/>
  <c r="G107" i="1"/>
  <c r="G99" i="1"/>
  <c r="G91" i="1"/>
  <c r="G83" i="1"/>
  <c r="I105" i="1"/>
  <c r="I97" i="1"/>
  <c r="I89" i="1"/>
  <c r="I81" i="1"/>
  <c r="E92" i="1"/>
  <c r="G88" i="1"/>
  <c r="G87" i="1"/>
  <c r="E67" i="1"/>
  <c r="E59" i="1"/>
  <c r="E51" i="1"/>
  <c r="E43" i="1"/>
  <c r="G68" i="1"/>
  <c r="G60" i="1"/>
  <c r="G52" i="1"/>
  <c r="G44" i="1"/>
  <c r="I69" i="1"/>
  <c r="I61" i="1"/>
  <c r="I53" i="1"/>
  <c r="I45" i="1"/>
  <c r="E79" i="1"/>
  <c r="E101" i="1"/>
  <c r="E93" i="1"/>
  <c r="G106" i="1"/>
  <c r="G98" i="1"/>
  <c r="G90" i="1"/>
  <c r="I104" i="1"/>
  <c r="I96" i="1"/>
  <c r="I88" i="1"/>
  <c r="C156" i="1" l="1"/>
  <c r="H48" i="9"/>
  <c r="E154" i="1"/>
  <c r="G154" i="1" s="1"/>
  <c r="J154" i="1" s="1"/>
  <c r="E155" i="1"/>
  <c r="G155" i="1" s="1"/>
  <c r="J155" i="1" s="1"/>
  <c r="H149" i="1"/>
  <c r="H147" i="1"/>
  <c r="H145" i="1"/>
  <c r="H144" i="1"/>
  <c r="D148" i="1"/>
  <c r="G71" i="1"/>
  <c r="G109" i="1"/>
  <c r="E71" i="1"/>
  <c r="I71" i="1"/>
  <c r="F148" i="1"/>
  <c r="E109" i="1"/>
  <c r="I109" i="1"/>
  <c r="E156" i="1" l="1"/>
  <c r="J156" i="1"/>
  <c r="G156" i="1"/>
  <c r="G157" i="1" s="1"/>
  <c r="H154" i="1" s="1"/>
  <c r="D125" i="14" s="1"/>
  <c r="H125" i="14" s="1"/>
  <c r="H127" i="14" s="1"/>
  <c r="H148" i="1"/>
  <c r="E122" i="9"/>
  <c r="H122" i="9" s="1"/>
  <c r="H124" i="9" s="1"/>
  <c r="B12" i="1" l="1"/>
  <c r="A59" i="19" s="1"/>
  <c r="E503" i="1" l="1"/>
  <c r="D503" i="1"/>
  <c r="C503" i="1"/>
  <c r="F477" i="1"/>
  <c r="E477" i="1"/>
  <c r="D477" i="1"/>
  <c r="C690" i="1" l="1"/>
  <c r="E170" i="8" l="1"/>
  <c r="H170" i="8" s="1"/>
  <c r="H174" i="8" s="1"/>
  <c r="E96" i="8"/>
  <c r="H96" i="8" s="1"/>
  <c r="E95" i="8"/>
  <c r="H95" i="8" s="1"/>
  <c r="E126" i="9"/>
  <c r="H126" i="9" s="1"/>
  <c r="H129" i="9" s="1"/>
  <c r="E52" i="9"/>
  <c r="H52" i="9" s="1"/>
  <c r="H55" i="9" s="1"/>
  <c r="E132" i="9"/>
  <c r="H132" i="9" s="1"/>
  <c r="H133" i="9" s="1"/>
  <c r="E61" i="9"/>
  <c r="H61" i="9" s="1"/>
  <c r="C672" i="1"/>
  <c r="C1223" i="1" l="1"/>
  <c r="E221" i="8" s="1"/>
  <c r="H221" i="8" s="1"/>
  <c r="H232" i="8" s="1"/>
  <c r="E505" i="1"/>
  <c r="D505" i="1"/>
  <c r="C505" i="1"/>
  <c r="C650" i="1"/>
  <c r="C477" i="1"/>
  <c r="B16" i="1" l="1"/>
  <c r="B15" i="1"/>
  <c r="A79" i="19" s="1"/>
  <c r="B14" i="1"/>
  <c r="A72" i="19" s="1"/>
  <c r="B11" i="1"/>
  <c r="A49" i="19" s="1"/>
  <c r="B10" i="1"/>
  <c r="A39" i="19" s="1"/>
  <c r="B9" i="1"/>
  <c r="A32" i="19" s="1"/>
  <c r="B7" i="1"/>
  <c r="D1234" i="1"/>
  <c r="C1234" i="1"/>
  <c r="C1170" i="1"/>
  <c r="E97" i="8" s="1"/>
  <c r="H97" i="8" s="1"/>
  <c r="C683" i="1"/>
  <c r="C682" i="1"/>
  <c r="C681" i="1"/>
  <c r="C674" i="1"/>
  <c r="C673" i="1"/>
  <c r="C657" i="1"/>
  <c r="C654" i="1"/>
  <c r="C653" i="1"/>
  <c r="C651" i="1"/>
  <c r="C537" i="1"/>
  <c r="E132" i="12" s="1"/>
  <c r="H132" i="12" s="1"/>
  <c r="E82" i="13"/>
  <c r="H82" i="13" s="1"/>
  <c r="E190" i="12"/>
  <c r="H190" i="12" s="1"/>
  <c r="E189" i="12"/>
  <c r="H189" i="12" s="1"/>
  <c r="E188" i="12"/>
  <c r="H188" i="12" s="1"/>
  <c r="E187" i="12"/>
  <c r="H187" i="12" s="1"/>
  <c r="E502" i="1"/>
  <c r="E506" i="1" s="1"/>
  <c r="D502" i="1"/>
  <c r="D506" i="1" s="1"/>
  <c r="C502" i="1"/>
  <c r="C506" i="1" s="1"/>
  <c r="E493" i="1"/>
  <c r="D493" i="1"/>
  <c r="C493" i="1"/>
  <c r="E492" i="1"/>
  <c r="D492" i="1"/>
  <c r="C492" i="1"/>
  <c r="E491" i="1"/>
  <c r="D491" i="1"/>
  <c r="C491" i="1"/>
  <c r="E490" i="1"/>
  <c r="D490" i="1"/>
  <c r="C490" i="1"/>
  <c r="F479" i="1"/>
  <c r="E479" i="1"/>
  <c r="D479" i="1"/>
  <c r="C479" i="1"/>
  <c r="F476" i="1"/>
  <c r="F480" i="1" s="1"/>
  <c r="E476" i="1"/>
  <c r="E480" i="1" s="1"/>
  <c r="D476" i="1"/>
  <c r="D480" i="1" s="1"/>
  <c r="C476" i="1"/>
  <c r="F468" i="1"/>
  <c r="E468" i="1"/>
  <c r="D468" i="1"/>
  <c r="C468" i="1"/>
  <c r="F467" i="1"/>
  <c r="E467" i="1"/>
  <c r="D467" i="1"/>
  <c r="C467" i="1"/>
  <c r="F465" i="1"/>
  <c r="E465" i="1"/>
  <c r="D465" i="1"/>
  <c r="C465" i="1"/>
  <c r="C469" i="1" s="1"/>
  <c r="C470" i="1" s="1"/>
  <c r="C455" i="1"/>
  <c r="C454" i="1"/>
  <c r="C453" i="1"/>
  <c r="C452" i="1"/>
  <c r="C444" i="1"/>
  <c r="C443" i="1"/>
  <c r="C442" i="1"/>
  <c r="C441" i="1"/>
  <c r="C423" i="1"/>
  <c r="C426" i="1" s="1"/>
  <c r="C416" i="1"/>
  <c r="C417" i="1" s="1"/>
  <c r="C395" i="1"/>
  <c r="C394" i="1"/>
  <c r="D340" i="1"/>
  <c r="D339" i="1"/>
  <c r="D341" i="1" s="1"/>
  <c r="D330" i="1"/>
  <c r="D329" i="1"/>
  <c r="F469" i="1" l="1"/>
  <c r="F470" i="1" s="1"/>
  <c r="E469" i="1"/>
  <c r="E470" i="1" s="1"/>
  <c r="C480" i="1"/>
  <c r="A12" i="19"/>
  <c r="D469" i="1"/>
  <c r="D470" i="1" s="1"/>
  <c r="D331" i="1"/>
  <c r="C396" i="1"/>
  <c r="C658" i="1"/>
  <c r="C675" i="1"/>
  <c r="C684" i="1"/>
  <c r="C445" i="1"/>
  <c r="E214" i="8" s="1"/>
  <c r="H214" i="8" s="1"/>
  <c r="C456" i="1"/>
  <c r="C494" i="1"/>
  <c r="C495" i="1" s="1"/>
  <c r="E494" i="1"/>
  <c r="E495" i="1" s="1"/>
  <c r="D494" i="1"/>
  <c r="D495" i="1" s="1"/>
  <c r="E183" i="12"/>
  <c r="H183" i="12" s="1"/>
  <c r="E186" i="12"/>
  <c r="H186" i="12" s="1"/>
  <c r="E234" i="8"/>
  <c r="H234" i="8" s="1"/>
  <c r="E174" i="10"/>
  <c r="H174" i="10" s="1"/>
  <c r="E132" i="14"/>
  <c r="H132" i="14" s="1"/>
  <c r="H133" i="14" s="1"/>
  <c r="E90" i="10"/>
  <c r="H90" i="10" s="1"/>
  <c r="H91" i="10" s="1"/>
  <c r="E125" i="12"/>
  <c r="H125" i="12" s="1"/>
  <c r="E83" i="8"/>
  <c r="H83" i="8" s="1"/>
  <c r="E84" i="8"/>
  <c r="H84" i="8" s="1"/>
  <c r="E28" i="12"/>
  <c r="H28" i="12" s="1"/>
  <c r="E211" i="8"/>
  <c r="H211" i="8" s="1"/>
  <c r="E212" i="8"/>
  <c r="H212" i="8" s="1"/>
  <c r="E70" i="13"/>
  <c r="H70" i="13" s="1"/>
  <c r="E26" i="13"/>
  <c r="H26" i="13" s="1"/>
  <c r="E29" i="12"/>
  <c r="H29" i="12" s="1"/>
  <c r="E117" i="10"/>
  <c r="H117" i="10" s="1"/>
  <c r="E74" i="10"/>
  <c r="H74" i="10" s="1"/>
  <c r="E162" i="8"/>
  <c r="H162" i="8" s="1"/>
  <c r="E69" i="8"/>
  <c r="H69" i="8" s="1"/>
  <c r="E28" i="8"/>
  <c r="H28" i="8" s="1"/>
  <c r="E221" i="12"/>
  <c r="H221" i="12" s="1"/>
  <c r="E163" i="14"/>
  <c r="H163" i="14" s="1"/>
  <c r="E163" i="12"/>
  <c r="H163" i="12" s="1"/>
  <c r="E163" i="8"/>
  <c r="H163" i="8" s="1"/>
  <c r="E27" i="9"/>
  <c r="H27" i="9" s="1"/>
  <c r="E222" i="12"/>
  <c r="H222" i="12" s="1"/>
  <c r="E165" i="14"/>
  <c r="H165" i="14" s="1"/>
  <c r="E164" i="12"/>
  <c r="H164" i="12" s="1"/>
  <c r="E127" i="12"/>
  <c r="H127" i="12" s="1"/>
  <c r="E191" i="12"/>
  <c r="H191" i="12" s="1"/>
  <c r="E128" i="12"/>
  <c r="H128" i="12" s="1"/>
  <c r="E192" i="12"/>
  <c r="H192" i="12" s="1"/>
  <c r="E42" i="14"/>
  <c r="H42" i="14" s="1"/>
  <c r="H47" i="14" s="1"/>
  <c r="E234" i="12"/>
  <c r="H234" i="12" s="1"/>
  <c r="H235" i="12" s="1"/>
  <c r="E175" i="12"/>
  <c r="H175" i="12" s="1"/>
  <c r="H176" i="12" s="1"/>
  <c r="E110" i="12"/>
  <c r="H110" i="12" s="1"/>
  <c r="H111" i="12" s="1"/>
  <c r="E78" i="14"/>
  <c r="H78" i="14" s="1"/>
  <c r="E96" i="12"/>
  <c r="H96" i="12" s="1"/>
  <c r="E28" i="14"/>
  <c r="H28" i="14" s="1"/>
  <c r="E103" i="9"/>
  <c r="H103" i="9" s="1"/>
  <c r="E26" i="10"/>
  <c r="H26" i="10" s="1"/>
  <c r="E26" i="9"/>
  <c r="H26" i="9" s="1"/>
  <c r="E69" i="13"/>
  <c r="H69" i="13" s="1"/>
  <c r="E117" i="14"/>
  <c r="H117" i="14" s="1"/>
  <c r="E79" i="14"/>
  <c r="H79" i="14" s="1"/>
  <c r="E29" i="8"/>
  <c r="H29" i="8" s="1"/>
  <c r="E97" i="12"/>
  <c r="H97" i="12" s="1"/>
  <c r="E29" i="14"/>
  <c r="H29" i="14" s="1"/>
  <c r="E88" i="11"/>
  <c r="H88" i="11" s="1"/>
  <c r="E28" i="11"/>
  <c r="H28" i="11" s="1"/>
  <c r="C433" i="1"/>
  <c r="C434" i="1" s="1"/>
  <c r="C345" i="1"/>
  <c r="E87" i="14"/>
  <c r="H87" i="14" s="1"/>
  <c r="H88" i="14" s="1"/>
  <c r="E126" i="12"/>
  <c r="H126" i="12" s="1"/>
  <c r="H248" i="12" l="1"/>
  <c r="E60" i="9"/>
  <c r="H60" i="9" s="1"/>
  <c r="H63" i="9" s="1"/>
  <c r="E128" i="10"/>
  <c r="H128" i="10" s="1"/>
  <c r="H129" i="10" s="1"/>
  <c r="E81" i="13"/>
  <c r="H81" i="13" s="1"/>
  <c r="H83" i="13" s="1"/>
  <c r="E123" i="12"/>
  <c r="H123" i="12" s="1"/>
  <c r="E175" i="10"/>
  <c r="H175" i="10" s="1"/>
  <c r="H176" i="10" s="1"/>
  <c r="E185" i="12"/>
  <c r="H185" i="12" s="1"/>
  <c r="E184" i="12"/>
  <c r="H184" i="12" s="1"/>
  <c r="E37" i="13"/>
  <c r="H37" i="13" s="1"/>
  <c r="H38" i="13" s="1"/>
  <c r="E56" i="9"/>
  <c r="H56" i="9" s="1"/>
  <c r="E175" i="8"/>
  <c r="H175" i="8" s="1"/>
  <c r="H176" i="8" s="1"/>
  <c r="E57" i="9"/>
  <c r="H57" i="9" s="1"/>
  <c r="E233" i="8"/>
  <c r="H233" i="8" s="1"/>
  <c r="H235" i="8" s="1"/>
  <c r="E71" i="8"/>
  <c r="H71" i="8" s="1"/>
  <c r="E165" i="8"/>
  <c r="H165" i="8" s="1"/>
  <c r="E77" i="8"/>
  <c r="H77" i="8" s="1"/>
  <c r="E78" i="8"/>
  <c r="H78" i="8" s="1"/>
  <c r="E79" i="8"/>
  <c r="H79" i="8" s="1"/>
  <c r="E80" i="8"/>
  <c r="H80" i="8" s="1"/>
  <c r="E81" i="8"/>
  <c r="H81" i="8" s="1"/>
  <c r="E82" i="8"/>
  <c r="H82" i="8" s="1"/>
  <c r="E28" i="13"/>
  <c r="H28" i="13" s="1"/>
  <c r="E72" i="13"/>
  <c r="H72" i="13" s="1"/>
  <c r="E213" i="8"/>
  <c r="H213" i="8" s="1"/>
  <c r="H215" i="8" s="1"/>
  <c r="E71" i="13"/>
  <c r="H71" i="13" s="1"/>
  <c r="E27" i="13"/>
  <c r="H27" i="13" s="1"/>
  <c r="E30" i="12"/>
  <c r="H30" i="12" s="1"/>
  <c r="H31" i="12" s="1"/>
  <c r="H69" i="12" s="1"/>
  <c r="E161" i="10"/>
  <c r="H161" i="10" s="1"/>
  <c r="H181" i="10" s="1"/>
  <c r="E119" i="10"/>
  <c r="H119" i="10" s="1"/>
  <c r="E76" i="10"/>
  <c r="E224" i="12"/>
  <c r="H224" i="12" s="1"/>
  <c r="E166" i="14"/>
  <c r="H166" i="14" s="1"/>
  <c r="E166" i="12"/>
  <c r="H166" i="12" s="1"/>
  <c r="C344" i="1"/>
  <c r="C347" i="1" s="1"/>
  <c r="E160" i="10"/>
  <c r="H160" i="10" s="1"/>
  <c r="E118" i="10"/>
  <c r="H118" i="10" s="1"/>
  <c r="E75" i="10"/>
  <c r="H75" i="10" s="1"/>
  <c r="E164" i="8"/>
  <c r="H164" i="8" s="1"/>
  <c r="E70" i="8"/>
  <c r="H70" i="8" s="1"/>
  <c r="E223" i="12"/>
  <c r="H223" i="12" s="1"/>
  <c r="E164" i="14"/>
  <c r="H164" i="14" s="1"/>
  <c r="E165" i="12"/>
  <c r="H165" i="12" s="1"/>
  <c r="E119" i="14"/>
  <c r="H119" i="14" s="1"/>
  <c r="E81" i="14"/>
  <c r="H81" i="14" s="1"/>
  <c r="E31" i="8"/>
  <c r="H31" i="8" s="1"/>
  <c r="E99" i="12"/>
  <c r="H99" i="12" s="1"/>
  <c r="E31" i="14"/>
  <c r="H31" i="14" s="1"/>
  <c r="E90" i="11"/>
  <c r="H90" i="11" s="1"/>
  <c r="E105" i="9"/>
  <c r="H105" i="9" s="1"/>
  <c r="E28" i="10"/>
  <c r="H28" i="10" s="1"/>
  <c r="E28" i="9"/>
  <c r="H28" i="9" s="1"/>
  <c r="E30" i="11"/>
  <c r="H30" i="11" s="1"/>
  <c r="E111" i="11"/>
  <c r="H111" i="11" s="1"/>
  <c r="E55" i="11"/>
  <c r="H55" i="11" s="1"/>
  <c r="E124" i="12"/>
  <c r="H124" i="12" s="1"/>
  <c r="E112" i="11"/>
  <c r="H112" i="11" s="1"/>
  <c r="E34" i="10"/>
  <c r="H34" i="10" s="1"/>
  <c r="H35" i="10" s="1"/>
  <c r="E56" i="11"/>
  <c r="H56" i="11" s="1"/>
  <c r="E118" i="14"/>
  <c r="H118" i="14" s="1"/>
  <c r="E80" i="14"/>
  <c r="H80" i="14" s="1"/>
  <c r="H82" i="14" s="1"/>
  <c r="H96" i="14" s="1"/>
  <c r="E30" i="8"/>
  <c r="H30" i="8" s="1"/>
  <c r="H32" i="8" s="1"/>
  <c r="E98" i="12"/>
  <c r="H98" i="12" s="1"/>
  <c r="E30" i="14"/>
  <c r="E89" i="11"/>
  <c r="H89" i="11" s="1"/>
  <c r="E29" i="11"/>
  <c r="H29" i="11" s="1"/>
  <c r="E104" i="9"/>
  <c r="E27" i="10"/>
  <c r="H27" i="10" s="1"/>
  <c r="E29" i="9"/>
  <c r="H29" i="9" s="1"/>
  <c r="H73" i="9" s="1"/>
  <c r="F7" i="9" s="1"/>
  <c r="H225" i="12" l="1"/>
  <c r="H92" i="11"/>
  <c r="H121" i="14"/>
  <c r="H139" i="14" s="1"/>
  <c r="H141" i="14" s="1"/>
  <c r="H30" i="13"/>
  <c r="H47" i="13" s="1"/>
  <c r="H120" i="10"/>
  <c r="H137" i="10" s="1"/>
  <c r="H248" i="8"/>
  <c r="H244" i="8"/>
  <c r="F10" i="8" s="1"/>
  <c r="H250" i="8"/>
  <c r="H251" i="8"/>
  <c r="N10" i="8" s="1"/>
  <c r="H195" i="12"/>
  <c r="H250" i="12"/>
  <c r="H249" i="12"/>
  <c r="H246" i="12"/>
  <c r="H242" i="8"/>
  <c r="H246" i="8" s="1"/>
  <c r="I10" i="8" s="1"/>
  <c r="H101" i="12"/>
  <c r="H137" i="12" s="1"/>
  <c r="H133" i="12"/>
  <c r="H126" i="8"/>
  <c r="H166" i="8"/>
  <c r="H73" i="13"/>
  <c r="H86" i="13" s="1"/>
  <c r="H168" i="12"/>
  <c r="H32" i="11"/>
  <c r="H167" i="14"/>
  <c r="H113" i="11"/>
  <c r="H115" i="11" s="1"/>
  <c r="H143" i="14"/>
  <c r="I9" i="14" s="1"/>
  <c r="F33" i="15" s="1"/>
  <c r="H144" i="14"/>
  <c r="H58" i="9"/>
  <c r="H30" i="9"/>
  <c r="H73" i="8"/>
  <c r="H162" i="10"/>
  <c r="H98" i="14"/>
  <c r="H97" i="14"/>
  <c r="E8" i="14" s="1"/>
  <c r="H142" i="14"/>
  <c r="H104" i="9"/>
  <c r="H106" i="9" s="1"/>
  <c r="H141" i="9" s="1"/>
  <c r="H57" i="11"/>
  <c r="H76" i="10"/>
  <c r="H100" i="10" s="1"/>
  <c r="H98" i="8"/>
  <c r="H140" i="14"/>
  <c r="E9" i="14" s="1"/>
  <c r="H252" i="8"/>
  <c r="O10" i="8" s="1"/>
  <c r="H30" i="10"/>
  <c r="H30" i="14"/>
  <c r="H57" i="14" s="1"/>
  <c r="H142" i="10"/>
  <c r="O9" i="10" s="1"/>
  <c r="L17" i="15" s="1"/>
  <c r="F9" i="9"/>
  <c r="F10" i="12"/>
  <c r="H73" i="12"/>
  <c r="J7" i="12" s="1"/>
  <c r="H74" i="12"/>
  <c r="K7" i="12" s="1"/>
  <c r="H72" i="12"/>
  <c r="I7" i="12" s="1"/>
  <c r="H71" i="12"/>
  <c r="H183" i="10"/>
  <c r="E10" i="10"/>
  <c r="H67" i="11"/>
  <c r="H64" i="11"/>
  <c r="H141" i="10"/>
  <c r="P9" i="10" s="1"/>
  <c r="M17" i="15" s="1"/>
  <c r="H81" i="9"/>
  <c r="H247" i="8"/>
  <c r="H82" i="9"/>
  <c r="U7" i="9" s="1"/>
  <c r="H249" i="8"/>
  <c r="H253" i="8"/>
  <c r="H74" i="9"/>
  <c r="G7" i="9" s="1"/>
  <c r="G9" i="9" s="1"/>
  <c r="H56" i="10"/>
  <c r="X7" i="10" s="1"/>
  <c r="H55" i="10"/>
  <c r="H80" i="9"/>
  <c r="C12" i="15"/>
  <c r="H79" i="9"/>
  <c r="O7" i="9" s="1"/>
  <c r="H245" i="8"/>
  <c r="H127" i="8" l="1"/>
  <c r="H141" i="8"/>
  <c r="H185" i="8"/>
  <c r="H187" i="8"/>
  <c r="H184" i="8"/>
  <c r="H144" i="9"/>
  <c r="I8" i="9" s="1"/>
  <c r="F13" i="15" s="1"/>
  <c r="H71" i="9"/>
  <c r="H78" i="9" s="1"/>
  <c r="H124" i="8"/>
  <c r="H142" i="8" s="1"/>
  <c r="V8" i="8" s="1"/>
  <c r="H131" i="8"/>
  <c r="K8" i="8" s="1"/>
  <c r="H129" i="8"/>
  <c r="I8" i="8" s="1"/>
  <c r="H48" i="10"/>
  <c r="H50" i="10" s="1"/>
  <c r="H180" i="10"/>
  <c r="H182" i="10" s="1"/>
  <c r="H183" i="14"/>
  <c r="H10" i="14" s="1"/>
  <c r="E34" i="15" s="1"/>
  <c r="H182" i="14"/>
  <c r="G10" i="14" s="1"/>
  <c r="D34" i="15" s="1"/>
  <c r="H181" i="14"/>
  <c r="F10" i="14" s="1"/>
  <c r="C34" i="15" s="1"/>
  <c r="H179" i="14"/>
  <c r="H180" i="14" s="1"/>
  <c r="E10" i="14" s="1"/>
  <c r="H59" i="11"/>
  <c r="H61" i="11" s="1"/>
  <c r="H197" i="12"/>
  <c r="H201" i="12" s="1"/>
  <c r="H200" i="12"/>
  <c r="H202" i="12"/>
  <c r="H89" i="13"/>
  <c r="M8" i="13" s="1"/>
  <c r="J29" i="15" s="1"/>
  <c r="H88" i="13"/>
  <c r="F8" i="13" s="1"/>
  <c r="H188" i="8"/>
  <c r="H186" i="8"/>
  <c r="J9" i="8" s="1"/>
  <c r="H182" i="8"/>
  <c r="H50" i="13"/>
  <c r="O7" i="13" s="1"/>
  <c r="H49" i="13"/>
  <c r="F7" i="13" s="1"/>
  <c r="H199" i="12"/>
  <c r="F9" i="12" s="1"/>
  <c r="H203" i="12"/>
  <c r="H138" i="8"/>
  <c r="R8" i="8" s="1"/>
  <c r="H134" i="8"/>
  <c r="N8" i="8" s="1"/>
  <c r="H130" i="8"/>
  <c r="J8" i="8" s="1"/>
  <c r="H136" i="8"/>
  <c r="P8" i="8" s="1"/>
  <c r="H128" i="8"/>
  <c r="H8" i="8" s="1"/>
  <c r="H135" i="8"/>
  <c r="O8" i="8" s="1"/>
  <c r="G8" i="8"/>
  <c r="H137" i="8"/>
  <c r="Q8" i="8" s="1"/>
  <c r="H133" i="8"/>
  <c r="M8" i="8" s="1"/>
  <c r="H132" i="8"/>
  <c r="L8" i="8" s="1"/>
  <c r="H139" i="8"/>
  <c r="S8" i="8" s="1"/>
  <c r="U8" i="8"/>
  <c r="H143" i="9"/>
  <c r="H8" i="9" s="1"/>
  <c r="E13" i="15" s="1"/>
  <c r="D13" i="16" s="1"/>
  <c r="H150" i="9"/>
  <c r="U8" i="9" s="1"/>
  <c r="R13" i="15" s="1"/>
  <c r="H152" i="9"/>
  <c r="H143" i="8"/>
  <c r="W8" i="8" s="1"/>
  <c r="H144" i="8"/>
  <c r="X8" i="8" s="1"/>
  <c r="V8" i="10"/>
  <c r="S16" i="15" s="1"/>
  <c r="N8" i="10"/>
  <c r="K16" i="15" s="1"/>
  <c r="R8" i="10"/>
  <c r="O16" i="15" s="1"/>
  <c r="T8" i="10"/>
  <c r="Q16" i="15" s="1"/>
  <c r="L8" i="10"/>
  <c r="I16" i="15" s="1"/>
  <c r="X8" i="10"/>
  <c r="U16" i="15" s="1"/>
  <c r="J8" i="10"/>
  <c r="G16" i="15" s="1"/>
  <c r="H8" i="10"/>
  <c r="E16" i="15" s="1"/>
  <c r="P8" i="10"/>
  <c r="M16" i="15" s="1"/>
  <c r="H32" i="14"/>
  <c r="E7" i="14"/>
  <c r="H78" i="10"/>
  <c r="H97" i="10" s="1"/>
  <c r="H99" i="10" s="1"/>
  <c r="H140" i="8"/>
  <c r="T8" i="8" s="1"/>
  <c r="H63" i="11"/>
  <c r="T7" i="11" s="1"/>
  <c r="Q20" i="15" s="1"/>
  <c r="H68" i="11"/>
  <c r="E11" i="10"/>
  <c r="C26" i="15"/>
  <c r="H122" i="11"/>
  <c r="S8" i="11" s="1"/>
  <c r="P21" i="15" s="1"/>
  <c r="L10" i="8"/>
  <c r="I10" i="15" s="1"/>
  <c r="K10" i="8"/>
  <c r="H10" i="15" s="1"/>
  <c r="G10" i="8"/>
  <c r="H10" i="8"/>
  <c r="E10" i="15" s="1"/>
  <c r="M10" i="8"/>
  <c r="J10" i="15" s="1"/>
  <c r="J10" i="8"/>
  <c r="G10" i="15" s="1"/>
  <c r="F23" i="15"/>
  <c r="G23" i="15"/>
  <c r="H23" i="15"/>
  <c r="M8" i="14"/>
  <c r="J32" i="15" s="1"/>
  <c r="H69" i="11"/>
  <c r="R7" i="11" s="1"/>
  <c r="Q9" i="14"/>
  <c r="N33" i="15" s="1"/>
  <c r="B33" i="15"/>
  <c r="E8" i="13"/>
  <c r="B32" i="15"/>
  <c r="F8" i="12"/>
  <c r="H117" i="11"/>
  <c r="H120" i="11"/>
  <c r="H119" i="11"/>
  <c r="H118" i="11"/>
  <c r="H8" i="11" s="1"/>
  <c r="E21" i="15" s="1"/>
  <c r="H62" i="11"/>
  <c r="I7" i="11" s="1"/>
  <c r="B18" i="15"/>
  <c r="H65" i="11"/>
  <c r="V10" i="10"/>
  <c r="S18" i="15" s="1"/>
  <c r="Q10" i="10"/>
  <c r="N18" i="15" s="1"/>
  <c r="N10" i="10"/>
  <c r="K18" i="15" s="1"/>
  <c r="K10" i="10"/>
  <c r="H18" i="15" s="1"/>
  <c r="T10" i="10"/>
  <c r="Q18" i="15" s="1"/>
  <c r="S10" i="10"/>
  <c r="P18" i="15" s="1"/>
  <c r="P10" i="10"/>
  <c r="M18" i="15" s="1"/>
  <c r="M10" i="10"/>
  <c r="J18" i="15" s="1"/>
  <c r="W10" i="10"/>
  <c r="T18" i="15" s="1"/>
  <c r="J10" i="10"/>
  <c r="G18" i="15" s="1"/>
  <c r="H66" i="11"/>
  <c r="H123" i="11"/>
  <c r="H121" i="11"/>
  <c r="H140" i="10"/>
  <c r="H9" i="10" s="1"/>
  <c r="E17" i="15" s="1"/>
  <c r="H139" i="10"/>
  <c r="K9" i="10" s="1"/>
  <c r="H17" i="15" s="1"/>
  <c r="H77" i="9"/>
  <c r="J7" i="9" s="1"/>
  <c r="D12" i="15"/>
  <c r="D11" i="15" s="1"/>
  <c r="H153" i="9"/>
  <c r="S8" i="9" s="1"/>
  <c r="H145" i="9"/>
  <c r="J8" i="9" s="1"/>
  <c r="H151" i="9"/>
  <c r="V8" i="9" s="1"/>
  <c r="H147" i="9"/>
  <c r="L8" i="9" s="1"/>
  <c r="H148" i="9"/>
  <c r="M8" i="9" s="1"/>
  <c r="H149" i="9"/>
  <c r="T8" i="9" s="1"/>
  <c r="H146" i="9"/>
  <c r="K8" i="9" s="1"/>
  <c r="G7" i="12"/>
  <c r="F7" i="12"/>
  <c r="H7" i="12"/>
  <c r="H51" i="10"/>
  <c r="S7" i="10" s="1"/>
  <c r="H53" i="10"/>
  <c r="I7" i="10" s="1"/>
  <c r="H52" i="10"/>
  <c r="H7" i="10" s="1"/>
  <c r="C11" i="15"/>
  <c r="W7" i="9"/>
  <c r="S7" i="9"/>
  <c r="Q7" i="9"/>
  <c r="H75" i="9"/>
  <c r="H76" i="9"/>
  <c r="L12" i="15"/>
  <c r="S10" i="8"/>
  <c r="P10" i="15" s="1"/>
  <c r="V10" i="8"/>
  <c r="S10" i="15" s="1"/>
  <c r="P10" i="8"/>
  <c r="M10" i="15" s="1"/>
  <c r="F10" i="15"/>
  <c r="W10" i="8"/>
  <c r="T10" i="15" s="1"/>
  <c r="Q10" i="8"/>
  <c r="N10" i="15" s="1"/>
  <c r="T10" i="8"/>
  <c r="Q10" i="15" s="1"/>
  <c r="K10" i="15"/>
  <c r="X10" i="8"/>
  <c r="U10" i="15" s="1"/>
  <c r="L10" i="15"/>
  <c r="U10" i="8"/>
  <c r="R10" i="15" s="1"/>
  <c r="R10" i="8"/>
  <c r="O10" i="15" s="1"/>
  <c r="S9" i="10"/>
  <c r="P17" i="15" s="1"/>
  <c r="L9" i="10"/>
  <c r="I17" i="15" s="1"/>
  <c r="M9" i="10"/>
  <c r="J17" i="15" s="1"/>
  <c r="U9" i="10"/>
  <c r="R17" i="15" s="1"/>
  <c r="R9" i="10"/>
  <c r="O17" i="15" s="1"/>
  <c r="V9" i="10"/>
  <c r="S17" i="15" s="1"/>
  <c r="X9" i="10"/>
  <c r="U17" i="15" s="1"/>
  <c r="W7" i="11"/>
  <c r="Q7" i="11"/>
  <c r="K7" i="11"/>
  <c r="U7" i="11"/>
  <c r="O7" i="11"/>
  <c r="S9" i="14"/>
  <c r="P33" i="15" s="1"/>
  <c r="U9" i="14"/>
  <c r="R33" i="15" s="1"/>
  <c r="M9" i="14"/>
  <c r="J33" i="15" s="1"/>
  <c r="O9" i="14"/>
  <c r="L33" i="15" s="1"/>
  <c r="W7" i="10"/>
  <c r="U7" i="10"/>
  <c r="Q7" i="10"/>
  <c r="O7" i="10"/>
  <c r="K7" i="10"/>
  <c r="U15" i="15"/>
  <c r="T7" i="10"/>
  <c r="R7" i="10"/>
  <c r="N7" i="10"/>
  <c r="L7" i="10"/>
  <c r="X9" i="14"/>
  <c r="U33" i="15" s="1"/>
  <c r="V9" i="14"/>
  <c r="S33" i="15" s="1"/>
  <c r="R9" i="14"/>
  <c r="O33" i="15" s="1"/>
  <c r="P9" i="14"/>
  <c r="M33" i="15" s="1"/>
  <c r="L9" i="14"/>
  <c r="I33" i="15" s="1"/>
  <c r="J9" i="14"/>
  <c r="G33" i="15" s="1"/>
  <c r="H54" i="10" l="1"/>
  <c r="L7" i="13"/>
  <c r="I28" i="15" s="1"/>
  <c r="H7" i="13"/>
  <c r="E28" i="15" s="1"/>
  <c r="M7" i="13"/>
  <c r="M9" i="13" s="1"/>
  <c r="P7" i="13"/>
  <c r="M28" i="15" s="1"/>
  <c r="N7" i="13"/>
  <c r="K28" i="15" s="1"/>
  <c r="I7" i="13"/>
  <c r="F28" i="15" s="1"/>
  <c r="J7" i="13"/>
  <c r="G28" i="15" s="1"/>
  <c r="X7" i="13"/>
  <c r="U28" i="15" s="1"/>
  <c r="T7" i="13"/>
  <c r="Q7" i="13"/>
  <c r="K7" i="13"/>
  <c r="H28" i="15" s="1"/>
  <c r="U7" i="13"/>
  <c r="R28" i="15" s="1"/>
  <c r="S7" i="13"/>
  <c r="P28" i="15" s="1"/>
  <c r="R7" i="13"/>
  <c r="O28" i="15" s="1"/>
  <c r="V7" i="13"/>
  <c r="S28" i="15" s="1"/>
  <c r="G7" i="13"/>
  <c r="D28" i="15" s="1"/>
  <c r="W7" i="13"/>
  <c r="H189" i="8"/>
  <c r="N9" i="8" s="1"/>
  <c r="H58" i="14"/>
  <c r="H59" i="14"/>
  <c r="R7" i="14" s="1"/>
  <c r="H56" i="14"/>
  <c r="U9" i="8"/>
  <c r="S9" i="8"/>
  <c r="O9" i="8"/>
  <c r="X9" i="8"/>
  <c r="T9" i="8"/>
  <c r="P9" i="8"/>
  <c r="W9" i="12"/>
  <c r="U9" i="12"/>
  <c r="S9" i="12"/>
  <c r="Q9" i="12"/>
  <c r="O9" i="12"/>
  <c r="M9" i="12"/>
  <c r="K9" i="12"/>
  <c r="I9" i="12"/>
  <c r="U9" i="9"/>
  <c r="O8" i="9"/>
  <c r="L13" i="15" s="1"/>
  <c r="L11" i="15" s="1"/>
  <c r="Y7" i="12"/>
  <c r="R8" i="9"/>
  <c r="O13" i="15" s="1"/>
  <c r="X8" i="9"/>
  <c r="U13" i="15" s="1"/>
  <c r="B31" i="15"/>
  <c r="H8" i="14"/>
  <c r="E32" i="15" s="1"/>
  <c r="V8" i="14"/>
  <c r="S32" i="15" s="1"/>
  <c r="M8" i="11"/>
  <c r="J21" i="15" s="1"/>
  <c r="Q15" i="15"/>
  <c r="H15" i="15"/>
  <c r="O20" i="15"/>
  <c r="L20" i="15"/>
  <c r="N20" i="15"/>
  <c r="F11" i="12"/>
  <c r="L15" i="15"/>
  <c r="K15" i="15"/>
  <c r="T15" i="15"/>
  <c r="R20" i="15"/>
  <c r="Q8" i="14"/>
  <c r="N32" i="15" s="1"/>
  <c r="E15" i="15"/>
  <c r="B14" i="15"/>
  <c r="E23" i="16"/>
  <c r="P15" i="15"/>
  <c r="T20" i="15"/>
  <c r="N15" i="15"/>
  <c r="I15" i="15"/>
  <c r="R15" i="15"/>
  <c r="O15" i="15"/>
  <c r="H20" i="15"/>
  <c r="U8" i="14"/>
  <c r="R32" i="15" s="1"/>
  <c r="F15" i="15"/>
  <c r="F20" i="15"/>
  <c r="E11" i="14"/>
  <c r="G13" i="15"/>
  <c r="J9" i="9"/>
  <c r="P13" i="15"/>
  <c r="S9" i="9"/>
  <c r="Q13" i="15"/>
  <c r="S13" i="15"/>
  <c r="J13" i="15"/>
  <c r="I13" i="15"/>
  <c r="Y10" i="8"/>
  <c r="B10" i="17" s="1"/>
  <c r="F10" i="16"/>
  <c r="E10" i="16"/>
  <c r="D10" i="15"/>
  <c r="G8" i="14"/>
  <c r="D32" i="15" s="1"/>
  <c r="J8" i="14"/>
  <c r="G32" i="15" s="1"/>
  <c r="R8" i="14"/>
  <c r="O32" i="15" s="1"/>
  <c r="P8" i="14"/>
  <c r="M32" i="15" s="1"/>
  <c r="F8" i="14"/>
  <c r="X8" i="14"/>
  <c r="U32" i="15" s="1"/>
  <c r="O8" i="14"/>
  <c r="L32" i="15" s="1"/>
  <c r="N8" i="14"/>
  <c r="K32" i="15" s="1"/>
  <c r="K8" i="14"/>
  <c r="H32" i="15" s="1"/>
  <c r="I8" i="14"/>
  <c r="F32" i="15" s="1"/>
  <c r="L8" i="14"/>
  <c r="I32" i="15" s="1"/>
  <c r="S8" i="14"/>
  <c r="P32" i="15" s="1"/>
  <c r="T8" i="14"/>
  <c r="Q32" i="15" s="1"/>
  <c r="W8" i="14"/>
  <c r="T32" i="15" s="1"/>
  <c r="E23" i="15"/>
  <c r="D23" i="15"/>
  <c r="L10" i="14"/>
  <c r="I34" i="15" s="1"/>
  <c r="S10" i="14"/>
  <c r="P34" i="15" s="1"/>
  <c r="I10" i="14"/>
  <c r="F34" i="15" s="1"/>
  <c r="U10" i="14"/>
  <c r="R34" i="15" s="1"/>
  <c r="J10" i="14"/>
  <c r="G34" i="15" s="1"/>
  <c r="V10" i="14"/>
  <c r="S34" i="15" s="1"/>
  <c r="X10" i="14"/>
  <c r="U34" i="15" s="1"/>
  <c r="O10" i="14"/>
  <c r="L34" i="15" s="1"/>
  <c r="P10" i="14"/>
  <c r="M34" i="15" s="1"/>
  <c r="M10" i="14"/>
  <c r="J34" i="15" s="1"/>
  <c r="R10" i="14"/>
  <c r="O34" i="15" s="1"/>
  <c r="W9" i="14"/>
  <c r="T33" i="15" s="1"/>
  <c r="G9" i="14"/>
  <c r="D33" i="15" s="1"/>
  <c r="K9" i="14"/>
  <c r="H33" i="15" s="1"/>
  <c r="B34" i="15"/>
  <c r="J8" i="13"/>
  <c r="G29" i="15" s="1"/>
  <c r="V8" i="13"/>
  <c r="S29" i="15" s="1"/>
  <c r="U8" i="13"/>
  <c r="R29" i="15" s="1"/>
  <c r="R8" i="13"/>
  <c r="O29" i="15" s="1"/>
  <c r="N8" i="13"/>
  <c r="K29" i="15" s="1"/>
  <c r="K8" i="13"/>
  <c r="H29" i="15" s="1"/>
  <c r="S8" i="13"/>
  <c r="P29" i="15" s="1"/>
  <c r="C29" i="15"/>
  <c r="H8" i="13"/>
  <c r="E29" i="15" s="1"/>
  <c r="I8" i="13"/>
  <c r="F29" i="15" s="1"/>
  <c r="G8" i="13"/>
  <c r="L8" i="13"/>
  <c r="I29" i="15" s="1"/>
  <c r="O8" i="13"/>
  <c r="L29" i="15" s="1"/>
  <c r="P8" i="13"/>
  <c r="M29" i="15" s="1"/>
  <c r="X8" i="13"/>
  <c r="U29" i="15" s="1"/>
  <c r="T8" i="13"/>
  <c r="Q29" i="15" s="1"/>
  <c r="W8" i="13"/>
  <c r="T29" i="15" s="1"/>
  <c r="Q8" i="13"/>
  <c r="N29" i="15" s="1"/>
  <c r="C28" i="15"/>
  <c r="W8" i="9"/>
  <c r="V7" i="9"/>
  <c r="S12" i="15" s="1"/>
  <c r="N7" i="9"/>
  <c r="K12" i="15" s="1"/>
  <c r="M7" i="9"/>
  <c r="J12" i="15" s="1"/>
  <c r="O10" i="10"/>
  <c r="L18" i="15" s="1"/>
  <c r="X10" i="10"/>
  <c r="U18" i="15" s="1"/>
  <c r="U14" i="15" s="1"/>
  <c r="F10" i="10"/>
  <c r="U10" i="10"/>
  <c r="R18" i="15" s="1"/>
  <c r="G10" i="10"/>
  <c r="D18" i="15" s="1"/>
  <c r="I10" i="10"/>
  <c r="F18" i="15" s="1"/>
  <c r="R10" i="10"/>
  <c r="O18" i="15" s="1"/>
  <c r="L10" i="10"/>
  <c r="I18" i="15" s="1"/>
  <c r="H10" i="10"/>
  <c r="E18" i="15" s="1"/>
  <c r="Q8" i="9"/>
  <c r="P8" i="9"/>
  <c r="H13" i="15"/>
  <c r="Q28" i="15"/>
  <c r="C24" i="15"/>
  <c r="T28" i="15"/>
  <c r="C25" i="15"/>
  <c r="L28" i="15"/>
  <c r="N8" i="9"/>
  <c r="C23" i="15"/>
  <c r="B29" i="15"/>
  <c r="E9" i="13"/>
  <c r="Q8" i="10"/>
  <c r="N16" i="15" s="1"/>
  <c r="M8" i="10"/>
  <c r="J16" i="15" s="1"/>
  <c r="S8" i="10"/>
  <c r="P16" i="15" s="1"/>
  <c r="I8" i="10"/>
  <c r="F16" i="15" s="1"/>
  <c r="G8" i="10"/>
  <c r="U8" i="10"/>
  <c r="R16" i="15" s="1"/>
  <c r="K8" i="10"/>
  <c r="H16" i="15" s="1"/>
  <c r="W8" i="10"/>
  <c r="T16" i="15" s="1"/>
  <c r="O8" i="10"/>
  <c r="L16" i="15" s="1"/>
  <c r="P12" i="15"/>
  <c r="R7" i="9"/>
  <c r="I7" i="9"/>
  <c r="I9" i="9" s="1"/>
  <c r="P7" i="9"/>
  <c r="H7" i="9"/>
  <c r="K7" i="9"/>
  <c r="K9" i="9" s="1"/>
  <c r="T7" i="9"/>
  <c r="T9" i="9" s="1"/>
  <c r="L7" i="9"/>
  <c r="L9" i="9" s="1"/>
  <c r="X7" i="9"/>
  <c r="G12" i="15"/>
  <c r="N12" i="15"/>
  <c r="T12" i="15"/>
  <c r="R12" i="15"/>
  <c r="R11" i="15" s="1"/>
  <c r="C10" i="15"/>
  <c r="I9" i="10"/>
  <c r="G7" i="10"/>
  <c r="N9" i="10"/>
  <c r="N11" i="10" s="1"/>
  <c r="Q9" i="10"/>
  <c r="J9" i="10"/>
  <c r="G17" i="15" s="1"/>
  <c r="M7" i="10"/>
  <c r="T9" i="10"/>
  <c r="T11" i="10" s="1"/>
  <c r="X10" i="12"/>
  <c r="H10" i="12"/>
  <c r="E26" i="15" s="1"/>
  <c r="V10" i="12"/>
  <c r="S26" i="15" s="1"/>
  <c r="J10" i="12"/>
  <c r="G26" i="15" s="1"/>
  <c r="T10" i="12"/>
  <c r="Q26" i="15" s="1"/>
  <c r="P10" i="12"/>
  <c r="N10" i="12"/>
  <c r="K26" i="15" s="1"/>
  <c r="R10" i="12"/>
  <c r="O26" i="15" s="1"/>
  <c r="L10" i="12"/>
  <c r="I26" i="15" s="1"/>
  <c r="T8" i="11"/>
  <c r="T9" i="11" s="1"/>
  <c r="N8" i="11"/>
  <c r="K21" i="15" s="1"/>
  <c r="J8" i="11"/>
  <c r="G21" i="15" s="1"/>
  <c r="W8" i="11"/>
  <c r="W9" i="11" s="1"/>
  <c r="Q8" i="11"/>
  <c r="Q9" i="11" s="1"/>
  <c r="K8" i="11"/>
  <c r="K9" i="11" s="1"/>
  <c r="X8" i="11"/>
  <c r="U21" i="15" s="1"/>
  <c r="R8" i="11"/>
  <c r="R9" i="11" s="1"/>
  <c r="L8" i="11"/>
  <c r="I21" i="15" s="1"/>
  <c r="U8" i="11"/>
  <c r="U9" i="11" s="1"/>
  <c r="O8" i="11"/>
  <c r="O9" i="11" s="1"/>
  <c r="I8" i="11"/>
  <c r="I9" i="11" s="1"/>
  <c r="G8" i="11"/>
  <c r="N7" i="11"/>
  <c r="J7" i="11"/>
  <c r="X7" i="11"/>
  <c r="L7" i="11"/>
  <c r="S7" i="11"/>
  <c r="S9" i="11" s="1"/>
  <c r="M7" i="11"/>
  <c r="V7" i="11"/>
  <c r="V9" i="11" s="1"/>
  <c r="P7" i="11"/>
  <c r="P9" i="11" s="1"/>
  <c r="W9" i="10"/>
  <c r="G9" i="10"/>
  <c r="V7" i="10"/>
  <c r="V11" i="10" s="1"/>
  <c r="W10" i="14"/>
  <c r="T10" i="14"/>
  <c r="Q34" i="15" s="1"/>
  <c r="Q10" i="14"/>
  <c r="N10" i="14"/>
  <c r="K34" i="15" s="1"/>
  <c r="K10" i="14"/>
  <c r="J28" i="15" l="1"/>
  <c r="J27" i="15" s="1"/>
  <c r="S7" i="14"/>
  <c r="S11" i="14" s="1"/>
  <c r="T7" i="14"/>
  <c r="Q31" i="15" s="1"/>
  <c r="V7" i="14"/>
  <c r="V11" i="14" s="1"/>
  <c r="M7" i="14"/>
  <c r="J31" i="15" s="1"/>
  <c r="J30" i="15" s="1"/>
  <c r="U7" i="14"/>
  <c r="R31" i="15" s="1"/>
  <c r="R30" i="15" s="1"/>
  <c r="X7" i="14"/>
  <c r="X11" i="14" s="1"/>
  <c r="Y7" i="13"/>
  <c r="B28" i="17" s="1"/>
  <c r="N28" i="15"/>
  <c r="N27" i="15" s="1"/>
  <c r="D29" i="15"/>
  <c r="V29" i="15" s="1"/>
  <c r="C29" i="16" s="1"/>
  <c r="Y8" i="13"/>
  <c r="O9" i="9"/>
  <c r="R9" i="9"/>
  <c r="X9" i="9"/>
  <c r="J7" i="14"/>
  <c r="G31" i="15" s="1"/>
  <c r="G30" i="15" s="1"/>
  <c r="N7" i="14"/>
  <c r="K31" i="15" s="1"/>
  <c r="Y9" i="10"/>
  <c r="B17" i="17" s="1"/>
  <c r="H17" i="17" s="1"/>
  <c r="M9" i="11"/>
  <c r="Y8" i="10"/>
  <c r="B16" i="17" s="1"/>
  <c r="H7" i="14"/>
  <c r="E31" i="15" s="1"/>
  <c r="I7" i="14"/>
  <c r="F31" i="15" s="1"/>
  <c r="F30" i="15" s="1"/>
  <c r="K7" i="14"/>
  <c r="H31" i="15" s="1"/>
  <c r="Y8" i="11"/>
  <c r="B21" i="17" s="1"/>
  <c r="Y10" i="10"/>
  <c r="B18" i="17" s="1"/>
  <c r="P7" i="14"/>
  <c r="P11" i="14" s="1"/>
  <c r="Q7" i="14"/>
  <c r="N31" i="15" s="1"/>
  <c r="L7" i="14"/>
  <c r="L11" i="14" s="1"/>
  <c r="Y8" i="14"/>
  <c r="B32" i="17" s="1"/>
  <c r="Y10" i="14"/>
  <c r="B34" i="17" s="1"/>
  <c r="P14" i="15"/>
  <c r="M9" i="9"/>
  <c r="R11" i="10"/>
  <c r="G11" i="15"/>
  <c r="F18" i="16"/>
  <c r="H14" i="15"/>
  <c r="E14" i="15"/>
  <c r="J11" i="15"/>
  <c r="P11" i="15"/>
  <c r="S11" i="15"/>
  <c r="E18" i="16"/>
  <c r="C32" i="15"/>
  <c r="D32" i="16" s="1"/>
  <c r="F32" i="16"/>
  <c r="K20" i="15"/>
  <c r="K19" i="15" s="1"/>
  <c r="N9" i="11"/>
  <c r="Y7" i="9"/>
  <c r="H9" i="9"/>
  <c r="O11" i="10"/>
  <c r="X11" i="10"/>
  <c r="G20" i="15"/>
  <c r="G19" i="15" s="1"/>
  <c r="J9" i="11"/>
  <c r="D28" i="16"/>
  <c r="F29" i="16"/>
  <c r="E29" i="16"/>
  <c r="Q11" i="10"/>
  <c r="E16" i="16"/>
  <c r="E32" i="16"/>
  <c r="W11" i="10"/>
  <c r="B23" i="17"/>
  <c r="D15" i="15"/>
  <c r="G11" i="10"/>
  <c r="D23" i="16"/>
  <c r="U11" i="10"/>
  <c r="P31" i="15"/>
  <c r="P30" i="15" s="1"/>
  <c r="I20" i="15"/>
  <c r="I19" i="15" s="1"/>
  <c r="L9" i="11"/>
  <c r="M11" i="10"/>
  <c r="F16" i="16"/>
  <c r="I14" i="15"/>
  <c r="I11" i="10"/>
  <c r="H11" i="10"/>
  <c r="M11" i="14"/>
  <c r="B30" i="15"/>
  <c r="D34" i="16"/>
  <c r="U20" i="15"/>
  <c r="U19" i="15" s="1"/>
  <c r="X9" i="11"/>
  <c r="E28" i="16"/>
  <c r="O14" i="15"/>
  <c r="O31" i="15"/>
  <c r="O30" i="15" s="1"/>
  <c r="R11" i="14"/>
  <c r="V9" i="9"/>
  <c r="L11" i="10"/>
  <c r="S11" i="10"/>
  <c r="K11" i="10"/>
  <c r="K13" i="15"/>
  <c r="N9" i="9"/>
  <c r="M13" i="15"/>
  <c r="P9" i="9"/>
  <c r="T13" i="15"/>
  <c r="T11" i="15" s="1"/>
  <c r="W9" i="9"/>
  <c r="Y8" i="9"/>
  <c r="N13" i="15"/>
  <c r="N11" i="15" s="1"/>
  <c r="Q9" i="9"/>
  <c r="F10" i="17"/>
  <c r="H10" i="17"/>
  <c r="G10" i="17"/>
  <c r="D10" i="16"/>
  <c r="P27" i="15"/>
  <c r="C18" i="15"/>
  <c r="D18" i="16" s="1"/>
  <c r="L27" i="15"/>
  <c r="O9" i="13"/>
  <c r="L9" i="13"/>
  <c r="K27" i="15"/>
  <c r="T9" i="13"/>
  <c r="C27" i="15"/>
  <c r="Q27" i="15"/>
  <c r="S27" i="15"/>
  <c r="F9" i="13"/>
  <c r="J9" i="13"/>
  <c r="V9" i="13"/>
  <c r="E27" i="15"/>
  <c r="H9" i="13"/>
  <c r="T27" i="15"/>
  <c r="W9" i="13"/>
  <c r="Q9" i="13"/>
  <c r="G27" i="15"/>
  <c r="N9" i="13"/>
  <c r="R27" i="15"/>
  <c r="F27" i="15"/>
  <c r="O27" i="15"/>
  <c r="U9" i="13"/>
  <c r="I9" i="13"/>
  <c r="I27" i="15"/>
  <c r="R9" i="13"/>
  <c r="S9" i="13"/>
  <c r="M27" i="15"/>
  <c r="P9" i="13"/>
  <c r="H27" i="15"/>
  <c r="U27" i="15"/>
  <c r="G9" i="13"/>
  <c r="K9" i="13"/>
  <c r="X9" i="13"/>
  <c r="D21" i="15"/>
  <c r="D21" i="16" s="1"/>
  <c r="L14" i="15"/>
  <c r="R14" i="15"/>
  <c r="D17" i="15"/>
  <c r="D17" i="16" s="1"/>
  <c r="B27" i="15"/>
  <c r="V23" i="15"/>
  <c r="C22" i="15"/>
  <c r="N34" i="15"/>
  <c r="T34" i="15"/>
  <c r="U26" i="15"/>
  <c r="M26" i="15"/>
  <c r="H34" i="15"/>
  <c r="E34" i="16" s="1"/>
  <c r="D16" i="15"/>
  <c r="F7" i="10"/>
  <c r="N17" i="15"/>
  <c r="J15" i="15"/>
  <c r="J14" i="15" s="1"/>
  <c r="F17" i="15"/>
  <c r="Q17" i="15"/>
  <c r="Q14" i="15" s="1"/>
  <c r="S15" i="15"/>
  <c r="S14" i="15" s="1"/>
  <c r="T17" i="15"/>
  <c r="T14" i="15" s="1"/>
  <c r="K17" i="15"/>
  <c r="K14" i="15" s="1"/>
  <c r="M12" i="15"/>
  <c r="F12" i="15"/>
  <c r="O12" i="15"/>
  <c r="O11" i="15" s="1"/>
  <c r="E12" i="15"/>
  <c r="D12" i="16" s="1"/>
  <c r="U12" i="15"/>
  <c r="U11" i="15" s="1"/>
  <c r="I12" i="15"/>
  <c r="I11" i="15" s="1"/>
  <c r="Q12" i="15"/>
  <c r="Q11" i="15" s="1"/>
  <c r="H12" i="15"/>
  <c r="H11" i="15" s="1"/>
  <c r="V10" i="15"/>
  <c r="C10" i="16" s="1"/>
  <c r="H21" i="15"/>
  <c r="H19" i="15" s="1"/>
  <c r="Q21" i="15"/>
  <c r="Q19" i="15" s="1"/>
  <c r="O21" i="15"/>
  <c r="O19" i="15" s="1"/>
  <c r="M20" i="15"/>
  <c r="M19" i="15" s="1"/>
  <c r="N21" i="15"/>
  <c r="F21" i="15"/>
  <c r="S20" i="15"/>
  <c r="S19" i="15" s="1"/>
  <c r="T21" i="15"/>
  <c r="T19" i="15" s="1"/>
  <c r="J20" i="15"/>
  <c r="J19" i="15" s="1"/>
  <c r="L21" i="15"/>
  <c r="L19" i="15" s="1"/>
  <c r="P20" i="15"/>
  <c r="P19" i="15" s="1"/>
  <c r="R21" i="15"/>
  <c r="R19" i="15" s="1"/>
  <c r="P7" i="10"/>
  <c r="P11" i="10" s="1"/>
  <c r="J7" i="10"/>
  <c r="J11" i="10" s="1"/>
  <c r="F9" i="14"/>
  <c r="H9" i="14"/>
  <c r="T9" i="14"/>
  <c r="T11" i="14" s="1"/>
  <c r="N9" i="14"/>
  <c r="U10" i="12"/>
  <c r="S10" i="12"/>
  <c r="I10" i="12"/>
  <c r="M10" i="12"/>
  <c r="W10" i="12"/>
  <c r="Q10" i="12"/>
  <c r="G10" i="12"/>
  <c r="O10" i="12"/>
  <c r="K10" i="12"/>
  <c r="H7" i="11"/>
  <c r="H9" i="11" s="1"/>
  <c r="G7" i="11"/>
  <c r="S31" i="15" l="1"/>
  <c r="S30" i="15" s="1"/>
  <c r="U11" i="14"/>
  <c r="U31" i="15"/>
  <c r="U30" i="15" s="1"/>
  <c r="D27" i="15"/>
  <c r="Y9" i="13"/>
  <c r="D29" i="16"/>
  <c r="H28" i="17"/>
  <c r="F28" i="17"/>
  <c r="P28" i="17" s="1"/>
  <c r="V28" i="15"/>
  <c r="V27" i="15" s="1"/>
  <c r="G28" i="17"/>
  <c r="F28" i="16"/>
  <c r="N11" i="14"/>
  <c r="K11" i="14"/>
  <c r="J11" i="14"/>
  <c r="M31" i="15"/>
  <c r="M30" i="15" s="1"/>
  <c r="I11" i="14"/>
  <c r="Y7" i="11"/>
  <c r="Y9" i="11" s="1"/>
  <c r="H11" i="14"/>
  <c r="I31" i="15"/>
  <c r="I30" i="15" s="1"/>
  <c r="C23" i="16"/>
  <c r="Q11" i="14"/>
  <c r="B12" i="17"/>
  <c r="G12" i="17" s="1"/>
  <c r="Y9" i="9"/>
  <c r="G10" i="16"/>
  <c r="H10" i="16" s="1"/>
  <c r="Y10" i="12"/>
  <c r="B26" i="17" s="1"/>
  <c r="Y9" i="14"/>
  <c r="B33" i="17" s="1"/>
  <c r="Y7" i="10"/>
  <c r="Y11" i="10" s="1"/>
  <c r="G18" i="16"/>
  <c r="V18" i="15"/>
  <c r="C18" i="16" s="1"/>
  <c r="G17" i="17"/>
  <c r="F17" i="17"/>
  <c r="M17" i="17" s="1"/>
  <c r="B35" i="15"/>
  <c r="V32" i="15"/>
  <c r="C32" i="16" s="1"/>
  <c r="E27" i="16"/>
  <c r="E13" i="16"/>
  <c r="K11" i="15"/>
  <c r="G9" i="11"/>
  <c r="F19" i="15"/>
  <c r="E21" i="16"/>
  <c r="F11" i="15"/>
  <c r="E12" i="16"/>
  <c r="N14" i="15"/>
  <c r="F17" i="16"/>
  <c r="G18" i="17"/>
  <c r="F18" i="17"/>
  <c r="H18" i="17"/>
  <c r="F32" i="17"/>
  <c r="H32" i="17"/>
  <c r="G32" i="17"/>
  <c r="B29" i="17"/>
  <c r="F20" i="16"/>
  <c r="F15" i="16"/>
  <c r="H21" i="17"/>
  <c r="G21" i="17"/>
  <c r="F21" i="17"/>
  <c r="G32" i="16"/>
  <c r="N19" i="15"/>
  <c r="F21" i="16"/>
  <c r="F11" i="10"/>
  <c r="V16" i="15"/>
  <c r="C16" i="16" s="1"/>
  <c r="D16" i="16"/>
  <c r="V13" i="15"/>
  <c r="C13" i="16" s="1"/>
  <c r="F12" i="16"/>
  <c r="N30" i="15"/>
  <c r="F34" i="16"/>
  <c r="G23" i="16"/>
  <c r="E20" i="16"/>
  <c r="D11" i="16"/>
  <c r="F14" i="15"/>
  <c r="E17" i="16"/>
  <c r="H34" i="17"/>
  <c r="F34" i="17"/>
  <c r="G34" i="17"/>
  <c r="H23" i="17"/>
  <c r="G23" i="17"/>
  <c r="F23" i="17"/>
  <c r="H16" i="17"/>
  <c r="G16" i="17"/>
  <c r="F16" i="17"/>
  <c r="F13" i="16"/>
  <c r="M11" i="15"/>
  <c r="B13" i="17"/>
  <c r="P10" i="17"/>
  <c r="N10" i="17"/>
  <c r="O10" i="17"/>
  <c r="M10" i="17"/>
  <c r="C15" i="15"/>
  <c r="C33" i="15"/>
  <c r="D20" i="15"/>
  <c r="E33" i="15"/>
  <c r="E30" i="15" s="1"/>
  <c r="F26" i="15"/>
  <c r="Q33" i="15"/>
  <c r="P26" i="15"/>
  <c r="H26" i="15"/>
  <c r="R26" i="15"/>
  <c r="D14" i="15"/>
  <c r="T26" i="15"/>
  <c r="J26" i="15"/>
  <c r="L26" i="15"/>
  <c r="D26" i="15"/>
  <c r="D26" i="16" s="1"/>
  <c r="N26" i="15"/>
  <c r="K33" i="15"/>
  <c r="V34" i="15"/>
  <c r="C34" i="16" s="1"/>
  <c r="H30" i="15"/>
  <c r="V17" i="15"/>
  <c r="C17" i="16" s="1"/>
  <c r="G15" i="15"/>
  <c r="M15" i="15"/>
  <c r="M14" i="15" s="1"/>
  <c r="E11" i="15"/>
  <c r="V12" i="15"/>
  <c r="V21" i="15"/>
  <c r="C21" i="16" s="1"/>
  <c r="E20" i="15"/>
  <c r="E19" i="15" s="1"/>
  <c r="G28" i="16" l="1"/>
  <c r="D27" i="16"/>
  <c r="M28" i="17"/>
  <c r="O28" i="17"/>
  <c r="N28" i="17"/>
  <c r="C28" i="16"/>
  <c r="G29" i="16"/>
  <c r="H29" i="16" s="1"/>
  <c r="F27" i="16"/>
  <c r="G27" i="16" s="1"/>
  <c r="H23" i="16"/>
  <c r="H12" i="17"/>
  <c r="F12" i="17"/>
  <c r="N12" i="17" s="1"/>
  <c r="G34" i="16"/>
  <c r="H34" i="16" s="1"/>
  <c r="V11" i="15"/>
  <c r="P17" i="17"/>
  <c r="G16" i="16"/>
  <c r="H16" i="16" s="1"/>
  <c r="H18" i="16"/>
  <c r="H32" i="16"/>
  <c r="G12" i="16"/>
  <c r="F11" i="16"/>
  <c r="N17" i="17"/>
  <c r="O17" i="17"/>
  <c r="E11" i="16"/>
  <c r="G17" i="16"/>
  <c r="H17" i="16" s="1"/>
  <c r="G21" i="16"/>
  <c r="H21" i="16" s="1"/>
  <c r="E19" i="16"/>
  <c r="H26" i="17"/>
  <c r="G26" i="17"/>
  <c r="F26" i="17"/>
  <c r="O34" i="17"/>
  <c r="N34" i="17"/>
  <c r="P34" i="17"/>
  <c r="M34" i="17"/>
  <c r="D19" i="15"/>
  <c r="D20" i="16"/>
  <c r="C12" i="16"/>
  <c r="C14" i="15"/>
  <c r="D15" i="16"/>
  <c r="B15" i="17"/>
  <c r="F14" i="16"/>
  <c r="P32" i="17"/>
  <c r="N32" i="17"/>
  <c r="M32" i="17"/>
  <c r="O32" i="17"/>
  <c r="K30" i="15"/>
  <c r="E33" i="16"/>
  <c r="D33" i="16"/>
  <c r="F26" i="16"/>
  <c r="Q30" i="15"/>
  <c r="F33" i="16"/>
  <c r="N16" i="17"/>
  <c r="M16" i="17"/>
  <c r="P16" i="17"/>
  <c r="O16" i="17"/>
  <c r="F19" i="16"/>
  <c r="O18" i="17"/>
  <c r="M18" i="17"/>
  <c r="P18" i="17"/>
  <c r="N18" i="17"/>
  <c r="E15" i="16"/>
  <c r="E26" i="16"/>
  <c r="G29" i="17"/>
  <c r="G27" i="17" s="1"/>
  <c r="F29" i="17"/>
  <c r="H29" i="17"/>
  <c r="H27" i="17" s="1"/>
  <c r="B27" i="17"/>
  <c r="H33" i="17"/>
  <c r="G33" i="17"/>
  <c r="F33" i="17"/>
  <c r="P23" i="17"/>
  <c r="O23" i="17"/>
  <c r="M23" i="17"/>
  <c r="N23" i="17"/>
  <c r="N21" i="17"/>
  <c r="M21" i="17"/>
  <c r="P21" i="17"/>
  <c r="O21" i="17"/>
  <c r="B20" i="17"/>
  <c r="F13" i="17"/>
  <c r="H13" i="17"/>
  <c r="G13" i="17"/>
  <c r="G11" i="17" s="1"/>
  <c r="B11" i="17"/>
  <c r="G13" i="16"/>
  <c r="H13" i="16" s="1"/>
  <c r="V33" i="15"/>
  <c r="V26" i="15"/>
  <c r="C26" i="16" s="1"/>
  <c r="G14" i="15"/>
  <c r="V15" i="15"/>
  <c r="V14" i="15" s="1"/>
  <c r="V20" i="15"/>
  <c r="C27" i="16" l="1"/>
  <c r="H27" i="16" s="1"/>
  <c r="H28" i="16"/>
  <c r="H11" i="17"/>
  <c r="E11" i="17" s="1"/>
  <c r="M12" i="17"/>
  <c r="O12" i="17"/>
  <c r="P12" i="17"/>
  <c r="E14" i="16"/>
  <c r="D14" i="16"/>
  <c r="C20" i="16"/>
  <c r="V19" i="15"/>
  <c r="C11" i="16"/>
  <c r="G11" i="16"/>
  <c r="E27" i="17"/>
  <c r="G26" i="16"/>
  <c r="H26" i="16" s="1"/>
  <c r="G33" i="16"/>
  <c r="G15" i="16"/>
  <c r="P26" i="17"/>
  <c r="N26" i="17"/>
  <c r="M26" i="17"/>
  <c r="O26" i="17"/>
  <c r="M29" i="17"/>
  <c r="M27" i="17" s="1"/>
  <c r="P29" i="17"/>
  <c r="P27" i="17" s="1"/>
  <c r="N29" i="17"/>
  <c r="N27" i="17" s="1"/>
  <c r="O29" i="17"/>
  <c r="O27" i="17" s="1"/>
  <c r="F27" i="17"/>
  <c r="C27" i="17" s="1"/>
  <c r="D19" i="16"/>
  <c r="G19" i="16" s="1"/>
  <c r="G20" i="16"/>
  <c r="B19" i="17"/>
  <c r="G20" i="17"/>
  <c r="G19" i="17" s="1"/>
  <c r="F20" i="17"/>
  <c r="H20" i="17"/>
  <c r="H19" i="17" s="1"/>
  <c r="F15" i="17"/>
  <c r="H15" i="17"/>
  <c r="H14" i="17" s="1"/>
  <c r="G15" i="17"/>
  <c r="G14" i="17" s="1"/>
  <c r="B14" i="17"/>
  <c r="D27" i="17"/>
  <c r="H12" i="16"/>
  <c r="C15" i="16"/>
  <c r="C33" i="16"/>
  <c r="N33" i="17"/>
  <c r="P33" i="17"/>
  <c r="M33" i="17"/>
  <c r="O33" i="17"/>
  <c r="D11" i="17"/>
  <c r="P13" i="17"/>
  <c r="O13" i="17"/>
  <c r="N13" i="17"/>
  <c r="N11" i="17" s="1"/>
  <c r="M13" i="17"/>
  <c r="F11" i="17"/>
  <c r="C11" i="17" s="1"/>
  <c r="G264" i="1"/>
  <c r="E40" i="8" s="1"/>
  <c r="H40" i="8" s="1"/>
  <c r="H42" i="8" s="1"/>
  <c r="H45" i="8" s="1"/>
  <c r="M11" i="17" l="1"/>
  <c r="I11" i="17" s="1"/>
  <c r="H11" i="16"/>
  <c r="K27" i="17"/>
  <c r="I27" i="17"/>
  <c r="O11" i="17"/>
  <c r="K11" i="17" s="1"/>
  <c r="P11" i="17"/>
  <c r="L11" i="17" s="1"/>
  <c r="G14" i="16"/>
  <c r="H20" i="16"/>
  <c r="C19" i="16"/>
  <c r="H19" i="16" s="1"/>
  <c r="D19" i="17"/>
  <c r="E19" i="17"/>
  <c r="E14" i="17"/>
  <c r="D14" i="17"/>
  <c r="C14" i="16"/>
  <c r="H15" i="16"/>
  <c r="L27" i="17"/>
  <c r="O15" i="17"/>
  <c r="O14" i="17" s="1"/>
  <c r="N15" i="17"/>
  <c r="N14" i="17" s="1"/>
  <c r="P15" i="17"/>
  <c r="P14" i="17" s="1"/>
  <c r="M15" i="17"/>
  <c r="M14" i="17" s="1"/>
  <c r="F14" i="17"/>
  <c r="C14" i="17" s="1"/>
  <c r="J27" i="17"/>
  <c r="J11" i="17"/>
  <c r="H33" i="16"/>
  <c r="O20" i="17"/>
  <c r="O19" i="17" s="1"/>
  <c r="P20" i="17"/>
  <c r="P19" i="17" s="1"/>
  <c r="F19" i="17"/>
  <c r="C19" i="17" s="1"/>
  <c r="N20" i="17"/>
  <c r="N19" i="17" s="1"/>
  <c r="M20" i="17"/>
  <c r="M19" i="17" s="1"/>
  <c r="H47" i="8"/>
  <c r="E119" i="12"/>
  <c r="H119" i="12" s="1"/>
  <c r="E118" i="12"/>
  <c r="H118" i="12" s="1"/>
  <c r="C691" i="1"/>
  <c r="C692" i="1" s="1"/>
  <c r="H48" i="8"/>
  <c r="H14" i="16" l="1"/>
  <c r="H138" i="12"/>
  <c r="H139" i="12"/>
  <c r="H142" i="12"/>
  <c r="H122" i="12"/>
  <c r="H135" i="12" s="1"/>
  <c r="I19" i="17"/>
  <c r="J19" i="17"/>
  <c r="K14" i="17"/>
  <c r="K19" i="17"/>
  <c r="L19" i="17"/>
  <c r="I14" i="17"/>
  <c r="L14" i="17"/>
  <c r="J14" i="17"/>
  <c r="P7" i="8"/>
  <c r="F7" i="8"/>
  <c r="K7" i="8"/>
  <c r="G7" i="8"/>
  <c r="Q7" i="8"/>
  <c r="L7" i="8"/>
  <c r="H49" i="8"/>
  <c r="V7" i="8"/>
  <c r="U7" i="8"/>
  <c r="X8" i="12" l="1"/>
  <c r="V8" i="12"/>
  <c r="Q8" i="12"/>
  <c r="N8" i="12"/>
  <c r="T8" i="12"/>
  <c r="S8" i="12"/>
  <c r="O8" i="12"/>
  <c r="H8" i="12"/>
  <c r="H140" i="12"/>
  <c r="H141" i="12"/>
  <c r="H7" i="8"/>
  <c r="R7" i="8"/>
  <c r="I7" i="8"/>
  <c r="O7" i="8"/>
  <c r="J7" i="8"/>
  <c r="N7" i="8"/>
  <c r="M7" i="8"/>
  <c r="W7" i="8"/>
  <c r="X7" i="8"/>
  <c r="S7" i="8"/>
  <c r="T7" i="8"/>
  <c r="R7" i="15"/>
  <c r="C7" i="15"/>
  <c r="I7" i="15"/>
  <c r="M7" i="15"/>
  <c r="D7" i="15"/>
  <c r="H7" i="15"/>
  <c r="S7" i="15"/>
  <c r="N7" i="15"/>
  <c r="Y7" i="8" l="1"/>
  <c r="B7" i="17" s="1"/>
  <c r="J7" i="15"/>
  <c r="G7" i="15"/>
  <c r="L7" i="15"/>
  <c r="F7" i="15"/>
  <c r="O7" i="15"/>
  <c r="T7" i="15"/>
  <c r="K7" i="15"/>
  <c r="Q7" i="15"/>
  <c r="P7" i="15"/>
  <c r="U7" i="15"/>
  <c r="E7" i="15"/>
  <c r="D7" i="16" s="1"/>
  <c r="F7" i="16" l="1"/>
  <c r="E7" i="16"/>
  <c r="V7" i="15"/>
  <c r="H7" i="17"/>
  <c r="F7" i="17"/>
  <c r="G7" i="17"/>
  <c r="G7" i="16" l="1"/>
  <c r="P7" i="17"/>
  <c r="N7" i="17"/>
  <c r="O7" i="17"/>
  <c r="M7" i="17"/>
  <c r="C7" i="16"/>
  <c r="F8" i="8"/>
  <c r="H7" i="16" l="1"/>
  <c r="Y8" i="8"/>
  <c r="C8" i="15"/>
  <c r="L8" i="15"/>
  <c r="E8" i="15"/>
  <c r="N8" i="15"/>
  <c r="T8" i="15"/>
  <c r="U8" i="15"/>
  <c r="F8" i="15"/>
  <c r="B8" i="17" l="1"/>
  <c r="G8" i="15"/>
  <c r="K8" i="15"/>
  <c r="R8" i="15"/>
  <c r="I8" i="15"/>
  <c r="D8" i="15"/>
  <c r="M8" i="15"/>
  <c r="Q8" i="15"/>
  <c r="O8" i="15"/>
  <c r="S8" i="15"/>
  <c r="H8" i="15"/>
  <c r="P8" i="15"/>
  <c r="J8" i="15"/>
  <c r="D8" i="16" l="1"/>
  <c r="G8" i="17"/>
  <c r="F8" i="17"/>
  <c r="H8" i="17"/>
  <c r="E8" i="16"/>
  <c r="F8" i="16"/>
  <c r="V8" i="15"/>
  <c r="C8" i="16" l="1"/>
  <c r="G8" i="16"/>
  <c r="N8" i="17"/>
  <c r="M8" i="17"/>
  <c r="O8" i="17"/>
  <c r="P8" i="17"/>
  <c r="H8" i="16" l="1"/>
  <c r="R9" i="8"/>
  <c r="L9" i="8"/>
  <c r="T11" i="8"/>
  <c r="I9" i="8"/>
  <c r="M9" i="15"/>
  <c r="M6" i="15" s="1"/>
  <c r="K9" i="15"/>
  <c r="K6" i="15" s="1"/>
  <c r="P11" i="8" l="1"/>
  <c r="I9" i="15"/>
  <c r="I6" i="15" s="1"/>
  <c r="L11" i="8"/>
  <c r="G9" i="15"/>
  <c r="G6" i="15" s="1"/>
  <c r="Q9" i="15"/>
  <c r="Q6" i="15" s="1"/>
  <c r="F9" i="8"/>
  <c r="H9" i="8"/>
  <c r="F9" i="15"/>
  <c r="I11" i="8"/>
  <c r="O9" i="15"/>
  <c r="O6" i="15" s="1"/>
  <c r="R11" i="8"/>
  <c r="M9" i="8"/>
  <c r="Q9" i="8"/>
  <c r="K9" i="8"/>
  <c r="W9" i="8"/>
  <c r="V9" i="8"/>
  <c r="N11" i="8"/>
  <c r="G9" i="8"/>
  <c r="Y9" i="8" l="1"/>
  <c r="Y11" i="8" s="1"/>
  <c r="J11" i="8"/>
  <c r="H11" i="8"/>
  <c r="E9" i="15"/>
  <c r="E6" i="15" s="1"/>
  <c r="F11" i="8"/>
  <c r="C9" i="15"/>
  <c r="C6" i="15" s="1"/>
  <c r="L9" i="15"/>
  <c r="L6" i="15" s="1"/>
  <c r="O11" i="8"/>
  <c r="K11" i="8"/>
  <c r="H9" i="15"/>
  <c r="H6" i="15" s="1"/>
  <c r="X11" i="8"/>
  <c r="U9" i="15"/>
  <c r="U6" i="15" s="1"/>
  <c r="Q11" i="8"/>
  <c r="N9" i="15"/>
  <c r="P9" i="15"/>
  <c r="P6" i="15" s="1"/>
  <c r="S11" i="8"/>
  <c r="S9" i="15"/>
  <c r="S6" i="15" s="1"/>
  <c r="V11" i="8"/>
  <c r="M11" i="8"/>
  <c r="J9" i="15"/>
  <c r="J6" i="15" s="1"/>
  <c r="U11" i="8"/>
  <c r="R9" i="15"/>
  <c r="R6" i="15" s="1"/>
  <c r="D9" i="15"/>
  <c r="G11" i="8"/>
  <c r="W11" i="8"/>
  <c r="T9" i="15"/>
  <c r="T6" i="15" s="1"/>
  <c r="F6" i="15"/>
  <c r="E9" i="16" l="1"/>
  <c r="F9" i="16"/>
  <c r="N6" i="15"/>
  <c r="D6" i="15"/>
  <c r="V9" i="15"/>
  <c r="V6" i="15" s="1"/>
  <c r="D9" i="16"/>
  <c r="B9" i="17"/>
  <c r="E6" i="16" l="1"/>
  <c r="D6" i="16"/>
  <c r="F6" i="16"/>
  <c r="G9" i="16"/>
  <c r="C9" i="16"/>
  <c r="G9" i="17"/>
  <c r="G6" i="17" s="1"/>
  <c r="H9" i="17"/>
  <c r="H6" i="17" s="1"/>
  <c r="B6" i="17"/>
  <c r="F9" i="17"/>
  <c r="C6" i="16" l="1"/>
  <c r="H9" i="16"/>
  <c r="E6" i="17"/>
  <c r="D6" i="17"/>
  <c r="N9" i="17"/>
  <c r="N6" i="17" s="1"/>
  <c r="O9" i="17"/>
  <c r="O6" i="17" s="1"/>
  <c r="P9" i="17"/>
  <c r="P6" i="17" s="1"/>
  <c r="F6" i="17"/>
  <c r="M9" i="17"/>
  <c r="M6" i="17" s="1"/>
  <c r="G6" i="16"/>
  <c r="I6" i="17" l="1"/>
  <c r="J6" i="17"/>
  <c r="K6" i="17"/>
  <c r="C6" i="17"/>
  <c r="L6" i="17"/>
  <c r="H6" i="16"/>
  <c r="W8" i="12" l="1"/>
  <c r="P8" i="12"/>
  <c r="K8" i="12"/>
  <c r="U8" i="12"/>
  <c r="R24" i="15" s="1"/>
  <c r="L8" i="12"/>
  <c r="E24" i="15"/>
  <c r="G8" i="12"/>
  <c r="M8" i="12" l="1"/>
  <c r="J8" i="12"/>
  <c r="I8" i="12"/>
  <c r="D24" i="15"/>
  <c r="H24" i="15"/>
  <c r="T24" i="15"/>
  <c r="I24" i="15"/>
  <c r="M24" i="15"/>
  <c r="K24" i="15"/>
  <c r="R8" i="12"/>
  <c r="F24" i="15" l="1"/>
  <c r="G24" i="15"/>
  <c r="J24" i="15"/>
  <c r="U24" i="15"/>
  <c r="L24" i="15"/>
  <c r="P24" i="15"/>
  <c r="Q24" i="15"/>
  <c r="N24" i="15"/>
  <c r="O24" i="15"/>
  <c r="Y8" i="12"/>
  <c r="S24" i="15"/>
  <c r="D24" i="16"/>
  <c r="B24" i="17" l="1"/>
  <c r="F24" i="16"/>
  <c r="V24" i="15"/>
  <c r="E24" i="16"/>
  <c r="G24" i="16" l="1"/>
  <c r="C24" i="16"/>
  <c r="G24" i="17"/>
  <c r="H24" i="17"/>
  <c r="F24" i="17"/>
  <c r="M24" i="17" l="1"/>
  <c r="N24" i="17"/>
  <c r="O24" i="17"/>
  <c r="P24" i="17"/>
  <c r="H24" i="16"/>
  <c r="R9" i="12" l="1"/>
  <c r="R11" i="12" s="1"/>
  <c r="N25" i="15"/>
  <c r="N22" i="15" s="1"/>
  <c r="N35" i="15" s="1"/>
  <c r="N9" i="12"/>
  <c r="K25" i="15" s="1"/>
  <c r="K22" i="15" s="1"/>
  <c r="K35" i="15" s="1"/>
  <c r="V9" i="12"/>
  <c r="S25" i="15" s="1"/>
  <c r="S22" i="15" s="1"/>
  <c r="S35" i="15" s="1"/>
  <c r="J25" i="15"/>
  <c r="J22" i="15" s="1"/>
  <c r="J35" i="15" s="1"/>
  <c r="M11" i="12"/>
  <c r="P25" i="15"/>
  <c r="P22" i="15" s="1"/>
  <c r="P35" i="15" s="1"/>
  <c r="J9" i="12"/>
  <c r="X9" i="12"/>
  <c r="I11" i="12"/>
  <c r="G9" i="12"/>
  <c r="D25" i="15" s="1"/>
  <c r="N11" i="12" l="1"/>
  <c r="P9" i="12"/>
  <c r="P11" i="12" s="1"/>
  <c r="H9" i="12"/>
  <c r="H11" i="12" s="1"/>
  <c r="O25" i="15"/>
  <c r="O22" i="15" s="1"/>
  <c r="O35" i="15" s="1"/>
  <c r="Q11" i="12"/>
  <c r="V11" i="12"/>
  <c r="S11" i="12"/>
  <c r="F25" i="15"/>
  <c r="F22" i="15" s="1"/>
  <c r="F35" i="15" s="1"/>
  <c r="J11" i="12"/>
  <c r="G25" i="15"/>
  <c r="G22" i="15" s="1"/>
  <c r="G35" i="15" s="1"/>
  <c r="G11" i="12"/>
  <c r="D22" i="15"/>
  <c r="X11" i="12"/>
  <c r="U25" i="15"/>
  <c r="U22" i="15" s="1"/>
  <c r="U35" i="15" s="1"/>
  <c r="T9" i="12"/>
  <c r="L9" i="12"/>
  <c r="M25" i="15" l="1"/>
  <c r="M22" i="15" s="1"/>
  <c r="M35" i="15" s="1"/>
  <c r="E25" i="15"/>
  <c r="E22" i="15" s="1"/>
  <c r="E35" i="15" s="1"/>
  <c r="Y9" i="12"/>
  <c r="Y11" i="12" s="1"/>
  <c r="R25" i="15"/>
  <c r="R22" i="15" s="1"/>
  <c r="R35" i="15" s="1"/>
  <c r="U11" i="12"/>
  <c r="T11" i="12"/>
  <c r="Q25" i="15"/>
  <c r="T25" i="15"/>
  <c r="T22" i="15" s="1"/>
  <c r="W11" i="12"/>
  <c r="L25" i="15"/>
  <c r="L22" i="15" s="1"/>
  <c r="O11" i="12"/>
  <c r="L11" i="12"/>
  <c r="I25" i="15"/>
  <c r="I22" i="15" s="1"/>
  <c r="I35" i="15" s="1"/>
  <c r="K11" i="12"/>
  <c r="H25" i="15"/>
  <c r="H22" i="15" s="1"/>
  <c r="H35" i="15" s="1"/>
  <c r="D25" i="16" l="1"/>
  <c r="B25" i="17"/>
  <c r="B22" i="17" s="1"/>
  <c r="V25" i="15"/>
  <c r="E25" i="16"/>
  <c r="Q22" i="15"/>
  <c r="Q35" i="15" s="1"/>
  <c r="F25" i="16"/>
  <c r="D22" i="16" l="1"/>
  <c r="H25" i="17"/>
  <c r="H22" i="17" s="1"/>
  <c r="G25" i="17"/>
  <c r="G22" i="17" s="1"/>
  <c r="F25" i="17"/>
  <c r="N25" i="17" s="1"/>
  <c r="N22" i="17" s="1"/>
  <c r="E22" i="16"/>
  <c r="G25" i="16"/>
  <c r="D22" i="17"/>
  <c r="E22" i="17"/>
  <c r="F22" i="16"/>
  <c r="V22" i="15"/>
  <c r="C25" i="16"/>
  <c r="O25" i="17" l="1"/>
  <c r="O22" i="17" s="1"/>
  <c r="M25" i="17"/>
  <c r="M22" i="17" s="1"/>
  <c r="F22" i="17"/>
  <c r="K22" i="17" s="1"/>
  <c r="P25" i="17"/>
  <c r="P22" i="17" s="1"/>
  <c r="C22" i="16"/>
  <c r="H25" i="16"/>
  <c r="G22" i="16"/>
  <c r="C22" i="17" l="1"/>
  <c r="L22" i="17"/>
  <c r="I22" i="17"/>
  <c r="J22" i="17"/>
  <c r="H22" i="16"/>
  <c r="G7" i="14" l="1"/>
  <c r="D31" i="15" s="1"/>
  <c r="D30" i="15" s="1"/>
  <c r="D35" i="15" s="1"/>
  <c r="O7" i="14"/>
  <c r="L31" i="15" s="1"/>
  <c r="W7" i="14"/>
  <c r="E31" i="16" l="1"/>
  <c r="L30" i="15"/>
  <c r="L35" i="15" s="1"/>
  <c r="T31" i="15"/>
  <c r="W11" i="14"/>
  <c r="G11" i="14"/>
  <c r="F7" i="14"/>
  <c r="O11" i="14"/>
  <c r="F31" i="16" l="1"/>
  <c r="T30" i="15"/>
  <c r="T35" i="15" s="1"/>
  <c r="F11" i="14"/>
  <c r="Y7" i="14"/>
  <c r="C31" i="15"/>
  <c r="E30" i="16"/>
  <c r="E35" i="16" s="1"/>
  <c r="Y11" i="14" l="1"/>
  <c r="B31" i="17"/>
  <c r="D31" i="16"/>
  <c r="C30" i="15"/>
  <c r="C35" i="15" s="1"/>
  <c r="V31" i="15"/>
  <c r="F30" i="16"/>
  <c r="F35" i="16" s="1"/>
  <c r="C31" i="16" l="1"/>
  <c r="V30" i="15"/>
  <c r="F31" i="17"/>
  <c r="H31" i="17"/>
  <c r="H30" i="17" s="1"/>
  <c r="B30" i="17"/>
  <c r="B35" i="17" s="1"/>
  <c r="G31" i="17"/>
  <c r="G30" i="17" s="1"/>
  <c r="D30" i="16"/>
  <c r="G31" i="16"/>
  <c r="D35" i="16" l="1"/>
  <c r="G30" i="16"/>
  <c r="V35" i="15"/>
  <c r="W30" i="15" s="1"/>
  <c r="E30" i="17"/>
  <c r="H35" i="17"/>
  <c r="E35" i="17" s="1"/>
  <c r="H31" i="16"/>
  <c r="C30" i="16"/>
  <c r="G35" i="17"/>
  <c r="D35" i="17" s="1"/>
  <c r="D30" i="17"/>
  <c r="P31" i="17"/>
  <c r="P30" i="17" s="1"/>
  <c r="F30" i="17"/>
  <c r="C30" i="17" s="1"/>
  <c r="O31" i="17"/>
  <c r="O30" i="17" s="1"/>
  <c r="M31" i="17"/>
  <c r="M30" i="17" s="1"/>
  <c r="N31" i="17"/>
  <c r="N30" i="17" s="1"/>
  <c r="J30" i="17" l="1"/>
  <c r="N35" i="17"/>
  <c r="W12" i="15"/>
  <c r="W32" i="15"/>
  <c r="W23" i="15"/>
  <c r="W8" i="15"/>
  <c r="W18" i="15"/>
  <c r="W33" i="15"/>
  <c r="W11" i="15"/>
  <c r="W6" i="15"/>
  <c r="W22" i="15"/>
  <c r="W26" i="15"/>
  <c r="W9" i="15"/>
  <c r="W14" i="15"/>
  <c r="W34" i="15"/>
  <c r="W20" i="15"/>
  <c r="W29" i="15"/>
  <c r="W16" i="15"/>
  <c r="W15" i="15"/>
  <c r="W25" i="15"/>
  <c r="W10" i="15"/>
  <c r="W17" i="15"/>
  <c r="W7" i="15"/>
  <c r="W21" i="15"/>
  <c r="W27" i="15"/>
  <c r="W19" i="15"/>
  <c r="W13" i="15"/>
  <c r="W28" i="15"/>
  <c r="W24" i="15"/>
  <c r="W31" i="15"/>
  <c r="M35" i="17"/>
  <c r="I30" i="17"/>
  <c r="O35" i="17"/>
  <c r="K30" i="17"/>
  <c r="F35" i="17"/>
  <c r="C35" i="17" s="1"/>
  <c r="H30" i="16"/>
  <c r="C35" i="16"/>
  <c r="P35" i="17"/>
  <c r="L30" i="17"/>
  <c r="G35" i="16"/>
  <c r="L35" i="17" l="1"/>
  <c r="E36" i="16"/>
  <c r="F36" i="16"/>
  <c r="W35" i="15"/>
  <c r="K35" i="17"/>
  <c r="D36" i="16"/>
  <c r="H35" i="16"/>
  <c r="J35" i="17"/>
  <c r="I35" i="17"/>
  <c r="C36" i="16" l="1"/>
</calcChain>
</file>

<file path=xl/sharedStrings.xml><?xml version="1.0" encoding="utf-8"?>
<sst xmlns="http://schemas.openxmlformats.org/spreadsheetml/2006/main" count="7944" uniqueCount="2202">
  <si>
    <t>TOTAL</t>
  </si>
  <si>
    <t>Corto Plazo
 (1 al 4 año)</t>
  </si>
  <si>
    <t>Mediano Plazo 
(5 al 12 año)</t>
  </si>
  <si>
    <t>Largo Plazo
 (13 al 20 año)</t>
  </si>
  <si>
    <t>% Publico</t>
  </si>
  <si>
    <t>% Privado</t>
  </si>
  <si>
    <t>% Cooperación Internacional (CI)</t>
  </si>
  <si>
    <t>Valor Público</t>
  </si>
  <si>
    <t>Valor Privado</t>
  </si>
  <si>
    <t>Valor CI</t>
  </si>
  <si>
    <t>Recursos Entidades Territoriales</t>
  </si>
  <si>
    <t>Otros Recursos</t>
  </si>
  <si>
    <t>Recurso humano (nacional)</t>
  </si>
  <si>
    <t>Personal/promedio/mes</t>
  </si>
  <si>
    <t>Recurso humano (nacional) - Consultor</t>
  </si>
  <si>
    <t>Recurso humano (regional)</t>
  </si>
  <si>
    <t>Gastos de alojamiento y alimentación (recurso humano nacional)</t>
  </si>
  <si>
    <t xml:space="preserve">Gastos de alojamiento y alimentación (recurso humano nacional) - Consultor </t>
  </si>
  <si>
    <t>Persona/promedio/mes</t>
  </si>
  <si>
    <t xml:space="preserve">Tiquetes aéreos nacionales (recurso humano nacional) </t>
  </si>
  <si>
    <t>Cantidad de tiquetes</t>
  </si>
  <si>
    <t>d. Viajes (misiones) internacionales para profesionales especializados</t>
  </si>
  <si>
    <t xml:space="preserve">Cantidad </t>
  </si>
  <si>
    <t>Cantidad de meses</t>
  </si>
  <si>
    <t>Cantidad</t>
  </si>
  <si>
    <t xml:space="preserve">Mesas de trabajo presenciales básicas </t>
  </si>
  <si>
    <t>Mesas de trabajo presenciales Ampliadas</t>
  </si>
  <si>
    <t>Mesas de trabajo, talleres y/o eventos virtuales</t>
  </si>
  <si>
    <t>Talleres, talleres especializados y/ o eventos de divulgación nacionales y/o regionales</t>
  </si>
  <si>
    <t>Días de campo, taller de proceso, giras técnicas, visitas y/o demostraciones de método</t>
  </si>
  <si>
    <t>Solución tecnológica</t>
  </si>
  <si>
    <t>PROGRAMA</t>
  </si>
  <si>
    <t>INICIATIVA ESTRATÉGICA</t>
  </si>
  <si>
    <t>ACTORES VINCULADOS</t>
  </si>
  <si>
    <t>PRODUCTOS</t>
  </si>
  <si>
    <t xml:space="preserve">ACTIVIDADES </t>
  </si>
  <si>
    <t>ACTIVIDAD DEPENDIENTE O INDEPENDIENTE FRENTE A LAS OTRAS QUE CONFORMAN LA IE</t>
  </si>
  <si>
    <t>TIPOLOGÍA</t>
  </si>
  <si>
    <t>FRECUENCIA (ÚNICA VEZ, RECURRENTE o PERMANENTE)</t>
  </si>
  <si>
    <t>DURACIÓN ÚNICA VEZ (MESES)</t>
  </si>
  <si>
    <t>DURACIÓN RECURRENTE  (MESES Y PERIODOS DE IMPLEMENTACIÓN)</t>
  </si>
  <si>
    <t>DURACIÓN PERMANENTE (MESES Y PERIODO DE IMPLEMENTACIÓN)</t>
  </si>
  <si>
    <t>DURACIÓN ACTIVIDAD MESES 
 (EN UN AÑO)</t>
  </si>
  <si>
    <t>ORDEN DE IMPLEMENTACIÓN DE LA IE</t>
  </si>
  <si>
    <t>FECHA DE INICIO DE LA IE</t>
  </si>
  <si>
    <t>FECHA DE TERMINACIÓN DE LA IE</t>
  </si>
  <si>
    <t>PERIODO DE IMPLEMENTACIÓN IE</t>
  </si>
  <si>
    <t>FECHA DE INICIO DE LA ACTIVIDAD</t>
  </si>
  <si>
    <t>FECHA DE TERMINACIÓN DE LA ACTIVIDAD</t>
  </si>
  <si>
    <t>PERIODO DE IMPLEMENTACIÓN  ACTIVIDAD</t>
  </si>
  <si>
    <t>DIAGRAMA DE GANTT</t>
  </si>
  <si>
    <t>1. Mejora de la eficiencia productiva y logística en la producción y la transformación ovino caprina</t>
  </si>
  <si>
    <t>1.1. Gestión para el ordenamiento de la producción ovino caprina</t>
  </si>
  <si>
    <t>Documentos técnicos de identificación y priorización de áreas al interior de las regiones productoras ovinas y caprinas</t>
  </si>
  <si>
    <t>1.1.1. Identificar y priorizar áreas al interior de las regiones productoras ovinas y caprinas, considerando las condiciones de competitividad productiva en cada región (infraestructura, vías, agrologística, etc.), las áreas de amenaza por riesgo ambiental (altas pendientes, inundaciones; erosión, deslizamiento e incendios), la sostenibilidad hídrica, las condiciones biofísicas, socioecosistémicas y socioeconómicas favorables, los enfoques de la reconversión productiva agropecuaria y las particularidades culturales de los productores, entre otros aspectos, con el fin de orientar la producción ovino caprina de manera competitiva y sostenible.</t>
  </si>
  <si>
    <t>Independiente</t>
  </si>
  <si>
    <t xml:space="preserve">Estudios, análisis, identificación de oportunidades, diseños  </t>
  </si>
  <si>
    <t>12 meses cada 10 años</t>
  </si>
  <si>
    <t>Primer Nivel</t>
  </si>
  <si>
    <t>Mes 1 del año 2</t>
  </si>
  <si>
    <t>Mes 10 del año 20</t>
  </si>
  <si>
    <t>Años 2 al 20</t>
  </si>
  <si>
    <t>Mes 12 del año 12</t>
  </si>
  <si>
    <t>Años 2 y 12</t>
  </si>
  <si>
    <t> </t>
  </si>
  <si>
    <t>Servicio de promoción y articulación para orientar la producción ovino caprina y la toma de decisiones sectoriales y territoriales</t>
  </si>
  <si>
    <t xml:space="preserve">1.1.2. Orientar la producción ovino caprina al interior de la frontera agrícola, mediante la articulación de las entidades nacionales, territoriales y otros actores estratégicos,  así como de la divulgación y aplicación de instrumentos de política, planificación, financiamiento, incentivos, y alianzas público-privadas, teniendo en cuenta las áreas priorizadas al interior de las regiones productoras; con el fin de contribuir a la consolidación de la producción ovino caprina y a facilitar la conformación de los clústeres. </t>
  </si>
  <si>
    <t xml:space="preserve">Gestión y articulación </t>
  </si>
  <si>
    <t>Permanente</t>
  </si>
  <si>
    <t>9 meses cada año</t>
  </si>
  <si>
    <t>Mes 2 del año 2</t>
  </si>
  <si>
    <t>1.1.3. Fomentar la participación de los productores vinculados a la cadena en las instancias de ordenamiento y planificación territorial, para promover la armonización de instrumentos, la prevención y reducción de conflictos por el uso del suelo, y el establecimiento de acuerdos voluntarios, que contribuyan a la protección del suelo rural como garantía del derecho humano a la alimentación, teniendo en cuenta las Áreas de Protección para la Producción de Alimentos (APPA), las Zonas de Reserva Campesina (ZRC) y otras figuras de gestión territorial.</t>
  </si>
  <si>
    <t>Recurrente</t>
  </si>
  <si>
    <t>10 meses durante 2 años, luego 10 meses cada 4 años</t>
  </si>
  <si>
    <t xml:space="preserve">Mes 2 del año 2 </t>
  </si>
  <si>
    <t>Mes 11 del año 18</t>
  </si>
  <si>
    <t>Años 2 ,3, 7, 8, 12, 13, 17 y 18</t>
  </si>
  <si>
    <t>1.1.4. Socializar la información sobre la frontera agrícola nacional y la zonificación de aptitud para la producción caprina y ovina en pastoreo, a los productores y demás actores de la cadena, mediante espacios de divulgación y capacitación, a fin de promover la planificación productiva en las áreas con las mejores condiciones biofísicas, socioecosistémicas y socioeconómicas, así como el uso eficiente del suelo rural agropecuario.</t>
  </si>
  <si>
    <t xml:space="preserve">Promoción, socialización o divulgación </t>
  </si>
  <si>
    <t>6 meses durante 2 años, luego 6 meses cada 4 años</t>
  </si>
  <si>
    <t>Mes 7 del año 18</t>
  </si>
  <si>
    <t>Servicio de apoyo técnico y financiero a los productores ovino caprinos para la implementación de procesos de reconversión productiva</t>
  </si>
  <si>
    <t>1.1.5. Promover el desarrollo de procesos de reconversión productiva en las regiones productoras ovino caprinas, mediante la formulación de los Planes Maestros de Reconversión Productiva Agropecuaria (PMRPA), así como del acompañamiento técnico y financiero a los productores para su implementación, considerando las áreas con condicionantes étnico-culturales y ambientales dentro de la frontera agrícola donde la actividad está permitida y en concordancia con los programas, planes y proyectos de reconversión liderados por las entidades competentes; con el propósito de consolidar la producción ovino caprina en las zonas más favorables.</t>
  </si>
  <si>
    <t xml:space="preserve">Acompañamiento técnico y financiero   </t>
  </si>
  <si>
    <t>6 meses cada año</t>
  </si>
  <si>
    <t>Mes 3 del año 2</t>
  </si>
  <si>
    <t>Mes 8 del año 20</t>
  </si>
  <si>
    <t>Servicio de promoción de la gestión de las áreas con producción ovino caprina fuera de frontera agrícola</t>
  </si>
  <si>
    <t>1.1.6. Promover la gestión de las áreas con producción ovino caprina fuera de frontera agrícola, por parte de las autoridades competentes y con el apoyo de actores estratégicos, mediante la formalización de acuerdos con los productores ovino caprinos, que habiten, ocupen o usen estas áreas, así como de la implementación de instrumentos de conservación aplicables; con el fin de desarrollar procesos graduales de sustitución productiva que generen alternativas de usos compatibles con los objetivos de conservación de esas zonas y las condiciones de vida de los productores.</t>
  </si>
  <si>
    <t>1.2. Mejora de los sistemas de producción de los muy pequeños y pequeños productores ovino caprinos, incluidos los de ACFEC</t>
  </si>
  <si>
    <t>Servicio de extensión agropecuaria y apoyo financiero para los productores muy pequeños y pequeños, incluidos los de ACFEC</t>
  </si>
  <si>
    <t>1.2.1. Implementar en las unidades de producción de los muy pequeños y pequeños productores (incluidos los de ACFEC), prácticas de bienestar animal, buenas prácticas ganaderas, planes sanitarios, mejoramiento de la calidad, así como nutrición con producción continua de forrajes (gramíneas, leguminosas y arbustivas), bancos de proteína, entre otros, mediante el servicio público de extensión agropecuaria, apoyo financiero y otros apoyos técnicos, para la adopción de tecnologías ajustadas a las características socioeconómicas, culturales, entorno ambiental, productivo y diversidad étnica de los productores, mejorando sus capacidades, los procesos productivos, la productividad y su integración en encadenamientos productivos.</t>
  </si>
  <si>
    <t>Investigación, extensión y asistencia técnica</t>
  </si>
  <si>
    <t>10 meses cada año</t>
  </si>
  <si>
    <t>Tercer Nivel</t>
  </si>
  <si>
    <t>Mes 7 del año 2</t>
  </si>
  <si>
    <t>Mes 12 del año 20</t>
  </si>
  <si>
    <t>Mes 1 del año 3</t>
  </si>
  <si>
    <t>Años 3 al 20</t>
  </si>
  <si>
    <t>Servicio de prevención, vigilancia y control a la sanidad de las unidades productivas ovino caprinas</t>
  </si>
  <si>
    <t>1.2.2. Fomentar la formalización productiva de los muy pequeños y pequeños productores (incluidos los de ACFEC) en las regiones priorizadas, a través de jornadas destinadas a obtener el Registro Sanitario de Predio Pecuario (RSPP), la Autorización Sanitaria y de Inocuidad de los predios pecuarios (ASI) y la socialización del trámite de las guías sanitarias de movilización interna para el transporte de animales, con el fin de fortalecer el monitoreo sanitario en los predios y la expedición de las guías de movilización, y contribuir con la eficiencia logística, así como con la seguridad alimentaria y la salud de los consumidores.</t>
  </si>
  <si>
    <t>3 meses cada año</t>
  </si>
  <si>
    <t>Mes 9 del año 20</t>
  </si>
  <si>
    <t>Años  2 al 20</t>
  </si>
  <si>
    <t>1.2.3. Fomentar la sanidad en las regiones priorizadas y en las zonas fronterizas, mediante la detección y notificación oportuna de síntomas de enfermedades de control oficial y de vigilancia especial, que realicen los sensores epidemiológicos pecuarios en el marco de la estrategia de alertas tempranas del ICA, contribuyendo a la prevención y reducción tanto de los episodios de morbilidad y mortalidad de los animales como del ingreso de enfermedades exóticas.</t>
  </si>
  <si>
    <t>Servicio de registros y flujo de información de los productores formalizados muy pequeños y pequeños, incluidos los de ACFEC</t>
  </si>
  <si>
    <t>1.2.4. Impulsar y consolidar el manejo de registros de la producción en los muy pequeños y pequeños productores formalizados (incluidos los de ACFEC), mediante la toma y flujo de información de indicadores zootécnicos como número de animales, peso en pie, rendimiento en canal, número de partos viables, peso al destete y al sacrificio, volúmenes de leche producidos, entre otros indicadores, que permitan determinar los incrementos en la producción de carne, leche y demás subproductos y la generación de valor agregado, así como la actualización de los modelos de producción que se generen en la actividad 5.2.5 y el suministro de datos al sistema de información interoperable para la cadena contemplado en la iniciativa estratégica 5.4.</t>
  </si>
  <si>
    <t>Implementar sistemas de información, trazabilidad</t>
  </si>
  <si>
    <t>Servicio de apoyo técnico y financiero para la obtención de sellos y/o la certificación de productos diferenciados</t>
  </si>
  <si>
    <t>1.2.5. Promover la obtención de sellos y certificaciones colectivas de Buenas Prácticas Ganaderas (BPG) en la producción primaria, bienestar animal, ganadería sostenible, comercio justo, orgánicas, de sostenibilidad, entre otras, por parte de las organizaciones de economía solidaria, asociaciones y empresas rurales consolidadas de productores muy pequeños y pequeños (incluidos los de ACFEC), considerando los encadenamientos productivos y el cumplimiento de los requisitos exigidos por los mercados, a través del acompañamiento técnico y financiero para mejorar las unidades productivas, respaldar la calidad e inocuidad de los productos y diferenciarlos por su origen, así como por las condiciones sociales, económicas y ambientales de los sistemas productivos.</t>
  </si>
  <si>
    <t>Dependiente 1.2.1</t>
  </si>
  <si>
    <t xml:space="preserve">Acompañamiento técnico y financiero </t>
  </si>
  <si>
    <t>6 meses durante 3 años, luego 6 meses cada 3 años</t>
  </si>
  <si>
    <t>Mes 3 del año 4</t>
  </si>
  <si>
    <t>Mes 8 del año 18</t>
  </si>
  <si>
    <t>Años 4 al 6, 9, 12, 15 y 18</t>
  </si>
  <si>
    <t xml:space="preserve"> </t>
  </si>
  <si>
    <t>Servicio de apoyo técnico y financiero en la implementación de los modelos de producción para muy pequeños y pequeños, incluidos los de ACFEC</t>
  </si>
  <si>
    <t xml:space="preserve">1.2.6. Implementar los modelos de producción en las unidades productivas de los muy pequeños y pequeños productores (incluidos los de ACFEC), especialmente en esquemas asociativos, considerando los enfoques de reconversión productiva, la nutrición, sanidad, bienestar animal, y genética alineada con las necesidades del mercado, la inocuidad y seguridad alimentaria, mediante el apoyo técnico y financiero para mejorar los sistemas de producción, optimizar los costos de producción (insumos e infraestructura productiva)  y el uso de los recursos, y favorecer la conformación de clústeres en las regiones priorizadas; en articulación con los resultados de la actividad 5.2.5 sobre la generación de modelos de producción.  </t>
  </si>
  <si>
    <t>Mes 2 del año 7</t>
  </si>
  <si>
    <t>Mes 11 del año 20</t>
  </si>
  <si>
    <t>Años 7 al 20</t>
  </si>
  <si>
    <t>1.3. Mejora del desempeño productivo de los medianos y grandes productores ovino caprinos</t>
  </si>
  <si>
    <t>Servicio de apoyo a los medianos y grandes productores ovino caprinos</t>
  </si>
  <si>
    <t>1.3.1. Fomentar en los sistemas de producción de los medianos y grandes productores ovino caprinos la formalización productiva, la sanidad, las prácticas de bienestar animal, las buenas prácticas ganaderas, el mejoramiento genético (con la optimización de razas e introducción de nuevas, considerando el mercado), la adopción de tecnologías para la tecnificación e intensificación de la producción, la agrologística, el mejoramiento de la infraestructura productiva, entre otros aspectos, a través del acompañamiento en la aplicación de instrumentos financieros y no financieros que favorezcan el aumento en la productividad de la carne, leche y demás productos de la cadena.</t>
  </si>
  <si>
    <t>6 meses durante 5 años, y luego 6 meses cada 2 años</t>
  </si>
  <si>
    <t xml:space="preserve">Años 2 al 6, 8, 10, 12, 14, 16, 18 y 20 </t>
  </si>
  <si>
    <t>Servicio de gestión de la información sobre indicadores zootécnicos</t>
  </si>
  <si>
    <t>1.3.2. Promover el flujo de información de los medianos y grandes productores sobre los indicadores zootécnicos, considerando la genética existente y las oportunidades de mejora, mediante la promoción del reporte y vinculación de registros que permitan entre otros, determinar los incrementos en la producción de carne, leche y demás subproductos y la generación de valor agregado, así como la actualización de los modelos de producción que se generen en la actividad 5.2.5 y el suministro de datos al sistema de información interoperable de la cadena contemplado en la iniciativa estratégica 5.4.</t>
  </si>
  <si>
    <t>12 meses cada año</t>
  </si>
  <si>
    <t>Servicio de promoción de la obtención de sellos y/o certificaciones para la diferenciación de productos</t>
  </si>
  <si>
    <t>1.3.3. Fomentar la obtención de sellos y certificaciones en buenas prácticas ganaderas, bienestar animal, comercio justo, orgánicas, de sostenibilidad, entre otras, en los medianos y grandes productores de las regiones priorizadas, por medio de la promoción de instrumentos financieros y no financieros para mejorar la calidad, inocuidad, y trazabilidad de los productos ovino caprinos, contribuyendo al cumplimiento de las exigencias de los mercados y al aprovechamiento del potencial para incrementar su reconocimiento económico.</t>
  </si>
  <si>
    <t>Dependiente 1.3.1</t>
  </si>
  <si>
    <t>6 meses cada 4 años</t>
  </si>
  <si>
    <t>Mes 12 del año 18</t>
  </si>
  <si>
    <t>Años 2, 6, 10, 14 y 18</t>
  </si>
  <si>
    <t>Servicio de promoción para la implementación de modelos de producción</t>
  </si>
  <si>
    <t>1.3.4. Promover la implementación de los modelos de producción por parte de los medianos y grandes productores, considerando los enfoques de reconversión productiva, y con énfasis en mejoramiento genético, sanidad, bienestar animal, calidad, y la inocuidad, a través de la aplicación de instrumentos financieros y no financieros para mejorar la productividad, optimizar los costos de producción (insumos e infraestructura productiva) y uso de los recursos, y favorecer la conformación de clústeres en las regiones priorizadas, en articulación con los resultados de la actividad 5.2.5, sobre la generación de modelos de producción.</t>
  </si>
  <si>
    <t>1.4. Aumento de las capacidades para la transformación de productos y subproductos ovino caprinos</t>
  </si>
  <si>
    <t>Documentos de lineamientos técnicos sobre la infraestructura requerida para la transformación de los productos de la cadena</t>
  </si>
  <si>
    <t>1.4.1. Identificar la infraestructura requerida para la transformación cárnica y láctea ovina y caprina, en consonancia con los datos de inventario, producción y productividad de las regiones priorizadas, con el fin de contar con la información necesaria para la planificación de los procesos de transformación, y facilitar la conformación de clústeres, de acuerdo con los resultados de la actividad 5.1.1, sobre la caracterización de la producción y la transformación.</t>
  </si>
  <si>
    <t>6 meses durante 5 años</t>
  </si>
  <si>
    <t>Mes 6 del año 7</t>
  </si>
  <si>
    <t>Años 3 al 7</t>
  </si>
  <si>
    <t>Documentos técnicos de estudios de pre inversión de infraestructura para la transformación</t>
  </si>
  <si>
    <t>1.4.2. Fomentar la realización de estudios de prefactibilidad y factibilidad para el desarrollo de infraestructura de transformación cárnica y láctea ovino caprina, incluidos los modelos de beneficio y transformación in situ (plantas móviles autorizadas por norma) alineados con la priorización regional y con la normativa aplicable, que permitan evaluar su viabilidad y gestionar proyectos públicos, privados y de cooperación internacional para su desarrollo; en articulación con los avances de la iniciativa estratégica 1.1, relacionada con la gestión para el ordenamiento de la producción ovino caprina.</t>
  </si>
  <si>
    <t>Dependiente 1.4.1</t>
  </si>
  <si>
    <t>Mes 7 del año 3</t>
  </si>
  <si>
    <t>Mes 12 del año 7</t>
  </si>
  <si>
    <t>Infraestructura para el beneficio y transformación ovino caprina en las regiones priorizadas</t>
  </si>
  <si>
    <t>1.4.3. Promover la inversión en construcción, puesta en funcionamiento o adecuación de infraestructura para la transformación cárnica y láctea ovino caprina, adecuada a las necesidades de las regiones priorizadas y con énfasis en el beneficio de animales, desposte y procesamiento de derivados y subproductos, incorporando el cumplimiento normativo para su operación, así como la obtención de certificaciones y sellos diferenciadores acordes a las exigencias de los mercados (HACCP, ISO, entre otras), a través del acceso a instrumentos financieros y no financieros, alianzas público privadas, cooperación internacional y otros mecanismos de financiación; con el propósito de contar con la infraestructura requerida y obtener productos transformados con valor agregado y diferenciados, que cumplan con estándares de calidad e inocuidad; en articulación con los avances de la actividad 5.1.2, sobre el desarrollo de estudios de estructura e inteligencia de mercados.</t>
  </si>
  <si>
    <t xml:space="preserve">Dependiente 1.4.2 </t>
  </si>
  <si>
    <t>Mes 1 del año 5</t>
  </si>
  <si>
    <t>Mes 6 del año 9</t>
  </si>
  <si>
    <t>Años 5 al 9</t>
  </si>
  <si>
    <t>1.4.4. Fomentar el uso de infraestructura para la transformación cárnica y láctea ovino caprina con énfasis en el beneficio de animales, desposte, procesamiento de derivados y subproductos, por parte de las organizaciones de economía solidaria, asociaciones y empresas rurales consolidadas de los productores pequeños y medianos (incluidos los de ACFEC) que generen economías de escala, mediante estrategias de educación, sensibilización, control a la informalidad y la ilegalidad, campañas institucionales, apoyo técnico, acceso a incentivos y financiamiento, así como de gestión para la optimización del transporte de animales en pie, formación de tarifas de beneficio y transformación (que en conjunto inciden en la formación del precio de la carne y precio de la leche), con el propósito de obtener productos con calidad, inocuidad y trazabilidad y contribuir con la sostenibilidad y sustentabilidad de esta infraestructura.</t>
  </si>
  <si>
    <t>Promoción socialización o divulgación</t>
  </si>
  <si>
    <t xml:space="preserve">6 meses cada año </t>
  </si>
  <si>
    <t>Servicio de apoyo para la innovación, diversificación y generación de valor agregado a productos y subproductos ovino caprinos</t>
  </si>
  <si>
    <t>1.4.5. Facilitar el desarrollo de procesos de transformación ovino caprina por parte de las empresas rurales consolidadas y otros prestadores de estos servicios, a través de formación, capacitación, asistencia técnica y asesoramiento para la obtención de productos estandarizados y diferenciados con valor agregado, bajo normas de calidad e inocuidad, y con un mayor valor comercial en relación calidad-precio.</t>
  </si>
  <si>
    <t>Formación y capacitación</t>
  </si>
  <si>
    <t>6 meses cada 3 años</t>
  </si>
  <si>
    <t>Años 2, 5, 8, 11, 14. 17 y 20</t>
  </si>
  <si>
    <t>1.4.6. Promover la adopción de tecnologías para el beneficio y la transformación cárnica y láctea ovino caprina, por parte de los transformadores y empresas rurales consolidadas en las regiones priorizadas, a través de la aplicación de mecanismos financieros y no financieros para mejorar la eficiencia en los procesos, incrementar la capacidad instalada (posición propia y de maquila) y la obtención de productos estandarizados y diferenciados con valor agregado, que cumplan con especificaciones técnicas, sanitarias y de los clientes, en articulación con los avances de la actividad 5.1.2 sobre el desarrollo de estudios de estructura e inteligencia de mercados.</t>
  </si>
  <si>
    <t>6 meses durante 8 años, luego 6 meses cada 3 años</t>
  </si>
  <si>
    <t>Años 2 al 9, 12, 15 y 18</t>
  </si>
  <si>
    <t>1.4.7. Fortalecer las habilidades de los productores de lana y artesanos, mediante la capacitación en técnicas de hilado y tejido, la transferencia de tecnologías y la innovación, conservando su valor artesanal, con el fin de obtener productos con fibras de mejor calidad de uso artesanal o industrial y la generación de valor agregado, incluso para usos diferentes a los convencionales.</t>
  </si>
  <si>
    <t>Años 2, 5, 8, 11, 14, 17 y 20</t>
  </si>
  <si>
    <t>1.4.8. Fomentar el mejoramiento de los procesos para la obtención de lana y pieles ovinas y/o caprinas, así como la innovación y el valor agregado en el ámbito artesanal o industrial, y la optimización del transporte y almacenamiento de estos subproductos, por medio del apoyo técnico y la aplicación de mecanismos financieros y no financieros, con el fin de disminuir costos asociados a su transformación y logística, facilitando su incorporación al mercado; en articulación con los avances de la actividad 5.1.1 sobre la caracterización de la producción y la transformación.</t>
  </si>
  <si>
    <t>6 meses durante 5 años, luego 6 meses cada 3 años</t>
  </si>
  <si>
    <t>Años 2 al 6, 9, 12, 15 y 18</t>
  </si>
  <si>
    <t>2. Fomento de la comercialización nacional e internacional de los productos de la cadena productiva ovino caprina</t>
  </si>
  <si>
    <t>2.1. Fomento de la comercialización y el consumo nacional de los productos ovino caprinos</t>
  </si>
  <si>
    <t>Servicio de promoción al consumo nacional de los productos de la cadena</t>
  </si>
  <si>
    <t>2.1.1. Diseñar contenidos promocionales dirigidos al consumidor (actual y potencial), teniendo en cuenta los segmentos del mercado, sectores, canales de comercialización directos y tendencias de consumo, que proporcionen información sobre los beneficios del consumo de los productos ovino caprinos, incluidos los nutricionales y funcionales, así como sus atributos diferenciadores de calidad, inocuidad, económicos, sociales, de origen, culturales, ambientales, entre otros, con el fin de generar interés en los consumidores, aumentar el consumo, lograr el reconocimiento y visibilidad de los productos tradicionales y con valor agregado; en articulación con los resultados de la actividad 5.1.2 sobre el desarrollo de estudios de estructura e inteligencia de mercados.</t>
  </si>
  <si>
    <t>6 meses durante 2 años, luego  6 meses cada 2 años</t>
  </si>
  <si>
    <t>Mes 3 del año 3</t>
  </si>
  <si>
    <t>Años 3, 4, 7, 8, 11,12, 15, 16, 19 y 20</t>
  </si>
  <si>
    <t>2.1.2. Promover el consumo de productos ovino caprinos teniendo en cuenta los diferentes segmentos del mercado (geográfico, demográfico, conductuales, etc.), sectores (instituciones educativas, hogares, institucional, HORECA, etc.) y canales de comercialización directos (electrónicos y tradicionales), a través de la transferencia de los contenidos promocionales desarrollados en campañas de consumo, capacitaciones, socializaciones, educación no formal, entre otros, con el fin de posicionar los productos ovino caprinos en el mercado nacional y aumentar las ventas; en articulación con los resultados de la actividad 5.1.2 sobre el desarrollo de estudios de estructura e inteligencia de mercados.</t>
  </si>
  <si>
    <t>Dependiente 2.1.1</t>
  </si>
  <si>
    <t>4 meses cada año</t>
  </si>
  <si>
    <t>Mes 2 del año 4</t>
  </si>
  <si>
    <t>Mes 5 del año 20</t>
  </si>
  <si>
    <t>Años 4 al 20</t>
  </si>
  <si>
    <t>Servicio de apoyo a la comercialización nacional de los productos de la cadena</t>
  </si>
  <si>
    <t>2.1.3. Fomentar la oferta en la proveeduría de servicios especializados logísticos para la comercialización y expendio de los productos ovino caprinos procedentes de las regiones priorizadas,  mediante el uso y aplicación de mecanismos financieros y no financieros para mejorar los procesos de transporte, almacenamiento, distribución, empaque, embalaje, cadena de frio, entre otros, contribuyendo con la formalización en la transformación y en la comercialización en condiciones de calidad e inocuidad; en articulación con los avances de la actividad 5.1.1 sobre la caracterización de la producción y la transformación, que incluye los temas logísticos.</t>
  </si>
  <si>
    <t>2.1.4. Impulsar y consolidar la comercialización de los productos ovino caprinos tradicionales, con valor agregado y diferenciados, principalmente de las organizaciones de economía solidaria, asociaciones y empresas rurales consolidadas, a través de espacios de comercialización tradicional y de comercio electrónico, participando en circuitos cortos de comercialización, mercados campesinos, ruedas de negocio, ferias comerciales, ferias gastronómicas, plataformas electrónicas, redes sociales, aplicaciones móviles, entre otras, incorporando mecanismos para garantizar el cumplimiento de condiciones acordadas, garantías de transacción, contratos de suministro, entre otros; con el propósito de fomentar y fortalecer negocios a nivel local, regional y nacional y reducir la intermediación.</t>
  </si>
  <si>
    <t>Mes 2 del año 3</t>
  </si>
  <si>
    <t>Mes 4 del año 20</t>
  </si>
  <si>
    <t>2.1.5. Vincular a las organizaciones de economía solidaria, asociaciones y empresas rurales consolidadas de productores, transformadores y comercializadores de la cadena, en los mecanismos como compras públicas (Ley 2049 de 2020) programas oficiales de alimentación a nivel municipal, regional, departamental y nacional, esquemas de comercialización como agricultura por contrato, y alianzas con el sector privado, a través del acompañamiento técnico y financiero para establecer acuerdos comerciales en mercados formales y promover alianzas de mediano y largo plazo que fortalezcan la estabilidad de la oferta de productos diversificados y estandarizados.</t>
  </si>
  <si>
    <t>4 meses durante 8 años, luego 4 meses cada 2 años</t>
  </si>
  <si>
    <t>Años 3 al 10, 12, 14, 16, 18, y 20</t>
  </si>
  <si>
    <t>Documentos de estrategias de promoción y comercialización nacional de los productos de la cadena</t>
  </si>
  <si>
    <t>2.1.6. Definir y diseñar estrategias complementarias de promoción y comercialización para los productos ovino caprinos, con el apoyo de MinComercio, considerando entre otros aspectos el benchmarking y el crecimiento de la producción primaria; con el fin de potenciar las oportunidades en el mercado nacional alineadas con las tendencias de consumo, las preferencias y hábitos de compra de los consumidores, basándose en los resultados de la elaboración del plan integral de modernización de la comercialización de la actividad 5.1.6.</t>
  </si>
  <si>
    <t xml:space="preserve">Estudios, análisis, identificación de oportunidades, diseños </t>
  </si>
  <si>
    <t>Mes 2 del año 5</t>
  </si>
  <si>
    <t>Mes 7 del año 20</t>
  </si>
  <si>
    <t>Años 5, 8, 11, 14, 17 y 20</t>
  </si>
  <si>
    <t>2.2. Promoción de las exportaciones de los productos ovino caprinos</t>
  </si>
  <si>
    <t>2.2.1. Identificar la oferta exportable de la cadena, a través de la elaboración de un portafolio que incluya principalmente productos ovino caprinos con valor agregado, sus fichas técnicas, origen de producción, sellos distintivos, certificaciones de calidad e inocuidad, entre otros aspectos, con el fin de aprovechar las oportunidades en los mercados internacionales y con miras a establecer las estrategias de posicionamiento de los productos en los países de destino; en articulación con los resultados de la actividad 5.1.2 sobre el desarrollo de estudios de estructura e inteligencia de mercados.</t>
  </si>
  <si>
    <t>4 meses cada 2 años</t>
  </si>
  <si>
    <t>Segundo Nivel</t>
  </si>
  <si>
    <t>Mes 1 del año 4</t>
  </si>
  <si>
    <t>Años 4, 6, 8, 10, 12, 14, 16, 18 y 20</t>
  </si>
  <si>
    <t>Documento de lineamientos técnicos   sobre oportunidades comerciales en mercados internacionales</t>
  </si>
  <si>
    <t>2.2.2. Definir las oportunidades de comercialización de los productos ovino caprinos en mercados internacionales, considerando el análisis de caracterización y tendencias de consumo, nichos de mercado, canales de comercialización, segmentos de mercado, productos y sus tipos de presentación, partidas arancelarias, volúmenes, así como la admisibilidad, trazabilidad y demás aspectos que se deben abordar para incursionar en mercados externos; en articulación con los resultados de la actividad 5.1.2, sobre el desarrollo de estudios de estructura de inteligencia de mercados y de la actividad 6.1.5, sobre gestiones requeridas de admisibilidad a mercados internacionales.</t>
  </si>
  <si>
    <t>Mes 7 del año 19</t>
  </si>
  <si>
    <t>Años 4, 7, 10, 13, 16 y 19</t>
  </si>
  <si>
    <t>Documentos de Planes de exportación  de los productos ovino caprinos</t>
  </si>
  <si>
    <t xml:space="preserve">2.2.3. Crear los planes de exportación de los productos ovino caprinos, a través del acompañamiento de ProColombia y demás actores relevantes, considerando la oferta exportable identificada, los análisis de los estudios de mercado de exportación de la actividad 5.1.2, así como las gestiones de admisibilidad contempladas en la actividad 6.1.5; para facilitar el acceso a los países identificados, y maximizar los ingresos y la rentabilidad. </t>
  </si>
  <si>
    <t>Dependiente 2.2.1. y 2.2.2.</t>
  </si>
  <si>
    <t>10 meses durante 1 año, luego 3 meses cada 3 años</t>
  </si>
  <si>
    <t>Mes 3 del año 20</t>
  </si>
  <si>
    <t>Servicio de apoyo para la comercialización internacional de los productos de la cadena y la gestión de riesgos de mercado</t>
  </si>
  <si>
    <t>2.2.4.  Promover el cumplimiento de requisitos establecidos para la exportación en los países de destino, considerando los encadenamientos entre los comercializadores, transformadores, organizaciones de economía solidaria, asociaciones y empresas rurales consolidadas de productores ovino caprinos y otros actores clave, a través del acompañamiento integral por parte de MinComercio, sus entidades adscritas y vinculadas y el uso de los instrumentos, mecanismos e incentivos existentes, para apoyar la implementación de los planes de exportación definidos en la actividad 2.2.3.</t>
  </si>
  <si>
    <t>Dependiente 2.2.2. y 2.2.3</t>
  </si>
  <si>
    <t>10 meses durante 5 años, luego 10 meses cada 3 años</t>
  </si>
  <si>
    <t>Mes 2 del año 6</t>
  </si>
  <si>
    <t>Años 6 al 10, 13, 16 y 19</t>
  </si>
  <si>
    <t>2.2.5. Fomentar la oferta en la proveeduría de servicios especializados logísticos para la exportación de los productos ovino caprinos procedentes de las regiones priorizadas, que incluya el transporte, almacenamiento, distribución, empaque, embalaje, cadena de frio, entre otras, a través de la aplicación y uso de los mecanismos financieros y no financieros, para contribuir con la calidad e inocuidad de los productos y el cumplimiento de normativas internacionales;  en articulación con los planes de exportación definidos en la actividad 2.2.3. y los avances de la actividad 5.1.1 sobre caracterización de la producción y transformación que incluye los temas logísticos.</t>
  </si>
  <si>
    <t>6 meses durante 4 años, luego 6 meses cada 3 años</t>
  </si>
  <si>
    <t>Mes 5 del año 18</t>
  </si>
  <si>
    <t>Años 4 al 7, 10, 13, 16 y 19</t>
  </si>
  <si>
    <t>2.2.6. Promover la adopción e implementación de instrumentos de comercialización y gestión de riesgos para el mercado externo, incluyendo coberturas cambiarias y preferencias arancelarias, entre otras, por parte de quienes materializan las exportaciones colombianas, con el propósito de reducir el riesgo cambiario, mejorar la previsibilidad financiera y acceder a preferencias arancelarias; en articulación con los avances en el fortalecimiento de los instrumentos de gestión de riesgos de los mercados de la actividad 7.4.5.</t>
  </si>
  <si>
    <t>3 meses cada 2 años</t>
  </si>
  <si>
    <t>Mes 3 del año 5</t>
  </si>
  <si>
    <t>Mes 5 del año 19</t>
  </si>
  <si>
    <t>Años 5, 7, 9, 11, 13, 15, 17 y 19</t>
  </si>
  <si>
    <t>Servicio de promoción al consumo externo de productos de la cadena</t>
  </si>
  <si>
    <t>2.2.7. Fomentar acciones de comercialización y promoción, apoyadas por MinComercio, dirigidas a los exportadores de productos ovinos y caprinos, mediante la participación en macro ruedas de negocios, ferias internacionales, misiones exploratorias, canales de comercialización electrónicos, entre otros, haciendo uso de material promocional acorde con las características de los consumidores, segmentos de mercado y canales de comercialización, que contenga información detallada sobre los productos y destaque sus elementos diferenciadores; para contribuir al posicionamiento y consolidación de estos productos en los mercados de los países de destino identificados; en articulación con los planes de exportación definidos en la actividad 2.2.3.</t>
  </si>
  <si>
    <t>3 meses cada 3 años</t>
  </si>
  <si>
    <t>Mes 3 del año 6</t>
  </si>
  <si>
    <t>Años 6, 9, 12, 15 y 18</t>
  </si>
  <si>
    <t>3. Promoción del desarrollo social de la cadena productiva ovino caprina</t>
  </si>
  <si>
    <t>3.1. Fomento de la formalización laboral, la empresarización y el emprendimiento</t>
  </si>
  <si>
    <t>Servicio de socialización y articulación para la formalización empresarial y laboral</t>
  </si>
  <si>
    <t>3.1.1. Promover el fortalecimiento de la formalización laboral y empresarial de los actores de los diferentes eslabones de la cadena (incluidos los de ACFEC), con el apoyo de MinTrabajo, MinComercio, sus entidades adscritas y vinculadas, y otros actores clave, mediante la articulación de acciones, estrategias y asistencia técnica, así como la generación de espacios de sensibilización y divulgación de los programas e incentivos disponibles; con el fin de contribuir con la permanencia e inclusión de jóvenes y mujeres rurales en la actividad productiva, el acceso a financiamiento, beneficios laborales y empresariales y el desarrollo económico.</t>
  </si>
  <si>
    <t>Promoción, socialización o divulgación </t>
  </si>
  <si>
    <t>8 meses durante 5 años,  luego 8 meses cada 3 años</t>
  </si>
  <si>
    <t>Mes 4 del año 2</t>
  </si>
  <si>
    <t>Servicio de promoción para la formalización empresarial</t>
  </si>
  <si>
    <t>3.1.2. Promover el fortalecimiento empresarial de las asociaciones, organizaciones de economía solidaria, empresas rurales y demás figuras organizativas de los diferentes eslabones de la cadena, a través de la implementación de programas específicos de formación y capacitación en los temas que se dinamicen a partir de la oferta institucional existente; con el fin de mejorar sus conocimientos, fomentar una visión empresarial de su actividad productiva, identificar problemáticas, construir planes de mejora y acceder a mayores oportunidades en la industria transformadora y en mercados formales, así como mejorar su visibilidad, poder y representatividad dentro de la cadena.</t>
  </si>
  <si>
    <t>Formación y capacitación </t>
  </si>
  <si>
    <t>6 meses cada 2 años</t>
  </si>
  <si>
    <t xml:space="preserve">Mes 9 del año 20 </t>
  </si>
  <si>
    <t>Años 2, 4, 6, 8, 10, 12, 14, 16, 18 y 20</t>
  </si>
  <si>
    <t>Servicio de promoción para la formalización laboral</t>
  </si>
  <si>
    <t>3.1.3. Apoyar la socialización y divulgación de la información relacionada con el mercado de trabajo para la cadena, entre las organizaciones formalizadas, los productores (incluidos los de ACFEC), y los jóvenes y mujeres rurales vinculados a la actividad productiva, a través de los prestadores del Servicio Público de Empleo, como la Agencia Pública de Empleo del SENA, las Agencias Públicas y Privadas de Gestión y Colocación de Empleo, entre otros, en articulación con la Red de Formalización Laboral, la Política de Trabajo Digno y Decente, el  Plan Progresivo de Protección Social y de Garantía de Derechos de los trabajadores y trabajadoras rurales, entre otros; con el fin de promover el acceso al mercado laboral formal de mano de obra calificada, semicualificada o no cualificada, así como la mejora en sus condiciones de bienestar y calidad de vida.</t>
  </si>
  <si>
    <t>Servicio de apoyo para emprendimientos ovino caprinos</t>
  </si>
  <si>
    <t>3.1.4. Promover el fortalecimiento o la creación de emprendimientos ovino caprinos con enfoque diferencial y territorial, mediante la socialización y divulgación de instrumentos financieros y no financieros, así como del apoyo técnico para la identificación de iniciativas productivas, formulación de planes de negocio, procesos de innovación y agregación de valor, protección del conocimiento, entre otros, teniendo en cuenta los programas de impulso al emprendimiento (Ley 2069 de 2020), el Fondo de Fomento para las Mujeres Rurales (FOMMUR), el fomento al empleo y el emprendimiento juvenil (Ley 1780 de 2016) y demás instrumentos relacionados; con el fin de fomentar la inclusión productiva, el fortalecimiento de capacidades y el aumento de la participación en los mercados formales.</t>
  </si>
  <si>
    <t>8 meses durante 2 años, luego 8 meses cada 3 años</t>
  </si>
  <si>
    <t>Años 2, 3, 6, 9, 12, 15 y 18</t>
  </si>
  <si>
    <t>3.2. Gestión para la mejora de las condiciones de bienestar de los productores y población vinculada a la cadena</t>
  </si>
  <si>
    <t>Servicio de promoción de la oferta institucional para mejorar las condiciones de calidad de vida de los productores, incluidos los de ACFEC</t>
  </si>
  <si>
    <t>3.2.1. Contribuir a la socialización de la oferta institucional disponible  para los productores, especialmente los muy pequeños y pequeños (incluidos los de ACFEC), considerando el enfoque diferencial (género, étnico y etario), en aspectos del servicio de salud, vivienda de interés social rural, abastecimiento de agua potable y saneamiento básico rural, electrificación rural, y conectividad rural (redes, internet y vías); por medio de la divulgación y promoción de los diferentes instrumentos existentes para el acceso a estos bienes y servicios; con el fin de mejorar su bienestar social y calidad de vida, así como favorecer la transformación y comercialización de sus productos y reducir los costos logísticos.</t>
  </si>
  <si>
    <t>Años 3, 5, 7, 9, 11, 13, 15, 17 y 19</t>
  </si>
  <si>
    <t xml:space="preserve">Servicio de promoción para el acceso a la educación formal y no formal </t>
  </si>
  <si>
    <t>3.2.2. Promover e impulsar, con enfoque regional y diferencial, el acceso de los productores y población vinculada a la cadena a los programas de educación formal y no formal, mediante la divulgación de la oferta educativa, el desarrollo de convenios con las entidades competentes en educación y formación, y el acceso a incentivos y mecanismos de financiación, para contribuir con la disminución de los índices de analfabetismo, así como fortalecer sus conocimiento y capacidades, así como mejorar sus ingresos y calidad de vida; en articulación con la Ley 115 de 1994, la Ley general de educación y las Estrategias del Plan Especial de Educación Rural (Resolución 21598 de 2021 de MinEducación).</t>
  </si>
  <si>
    <t>Servicio de apoyo a las unidades productivas para el autosostenimiento y seguridad alimentaria</t>
  </si>
  <si>
    <t>3.2.3. Impulsar el uso adecuado y aprovechamiento de los recursos de las unidades productivas ovino caprinas, con enfoque diferencial y territorial, a través de la capacitación y acompañamiento técnico y financiero para la diversificación productiva agropecuaria, la promoción de prácticas agroecológicas, la incorporación de nuevas alternativas de producción, la generación de otros productos, la promoción del agroturismo, el fortalecimiento de las capacidades de los productores, en especial los de ACFEC; contribuyendo a la seguridad alimentaria, comunitaria y local, y a la mejora de sus ingresos y calidad de vida.</t>
  </si>
  <si>
    <t>Formación y capacitación
Acompañamiento técnico y financiero </t>
  </si>
  <si>
    <t>3.2.4. Apoyar la socialización de los diferentes programas enfocados en seguridad alimentaria, a los productores ovino caprinos, incluidos los de ACFEC, en articulación con las diferentes entidades competentes, a través de espacios de sensibilización sobre los instrumentos financieros y no financieros, en concordancia con la Política de Seguridad Alimentaria y Nutricional (PSAN), al Plan Nacional Rural del Sistema para la Garantía Progresiva del Derecho Humano a la Alimentación Adecuada (DHAA) y las Áreas de Protección para la Producción de Alimentos (APPA); con el fin de contribuir a un ingreso digno, al acceso y disponibilidad de alimentos inocuos, y a la mejora de la nutrición.</t>
  </si>
  <si>
    <t>3.3. Promoción del reconocimiento étnico y cultural en la cadena</t>
  </si>
  <si>
    <t>Servicio de promoción y gestión del reconocimiento étnico y cultural en la cadena</t>
  </si>
  <si>
    <t>3.3.1. Promover el reconocimiento de las poblaciones étnicas y campesinas vinculadas a la cadena productiva ovino caprina, a través de la gestión de espacios de participación y articulación con las diferentes entidades territoriales para la identificación de estrategias, acciones, programas y la divulgación de instrumentos financieros y no financieros, con el fin de contribuir con la valoración de sus prácticas ancestrales y saberes tradicionales, así como la integración efectiva de sus conocimientos con los procesos productivos modernos para el desarrollo de la cadena, teniendo en cuenta la Ley 1516 de 2012 sobre la protección y la promoción de la diversidad de las expresiones culturales, y demás instrumentos, normas o acuerdos aplicables.</t>
  </si>
  <si>
    <t>Mes  1 del año 3</t>
  </si>
  <si>
    <t xml:space="preserve">Mes 6 del año 19 </t>
  </si>
  <si>
    <t>Años 3, 7, 11, 15 y 19</t>
  </si>
  <si>
    <t>3.3.2. Promover la realización de espacios de participación a nivel nacional y regional, entre los diferentes actores de la cadena, como ferias, eventos, mercados regionales o nacionales, entre otros, con el fin de generar intercambios de sus prácticas y actividades ancestrales, saberes tradicionales y experiencias intergeneracionales, que contribuyan a reconocer la importancia y el vínculo existente entre la diversidad étnica y cultural con el desarrollo de la cadena.</t>
  </si>
  <si>
    <t>Dependiente 3.3.1</t>
  </si>
  <si>
    <t>Servicio de apoyo para la certificación y/o sellos de diferenciación de productos de hilanderos y artesanos</t>
  </si>
  <si>
    <t>3.3.3. Impulsar y resaltar los oficios artesanales como el hilado y el tejido, elaborados por las comunidades étnicas y campesinas vinculadas a la cadena, a través del apoyo para la obtención de sellos de origen y de calidad otorgados por la SIC, Artesanías de Colombia e ICONTEC, con el fin de diferenciarlos de los productos elaborados industrialmente, resaltar su valor como expresión e identidad cultural y aumentar su reconocimiento y valorización económica.</t>
  </si>
  <si>
    <t>Acompañamiento técnico y financiero</t>
  </si>
  <si>
    <t>12 meses durante 5 años, luego 12 meses cada 3 años</t>
  </si>
  <si>
    <t>Mes 1 del  año 3</t>
  </si>
  <si>
    <t>Mes 12 del año 19</t>
  </si>
  <si>
    <t>Años 3 al 7, 10, 13, 16 y 19</t>
  </si>
  <si>
    <t>3.4. Promoción de la formalización en el acceso y la tenencia de la tierra</t>
  </si>
  <si>
    <t>Servicio de promoción de la formalización de la propiedad rural</t>
  </si>
  <si>
    <t>3.4.1. Promover la participación de los productores y la población vinculada a la cadena, en los procesos de formalización de la propiedad rural, mediante espacios de divulgación y socialización de los diferentes programas, incentivos e instrumentos financieros disponibles, en articulación con el Plan Nacional de Formalización Masiva de la Propiedad Rural (Resolución 382 de 2021 de MinAgricultura); con el fin de favorecer la consolidación de las zonas priorizadas en las regiones productoras y disminuir la informalidad en la tenencia de la tierra.</t>
  </si>
  <si>
    <t>12 meses durante 4 años, luego 12 meses cada 3 años</t>
  </si>
  <si>
    <t>Mes 11 del año 1</t>
  </si>
  <si>
    <t>Años 1 al 20</t>
  </si>
  <si>
    <t>Años 2 al 5, 8, 11, 14, 17 y 20</t>
  </si>
  <si>
    <t>3.4.2. Promover la participación de las comunidades étnicas de la cadena productiva ovino caprina, en los procesos de adjudicación y ampliación de tierras, así como de la delimitación de los resguardos y demás mecanismos contemplados en la ruta étnica, mediante la promoción y divulgación de los mismos, en dependencia de la solicitud de la comunidad y los estudios realizados para tal fin, y en articulación con el Plan Nacional de Formalización Masiva de la Propiedad Rural (Resolución 382 de 2021 de MinAgricultura); con el propósito de consolidar las zonas de producción ovino caprinas y promover la formalidad en la tenencia de la tierra.</t>
  </si>
  <si>
    <t>Servicio de apoyo y divulgación de otras alternativas de acceso a tierras</t>
  </si>
  <si>
    <t>3.4.3. Promover el uso de otras alternativas de acceso a tierras, entre los productores y población vinculada a la cadena, a través de apoyo técnico y financiero, así como de espacios de divulgación y capacitación sobre contratos de arrendamiento y riesgo compartido, Subsidio Integral de Acceso a Tierras (SIAT, Resolución 382 de 2021 de MinAgricultura), crédito de tierras rurales, entre otros, teniendo en cuenta las minutas de contratos de arrendamiento recomendadas por la UPRA, y otros instrumentos que se consideren relevantes, para contribuir con el aumento de la formalidad en la tenencia de la tierra.</t>
  </si>
  <si>
    <t>Promoción, socialización o divulgación 
Formación y capacitación</t>
  </si>
  <si>
    <t>Servicio de promoción de la información del mercado de tierras</t>
  </si>
  <si>
    <t>3.4.4. Fomentar el uso de la información sobre mercado de tierras en las regiones priorizadas a partir de la divulgación de información sobre costos de arriendo y precio de la tierra, en concordancia con las estrategias de socialización del Observatorio de Tierras Rurales operado por la Agencia Nacional de Tierras (ANT), el Sistema de Información para la Planificación Rural Agropecuaria (SIPRA) y demás sistemas relacionados, de acuerdo con el avance de la actividad 5.4.2. sobre la estructuración e implementación del observatorio especializado para la cadena; a fin de contribuir con la transparencia del mercado de Tierras.</t>
  </si>
  <si>
    <t>2 meses cada año</t>
  </si>
  <si>
    <t xml:space="preserve">Mes 12 del año 20 </t>
  </si>
  <si>
    <t>4. Fomento de la gestión ambiental en la cadena productiva ovino caprina</t>
  </si>
  <si>
    <t>4.1. Mejora en la gestión de los recursos naturales a lo largo de la cadena</t>
  </si>
  <si>
    <t>Documento de la guía ambiental para la cadena</t>
  </si>
  <si>
    <t>4.1.1. Elaborar la guía ambiental para la cadena productiva ovino caprina y gestionar su adopción ante MinAmbiente, como instrumento técnico de orientación conceptual, metodológica y procedimental para apoyar la gestión, manejo y desempeño ambiental en todos los eslabones de la cadena, en el marco de la Resolución 1023 de 2005 del MinAmbiente (adopción de guías ambientales) y demás normas aplicables.</t>
  </si>
  <si>
    <t>10 meses durante 2 años, luego 10 meses cada 10 años</t>
  </si>
  <si>
    <t>Mes 11 del año 14</t>
  </si>
  <si>
    <t>Años 3, 4 y 14</t>
  </si>
  <si>
    <t>Servicio de apoyo para el uso y manejo sostenible del agua, el suelo y la biodiversidad en la cadena</t>
  </si>
  <si>
    <t>4.1.2. Fomentar el uso y manejo eficiente del recurso hídrico a lo largo de la cadena, mediante el acompañamiento técnico y financiero para la implementación de soluciones individuales o colectivas de acceso, suministro  y optimización del recurso hídrico en la actividad productiva, así como para la implementación del programa de calidad del agua, control de vertimientos y  demás requisitos previstos en las normas sanitarias y ambientales aplicables, enfatizando especialmente en el beneficio y transformación de productos lácteos, cárnicos y de la lana; con el fin de contribuir a la sostenibilidad hídrica y a la gestión integral de este recurso.</t>
  </si>
  <si>
    <t>Mes 11 del año 19</t>
  </si>
  <si>
    <t>4.1.3. Promover la implementación de prácticas de uso y manejo sostenible de los suelos en las unidades productivas ovino caprinas, por medio del acompañamiento técnico y financiero para el desarrollo de obras biomecánicas de manejo edáfico, de flujos de agua y control de riesgos naturales en la actividad productiva, tales como, labranza de conservación, cobertura permanente del suelo, sistemas silvopastoriles, barreras y cercas vivas con especies palatables, pastoreo controlado o rotativo, revegetalización de taludes, terrazas y gaviones, trazado de senderos, zanjas de infiltración, entre otras.</t>
  </si>
  <si>
    <t>4.1.4. Promover la adopción de prácticas cero deforestación, conservación de ecosistemas estratégicos, y uso de herramientas de manejo y conectividad del paisaje, por parte de los productores (incluidos los de ACFEC), las organizaciones de economía solidaria, las asociaciones y las empresas rurales vinculadas a la cadena, a través del acompañamiento técnico y financiero para su implementación, con el fin de contribuir a la gestión y la conservación de la biodiversidad.</t>
  </si>
  <si>
    <t>10 meses durante 3 años, luego 10 meses cada 3 años</t>
  </si>
  <si>
    <t>Años 3 al 5, 8, 11, 14, 17 y 20</t>
  </si>
  <si>
    <t>Servicio de promoción y socialización de la metodología para la medición de huella hídrica en la actividad productiva</t>
  </si>
  <si>
    <t>4.1.5. Socializar y promover la implementación de la metodología de huella hídrica a lo largo de la cadena, como un indicador de sostenibilidad que contribuya en la optimización del recurso hídrico, de acuerdo con los avances en los estudios de huella hídrica contemplados en la actividad 5.1.3.</t>
  </si>
  <si>
    <t>Servicio de apoyo para el aprovechamiento de subproductos de la cadena</t>
  </si>
  <si>
    <t>4.1.6. Fomentar el aprovechamiento integral de la biomasa residual orgánica (ovinaza, caprinaza, entre otros), mediante acompañamiento técnico y financiero que permita el desarrollo de procesos de transformación, adecuación de biofábricas y el desarrollo de negocios sostenibles de producción de fertilizantes orgánicos, biofertilizantes, enmiendas o acondicionadores, articulados con los diferentes encadenamientos productivos.</t>
  </si>
  <si>
    <t xml:space="preserve">4.1.7. Promover el aprovechamiento integral de los subproductos de la transformación ovino caprina, mediante el acompañamiento técnico y financiero para el manejo de víscera roja y blanca, cuero, lana, cuernos, patas y pezuñas, entre otros, como alternativa de ingresos complementarios y de economía circular en la cadena. </t>
  </si>
  <si>
    <t>Servicio de promoción de los instrumentos financieros y no financieros para la sostenibilidad ambiental</t>
  </si>
  <si>
    <t xml:space="preserve">4.1.8. Fomentar entre los productores, transformadores, comercializadores y sus organizaciones o asociaciones, el uso de instrumentos financieros y no financieros para la sostenibilidad ambiental,  tales como el Pago por Servicios Ambientales (PSA), Líneas Especiales de Crédito (LEC) de Economía Verde, negocios verdes sostenibles y otros incentivos e instrumentos disponibles; a través de su divulgación y promoción, así como mediante el apoyo técnico y financiero en la obtención de certificaciones ambientales, sellos  verdes, entre otros; para contribuir en el uso y manejo sostenible de los recursos naturales y diferenciar los productos que tienen un mejor desempeño ambiental en la cadena. </t>
  </si>
  <si>
    <t>6 meses durante 2 años, luego 6 meses cada 2 años</t>
  </si>
  <si>
    <t>Años  3, 4, 6, 8, 10, 12, 14, 16, 18 y 20</t>
  </si>
  <si>
    <t>4.2.  Promoción de la gestión ante la variabilidad y cambio climático en la cadena</t>
  </si>
  <si>
    <t>Servicio de apoyo para la implementación de acciones de mitigación y adaptación a la variabilidad y el cambio climático</t>
  </si>
  <si>
    <t>4.2.1. Fomentar el manejo y uso de información agroclimática, instrumentos de planificación y alertas tempranas relacionadas con la variabilidad y cambio climático, entre los productores y demás actores de la cadena, a través de acompañamiento técnico y capacitación, considerando la información local y en articulación con las oficinas de planeación municipal, las mesas agroclimáticas regionales, el Sistema de Gestión de Riesgos Agropecuarios (SIGRA), y otros instrumentos para la gestión de cambio climático y riesgos ambientales; con el fin de generar acciones de prevención y mitigación en la actividad productiva, teniendo en cuenta los avances de la iniciativa estratégica 5.4 relacionada con el sistema de gestión de la información y su observatorio especializado.</t>
  </si>
  <si>
    <t>Acompañamiento técnico</t>
  </si>
  <si>
    <t>4.2.2. Promover la adopción de prácticas y tecnologías asociadas a la ganadería sostenible y regenerativa en las unidades productivas ovino caprinas, mediante acompañamiento técnico y financiero para la implementación de sistemas silvopastoriles, manejo de praderas, pastoreo racional, entre otros, considerando mecanismos para la reducción de emisiones y la retención y captura de carbono; con el fin de  desarrollar medidas de adaptación y mitigación de los efectos de la variabilidad y el cambio climático en la actividad productiva, en articulación con los avances de los modelos de producción contemplados en la actividad 5.2.5.</t>
  </si>
  <si>
    <t>4.2.3. Desarrollar competencias y capacidades entre los productores (incluidos los de ACFEC), transformadores, comercializadores, organizaciones y asociaciones vinculadas a la cadena, mediante el acompañamiento técnico para la estructuración y gestión de proyectos asociados a las iniciativas de mitigación y adaptación a la variabilidad y cambio climático, con el fin de facilitar el acceso a las oportunidades e incentivos de financiamiento climático existentes, tales como mercado voluntario de carbono, negocios verdes, entre otros, en articulación con la Estrategia Nacional de Financiamiento Climático (ENFC) y otros instrumentos aplicables.</t>
  </si>
  <si>
    <t>7 meses durante 3 años, luego 7 meses cada 3 años</t>
  </si>
  <si>
    <t>Servicio de promoción del uso de fuentes no convencionales de energía renovable en la cadena</t>
  </si>
  <si>
    <t>4.2.4. Promover la implementación de tecnologías orientadas al uso y aprovechamiento de Fuentes no Convencionales de Energía Renovable (FNCER), en la producción, transformación y comercialización de los productos ovino caprinos, mediante el acompañamiento técnico para el acceso y aplicación de instrumentos financieros y no financieros dirigidos al uso de la biomasa, la energía eólica, geotérmica, y solar, el aprovechamiento energético de residuos, entre otros, considerando las diferencias regionales y culturales en su implementación; a fin de contribuir con la eficiencia energética y reducir costos asociados a su consumo a lo largo de la cadena.</t>
  </si>
  <si>
    <t>Servicio de promoción y socialización de la metodología para la medición de huella de carbono en la actividad productiva</t>
  </si>
  <si>
    <t>4.2.5. Socializar y promover la implementación de la metodología de medición de la huella de carbono, para facilitar el registro, análisis y gestión de la información de las iniciativas de mitigación de GEI y establecer el balance de carbono en las actividades de producción primaria, transformación y comercialización, en articulación con los avances de los estudios de huella de carbono contemplados en la actividad 5.1.3.</t>
  </si>
  <si>
    <t xml:space="preserve">5. Fortalecimiento de la generación, gestión y apropiación social del conocimiento y la información en la cadena productiva ovino caprina  </t>
  </si>
  <si>
    <t xml:space="preserve">5.1. Elaboración de estudios y planes estratégicos para la cadena
 </t>
  </si>
  <si>
    <t>Documentos de estudios técnicos que contengan la caracterización regional de la producción y la transformación</t>
  </si>
  <si>
    <t>5.1.1. Elaborar estudios para caracterizar la producción y la transformación en las regiones ovinas y caprinas priorizadas, que incluyan información sobre sistemas productivos, niveles de tecnología adoptada, sanidad, genética, volúmenes y costos de producción, rentabilidad, formación de precios, infraestructura, logística, y capacidad organizacional y empresarial, entre otros aspectos, con el fin de identificar las condiciones actuales de cada región productiva y las variables que inciden en su competitividad, favoreciendo el diseño de estrategias que optimicen los procesos y fortalezcan la cadena.</t>
  </si>
  <si>
    <t>Única vez</t>
  </si>
  <si>
    <t>12 meses durante 3 años</t>
  </si>
  <si>
    <t>Mes 7 del año 7</t>
  </si>
  <si>
    <t>Años 2 al 7</t>
  </si>
  <si>
    <t>Mes 12 del año 4</t>
  </si>
  <si>
    <t>Años 2 al 4</t>
  </si>
  <si>
    <t>Documentos de estudios técnicos que analicen la estructura e inteligencia de mercados nacionales e internacionales</t>
  </si>
  <si>
    <t>5.1.2. Desarrollar estudios  especializados sobre estructura e inteligencia de mercados, tanto nacionales (con énfasis en las regiones ovinas y caprinas priorizadas) como  internacionales, para los productos de la cadena, incluyendo bienes diferenciados y novedosos, consumidores, tendencias, preferencias, segmentos de mercado, canales de comercialización, formación de precio, ventajas comparativas, potencialidades productivas y oportunidades comerciales; con el fin de contribuir al posicionamiento y la competitividad de los productos ovino caprinos en estos mercados.</t>
  </si>
  <si>
    <t>Documentos de estudios técnicos ambientales de la cadena</t>
  </si>
  <si>
    <t>5.1.3. Realizar estudios especializados sobre la huella hídrica, la huella de carbono y los impactos ambientales a lo largo de la cadena, considerando los estudios e instrumentos existentes, así como las normativas, con el propósito de generar un diagnóstico sobre los efectos de la actividad productiva en el entorno natural y proponer medidas para mejorar su desempeño ambiental.</t>
  </si>
  <si>
    <t>Documentos de estudios técnicos que analicen las condiciones sociales y culturales de la cadena</t>
  </si>
  <si>
    <t>5.1.4. Realizar estudios especializados sobre las condiciones sociales de los productores ovino caprinos, incluidos los de ACFEC, como nivel educativo, tenencia de la tierra, estructura organizacional, esquemas asociativos, talento humano y características etnoculturales, entre otros aspectos, con el fin de identificar sus necesidades y contribuir con la gestión para la mejora de sus condiciones de bienestar y calidad de vida.</t>
  </si>
  <si>
    <t>Documentos de planeación de innovación productiva y sostenible para las regiones priorizadas</t>
  </si>
  <si>
    <t>5.1.5. Elaborar los planes de innovación productiva y sostenible para las regiones ovinas y caprinas priorizadas, integrando a los productores y considerando sus condiciones culturales, que incluyan los pasos necesarios para la conformación de clústeres, la agrologística y la dotación de infraestructura industrial requerida, metas de producción regional según la zonificación del suelo, la caracterización social, aspectos ambientales, productividad regional, mejoramiento genético, seguridad sanitaria y adecuado beneficio; con el objetivo de definir y ajustar las metas de productividad en carne, leche y otros productos de la cadena, y realizar la integración de estos planes en el desarrollo del programa 1 sobre desempeño productivo y logístico en la producción y la transformación ovino caprina; en concordancia con los avances de los estudios que se realicen en esta iniciativa estratégica y otros estudios existentes, así como con la identificación y priorización de áreas contemplada en la actividad 1.1.1.</t>
  </si>
  <si>
    <t>Dependiente 5.1.1., 5.1.3, y  5.1.4.</t>
  </si>
  <si>
    <t>18 meses</t>
  </si>
  <si>
    <t>Mes 7 del año 6</t>
  </si>
  <si>
    <t>Años 5 al 6</t>
  </si>
  <si>
    <t>Documento de planeación integral para la modernización de la comercialización de la cadena</t>
  </si>
  <si>
    <t>5.1.6. Elaborar un plan integral de modernización de la comercialización de la cadena, que incluya la definición y ajuste de las metas propuestas en este Plan de Ordenamiento Productivo en términos de exportación, importación y consumo de los productos ovino caprinos, así como las acciones a implementar para su cumplimiento, seguimiento, evaluación, e integración en el desarrollo del programa 2 sobre el fortalecimiento de la comercialización nacional e internacional; a partir de los resultados de la actividad 5.1.2 sobre los estudios de estructura e inteligencia de mercados.</t>
  </si>
  <si>
    <t>Dependiente 5.1.2.</t>
  </si>
  <si>
    <t>Años 6 al 7</t>
  </si>
  <si>
    <t>5. Fortalecimiento de la generación, gestión y apropiación social del conocimiento y la información en la cadena productiva ovino caprina</t>
  </si>
  <si>
    <t>5.2. Fortalecimiento de la investigación, desarrollo tecnológico e innovación para la cadena</t>
  </si>
  <si>
    <t>Documento de planeación del PECTIA y su agenda de investigación, desarrollo e innovación para la cadena</t>
  </si>
  <si>
    <t xml:space="preserve">5.2.1. Promover la actualización del PECTIA y su agenda de I+D+i, con el liderazgo del MinAgricultura y Agrosavia y el apoyo de las entidades territoriales, fomentando la participación de los actores públicos y privados de la cadena, especialmente los productores, transformadores y comercializadores ovino caprinos, para definir de manera concertada las líneas de investigación estratégicas en áreas como producción tecnificada, mejoramiento genético, manejo sanitario, nutrición, comercialización, gestión de recursos naturales, variabilidad y cambio climático, valor agregado, seguridad alimentaria, propiedades nutricionales y funcionales de los productos ovino caprinos, entre otros, y promover la integración de esta agenda al portafolio de inversión de los CODECTI; en el marco de la Ley 1876 de 2017 (SNIA), el Decreto 979 de 2024 (CODECTI), y demás normativa vigente. </t>
  </si>
  <si>
    <t>8 meses cada 5 años</t>
  </si>
  <si>
    <t>Mes 11 del año 17</t>
  </si>
  <si>
    <t>Años 2, 7, 12 y 17</t>
  </si>
  <si>
    <t>Servicio de investigación, desarrollo e innovación para la cadena</t>
  </si>
  <si>
    <t>5.2.2. Promover acciones para gestionar de manera articulada los procesos de I+D+i entre las diversas entidades y redes especializadas en investigación (universidades, centros y sistemas de investigación), facilitando la formación de nuevos grupos multidisciplinarios, que aborden las necesidades de los productores, transformadores y comercializadores en las regiones productoras, conforme a las demandas establecidas en el PECTIA y su agenda de I+D+i, e integrando los enfoques de reconversión productiva y los conocimientos, prácticas y saberes ancestrales de las comunidades étnicas y campesinas.</t>
  </si>
  <si>
    <t>Dependiente 5.2.1.</t>
  </si>
  <si>
    <t>Años 3  al 20</t>
  </si>
  <si>
    <t>5.2.3. Realizar la gestión de recursos para la generación y transferencia de conocimientos y tecnologías, ante fuentes de inversión y financiación públicas y privadas, territoriales y nacionales, así como de cooperación internacional, incluyendo mecanismos de participación en las instancias de planificación departamental y municipal para que la cadena productiva ovino caprina sea priorizada en estos ámbitos.</t>
  </si>
  <si>
    <t xml:space="preserve">Dependiente 5.2.1. </t>
  </si>
  <si>
    <t xml:space="preserve">Gestión de recursos financieros, estrategia de financiamiento  </t>
  </si>
  <si>
    <t>5.2.4. Generar la suficiente oferta tecnológica y de innovación para atender de manera eficiente las demandas y necesidades de desarrollo tecnológico en los diferentes eslabones de la cadena (producción, beneficio, transformación, agrologística y comercialización), concertadas en la agenda de I+D+i, a través de las redes especializadas y colaborativas de investigación y la gestión de proyectos de investigación, permitiendo avanzar en el mejoramiento de la productividad, la calidad de los productos y el acceso a mercados de mayor exigencia.</t>
  </si>
  <si>
    <t xml:space="preserve">Documentos de lineamientos técnicos de los modelos de producción ovino caprina </t>
  </si>
  <si>
    <t>5.2.5. Generar modelos de producción ovino caprina, en los cuales se establezcan los estándares relevantes para los diferentes sistemas productivos y su entorno, ajustados a las características socioeconómicas, ambientales y culturales de los productores, incluidos los de ACFEC, para que orienten la sostenibilidad y sustentabilidad de la producción primaria; en concordancia con la priorización de áreas contemplada en la actividad 1.1.1 y los resultados de los estudios de la iniciativa estratégica 5.1.</t>
  </si>
  <si>
    <t xml:space="preserve">12 meses durante 5 años,  luego 12 meses cada 5 años </t>
  </si>
  <si>
    <t>Años 5 al 9, 14 y 19</t>
  </si>
  <si>
    <t>Servicio de divulgación de transferencia de conocimiento y tecnología para la cadena</t>
  </si>
  <si>
    <t>5.2.6. Promover la transferencia de los avances tecnológicos desarrollados para la producción, transformación y comercialización de la cadena, teniendo en cuenta las diferencias regionales, étnicas y culturales, así como la concentración de la producción y los sistemas productivos; con el fin de facilitar su adopción, y mejorar la eficiencia y la sostenibilidad de la cadena.</t>
  </si>
  <si>
    <t>Años 2  al 20</t>
  </si>
  <si>
    <t>Servicio de fortalecimiento del talento humano para la investigación, desarrollo tecnológico e innovación en la cadena</t>
  </si>
  <si>
    <t>5.2.7. Promover el fortalecimiento del talento humano dedicado a la investigación, desarrollo tecnológico e innovación en la cadena, a través de la identificación de brechas de formación y la gestión para la actualización de los programas de educación superior (profesional y posgrados) y de formación continua, incorporando los conocimientos, prácticas y saberes ancestrales de las poblaciones étnicas y campesinas; con el propósito de mantener actualizados sus conocimientos.</t>
  </si>
  <si>
    <t>Educación y formación en I+D+i y en extensión y asistencia técnica</t>
  </si>
  <si>
    <t>Servicio de seguimiento y evaluación de los avances en I+D+i en la cadena</t>
  </si>
  <si>
    <t>5.2.8. Realizar el seguimiento y evaluación de los avances en I+D+i de la cadena, considerando aspectos como la asignación eficiente de recursos, la vigilancia tecnológica (propiedad intelectual, usos y procesos innovadores), el impacto de las tecnologías generadas, la concordancia entre la oferta y demanda de investigación, y la transferencia y adopción de tecnologías, promoviendo su viabilidad socioeconómica, adaptabilidad a las diferentes escalas y sistemas de producción, y aplicación del marco normativo vigente.</t>
  </si>
  <si>
    <t xml:space="preserve">Seguimiento y evaluación </t>
  </si>
  <si>
    <t>5.3. Mejora de la extensión agropecuaria y asistencia técnica para la cadena</t>
  </si>
  <si>
    <t xml:space="preserve">Servicio de trasferencia de tecnologías a los extensionistas agropecuarios y los asistentes técnicos </t>
  </si>
  <si>
    <t>5.3.1. Fortalecer el servicio público de extensión agropecuaria y la asistencia técnica, a partir de la transferencia de tecnologías generadas por las entidades, centros, redes y grupos de investigación, a quienes desarrollan actividades de extensión agropecuaria (EPSEA) y de asistencia técnica, con el fin de mejorar la calidad de los servicios prestados a los diferentes tipos de usuarios, integrando sus conocimientos, condiciones sociales, culturales y económicas, así como las características específicas de sus sistemas de producción, transformación y comercialización, de acuerdo con los avances en la caracterización de la producción de la actividad 5.1.1.</t>
  </si>
  <si>
    <t>Mes 1  del año 2</t>
  </si>
  <si>
    <t>Servicio de gestión y apoyo para el fortalecimiento del servicio de extensión agropecuaria y la asistencia técnica</t>
  </si>
  <si>
    <t>5.3.2. Promover la participación de los productores y sus organizaciones, en la elaboración de los Planes Departamentales de Extensión Agropecuaria (PDEA) y en los proyectos que se desarrollen para su ejecución, a través de organismos de representación como los Comités Regionales de Cadena, los Consejos Municipales de Desarrollo Rural (CMDR) o los que hagan sus veces, los Consejos Seccionales de Desarrollo Agropecuario (CONSEA), para que la cadena productiva ovino caprina sea incluida de manera integral en dichos instrumentos de política y sus productores puedan acceder al servicio público de extensión agropecuaria.</t>
  </si>
  <si>
    <t>Mes 6 del año 20</t>
  </si>
  <si>
    <t>Años 4, 8, 12, 16 y 20</t>
  </si>
  <si>
    <t>5.3.3. Promover la inscripción de los productores y sus organizaciones en el registro de usuarios del servicio público de extensión agropecuaria, mediante campañas informativas y acompañamiento en el diligenciamiento de la información requerida en las plataformas digitales habilitadas, de acuerdo con lo establecido en la Ley 1876 de 2017 (SNIA), con el fin de facilitar el acceso al servicio público de extensión agropecuaria.</t>
  </si>
  <si>
    <t>Mes 10 año 20</t>
  </si>
  <si>
    <t>5.3.4. Promover la articulación entre el MinAgricultura, la ADR, las entidades territoriales, el SENA, y otras entidades de apoyo públicas o privadas, de carácter nacional o internacional, y los productores y sus organizaciones, para la gestión y  concurrencia de recursos técnicos y financieros, incluidos los que se dispongan a través del Fondo Nacional de Extensión Agropecuaria (FNEA)  y otros instrumentos, con el fin de mejorar el acceso, cobertura, continuidad y permanencia del servicio público de extensión agropecuaria y la asistencia técnica.</t>
  </si>
  <si>
    <t xml:space="preserve">Gestión de recursos financieros, estrategia de financiamiento   </t>
  </si>
  <si>
    <t xml:space="preserve">Documentos de lineamientos técnicos que contengan la agenda para mejorar las capacidades de los productores y transformadores ovino caprinos </t>
  </si>
  <si>
    <t>5.3.5. Diseñar y concertar una agenda dirigida al fortalecimiento de las capacidades de los productores y transformadores de la cadena, con enfoque diferenciado (género, etario y étnico), que incluya aspectos como producción tecnificada, manejo  y transición agroecológica, diversificación productiva, valor agregado, comercialización, desarrollo empresarial, habilidades humanas, sociales y de participación, asociatividad, gestión sostenible de los recursos naturales, entre otros; con el fin de fortalecer los procesos de transferencia de conocimientos y tecnologías, teniendo en cuenta los avances en la elaboración de los planes de innovación productiva que se desarrollen en la actividad 5.1.5.</t>
  </si>
  <si>
    <t xml:space="preserve">Años 2, 4, 6, 8, 10, 12, 14, 16, 18 y 20 </t>
  </si>
  <si>
    <t>Servicio de fortalecimiento del talento humano para la extensión agropecuaria y la asistencia técnica en la cadena</t>
  </si>
  <si>
    <t>5.3.6. Promover programas de educación formal y no formal, dirigida a extensionistas, asistentes técnicos, promotores agropecuarios campesinos y/o étnicos, para lograr su actualización continua, mejorar sus capacidades en mecanismos de comunicación bidireccional y en el modelo de gestión del conocimiento, así como para fortalecer sus conocimientos sobre las especies ovina y caprina, en áreas como nutrición, reproducción y sanidad, entre otros; considerando el contexto sociocultural en el que desarrollan sus actividades de extensión y asistencia técnica.</t>
  </si>
  <si>
    <t>Servicio de seguimiento y evaluación de la extensión agropecuaria y la asistencia técnica</t>
  </si>
  <si>
    <t>5.3.7. Realizar el seguimiento y la evaluación del servicio público de extensión agropecuaria y de la asistencia técnica en la cadena, bajo el liderazgo de la ADR y las entidades territoriales, considerando aspectos como cobertura, permanencia, continuidad, pertinencia y calidad, con el fin de identificar e implementar acciones de mejora del servicio prestado.</t>
  </si>
  <si>
    <t>Dependiente 5.3.4.</t>
  </si>
  <si>
    <t>5.4. Desarrollo de un sistema interoperable de gestión de la información para la cadena</t>
  </si>
  <si>
    <t>Servicio de información interoperable para la cadena</t>
  </si>
  <si>
    <t>5.4.1. Diseñar e implementar un sistema interoperable de gestión de la información para la cadena, en el que se realicen la recolección, procesamiento, análisis, monitoreo, actualización, publicación y difusión de información  integral, confiable y oportuna, sobre producción, movilización, sanidad, genética, transformación, costos, precios, comercialización, logística, investigación, entre otros, con el propósito de  optimizar la toma de decisiones por parte de los actores de la cadena, en articulación con el Sistema Nacional Unificado de Información Agropecuaria (SNUIRA), la Red de Información y Comunicación del Sector Agropecuario de Colombia (AGRONET), el Sistema de Información de Gestión y Desempeño de Organizaciones de Cadenas (SIOC) y otros sistemas relevantes.</t>
  </si>
  <si>
    <t>Servicio de información del observatorio de la cadena</t>
  </si>
  <si>
    <t>5.4.2. Estructurar e implementar un observatorio especializado para la cadena, bajo el liderazgo del Consejo Nacional de la Cadena Productiva Ovino Caprina en articulación con los diferentes actores, mediante el cual se elaboren y analicen periódicamente las estadísticas detalladas y georreferenciadas de la cadena, permitiendo la evaluación continua de la situación del sector y el diseño de las estrategias requeridas para atender las necesidades regionales, en el marco del sistema de gestión de la información que se desarrolle en la actividad 5.4.1.</t>
  </si>
  <si>
    <t>Dependiente 5.4.1.</t>
  </si>
  <si>
    <t>Servicio de gestión y apoyo para la operación del sistema interoperable de información y su observatorio</t>
  </si>
  <si>
    <t>5.4.3. Sensibilizar a los actores públicos y privados de la cadena sobre la generación, el flujo y la calidad de la información requerida, en el marco de la implementación del sistema de gestión de la información, promoviendo su interoperabilidad con otros sistemas y el cumplimiento de los requisitos y medidas de acceso a la información por parte de los usuarios.</t>
  </si>
  <si>
    <t xml:space="preserve">5.4.4. Promover acuerdos, alianzas, apoyos técnicos y financieros entre los actores públicos y privados, de orden regional, nacional e internacional vinculados a la cadena, para la operación del sistema interoperable de gestión de la información y su observatorio, permitiendo su continuo funcionamiento y actualización. </t>
  </si>
  <si>
    <t>Promoción, socialización o divulgación</t>
  </si>
  <si>
    <t>10 meses cada 2 años</t>
  </si>
  <si>
    <t>Mes 10 del año 19</t>
  </si>
  <si>
    <t>6. Mejora de la normativa y la capacidad institucional para la cadena productiva ovino caprina</t>
  </si>
  <si>
    <t>6.1. Mejora de la normatividad, estándares y procedimientos para la cadena</t>
  </si>
  <si>
    <t>Documentos normativos para la reglamentación requerida por la cadena</t>
  </si>
  <si>
    <t>6.1.1. Promover la revisión y ajuste, por parte de las autoridades sanitarias, con el liderazgo de MinAgricultura y el Consejo Nacional de la Cadena Productiva Ovino Caprina, de las normas y reglamentos existentes sobre IVC y requisitos sanitarios para la carne, productos cárnicos comestibles y derivados cárnicos destinados al consumo humano (Decreto 1500 de 2007, Reglamento Sanitario), con énfasis en los estándares y procedimientos específicos de las plantas de beneficio y de transformación de carne, tanto para el mercado nacional como el de exportación, con el fin de avanzar en su aplicación en las especies ovina y caprina a lo largo de la cadena.</t>
  </si>
  <si>
    <t>Gestión y articulación</t>
  </si>
  <si>
    <t xml:space="preserve">Permanente
</t>
  </si>
  <si>
    <t xml:space="preserve">3 meses cada año
</t>
  </si>
  <si>
    <t>6.1.2. Fomentar la reglamentación del Decreto 616 de 2016, por parte de las autoridades sanitarias y otros actores clave, bajo el liderazgo de MinAgricultura y el Consejo Nacional de la Cadena Productiva Ovino Caprina, para establecer los requisitos de sanidad, calidad e inocuidad, estándares y procedimientos específicos de la leche y sus productos derivados, de las especies ovina y caprina a lo largo de la cadena.</t>
  </si>
  <si>
    <t>6.1.3. Promover la actualización de la normativa en sanidad, calidad e inocuidad para carne, leche, lana, pieles y otros productos ovino caprinos, orientada hacia la implementación de los sistemas HACCP e ISO, a través de mesas interinstitucionales lideradas por MinAgricultura y el Consejo Nacional de la Cadena Productiva Ovino Caprina, con la participación de las autoridades sanitarias y otros actores estratégicos, para la consolidación de los estándares de ejecución sanitaria, los Procedimientos Estandarizados de Saneamiento y en general del Sistema de Aseguramiento de Inocuidad y/o los Sistemas de Calidad.</t>
  </si>
  <si>
    <t>6.1.4. Promover la armonización normativa por parte de las autoridades competentes, con el liderazgo de MinAgricultura y el Consejo Nacional de la Cadena Productiva Ovino Caprina y la participación de otros actores estratégicos, que subsane los vacíos existentes en temas ambientales, comercio nacional e internacional, transporte, uso del suelo, ganadería sostenible, trazabilidad conforme al SNIITA, entre otros, para fomentar la formalización productiva y el desarrollo integral de la cadena, teniendo en cuenta los avances en la articulación interinstitucional de la actividad 7.2.3.</t>
  </si>
  <si>
    <t>Servicio de gestión para la admisibilidad a mercados internacionales</t>
  </si>
  <si>
    <t>6.1.5. Realizar las gestiones requeridas de admisibilidad a mercados internacionales por parte de las autoridades sanitarias y los productores, comercializadores y sus organizaciones, interesados en realizar exportación de animales, material genético, productos y subproductos de la cadena, acorde con las oportunidades comerciales identificadas.</t>
  </si>
  <si>
    <t>Servicio de divulgación y socialización de las normas aplicables a la cadena</t>
  </si>
  <si>
    <t>6.1.6. Socializar y divulgar las normas, estándares y procedimientos sanitarios, de bienestar animal, calidad e inocuidad, transporte de animales y productos, normas ambientales, de uso del suelo, trazabilidad y formalización productiva, entre otras, a los actores vinculados a la cadena en las regiones priorizadas, con el fin de promover su cumplimiento y adopción a lo largo de la misma.</t>
  </si>
  <si>
    <t>6.2.  Mejora de la capacidad institucional para la sanidad, calidad, inocuidad y trazabilidad en la cadena</t>
  </si>
  <si>
    <t>Servicio de fortalecimiento de las capacidades institucionales para la sanidad</t>
  </si>
  <si>
    <t xml:space="preserve">6.2.1. Fortalecer las capacidades financieras, técnicas, operativas y administrativas del Instituto Colombiano Agropecuario (ICA) requeridas en el desarrollo de sus actividades misionales, a través del diseño y ejecución de estrategias para prevenir y controlar riesgos sanitarios, biológicos y químicos, con el fin de mejorar la sanidad de los ovinos y caprinos en las producciones nacionales, promoviendo la implementación de buenas prácticas ganaderas, medicina veterinaria preventiva, planes sanitarios, la actualización del estatus sanitario, mecanismos de importación de material genético, trazabilidad en la producción primaria y control en fronteras y puertos. </t>
  </si>
  <si>
    <t>Servicio de promoción para el fortalecimiento de las capacidades institucional para la inocuidad y calidad</t>
  </si>
  <si>
    <t>6.2.2. Promover el fortalecimiento de las capacidades financieras, técnicas, operativas y administrativas del Instituto Nacional de Vigilancia de Medicamentos y Alimentos (INVIMA), y de las Entidades Territoriales de Salud, para el desarrollo de sus actividades misionales, mediante estrategias de gestión de las entidades competentes que permitan fortalecer la Inspección, Vigilancia y Control de los productos derivados del beneficio de animales y la transformación de carne y leche de ovinos y caprinos, así como el control del transporte, comercialización y expendio de carne, productos cárnicos, leche y sus derivados, contribuyendo al control de enfermedades transmitidas por alimentos y al aseguramiento de la calidad, trazabilidad e inocuidad de estos productos.</t>
  </si>
  <si>
    <t xml:space="preserve">
Gestión y articulación</t>
  </si>
  <si>
    <t>Servicio de articulación entre las autoridades sanitarias</t>
  </si>
  <si>
    <t>6.2.3. Impulsar y consolidar el flujo adecuado de información sobre las acciones de Inspección, Vigilancia y Control (IVC) en carne, leche, subproductos y derivados, mediante la articulación y coordinación entre las autoridades competentes, para facilitar el cumplimiento efectivo de sus funciones, teniendo en cuenta los avances en la articulación interinstitucional de la actividad 7.2.3.</t>
  </si>
  <si>
    <t>Dependiente 6.2.1 y 6.2.2</t>
  </si>
  <si>
    <t>Servicio de articulación para el control fronterizo</t>
  </si>
  <si>
    <t>6.2.4. Fomentar estrategias de articulación interinstitucional entre las entidades vinculadas al control fronterizo (ICA, POLFA, DIAN, EJÉRCITO), que incluya la participación de otras entidades nacionales, regionales y locales relevantes en las zonas de frontera, mediante acciones coordinadas según sus competencias, para fortalecer la Inspección, Vigilancia y Control y prevenir el ingreso ilegal de ovinos y caprinos en pie, material genético y otros productos y subproductos derivados de estas especies.</t>
  </si>
  <si>
    <t>Servicio de trazabilidad para la cadena</t>
  </si>
  <si>
    <t>6.2.5. Desarrollar y consolidar el sistema de trazabilidad interoperable de la cadena, en articulación con el Sistema Nacional de Identificación, Información y Trazabilidad Animal (SNIITA), para la mejorar la sanidad, calidad e inocuidad en la producción, transformación y comercialización de los productos ovino caprinos, así como su acceso a mercados especializados y de exportación.</t>
  </si>
  <si>
    <t>7. Fortalecimiento de la gestión y articulación institucional en la cadena productiva ovino caprina</t>
  </si>
  <si>
    <t>7.1. Adopción, promoción y seguimiento de la política pública de ordenamiento productivo para la cadena productiva ovino caprina</t>
  </si>
  <si>
    <t>Documento normativo de la adopción del POP para la cadena</t>
  </si>
  <si>
    <t>7.1.1. Adoptar el Plan de Ordenamiento Productivo de la cadena productiva ovino caprina, a través de resolución expedida por el Ministerio de Agricultura y Desarrollo Rural, como marco de política pública para los próximos 20 años.</t>
  </si>
  <si>
    <t>Inicio</t>
  </si>
  <si>
    <t>inicio</t>
  </si>
  <si>
    <t>Mes 1 del año 1</t>
  </si>
  <si>
    <t>No aplica</t>
  </si>
  <si>
    <t>Año 1</t>
  </si>
  <si>
    <t>Servicio de gestión e implementación del POP para la cadena</t>
  </si>
  <si>
    <t>7.1.2. Definir de manera colaborativa entre los actores de la cadena productiva ovino caprina el esquema institucional para gestionar y ejecutar este Plan de Acción, bajo la coordinación del Ministerio de Agricultura y Desarrollo Rural y el Consejo Nacional de la Cadena Productiva Ovino Caprina, incluyendo los mecanismos operativos, técnicos, normativos y financieros necesarios para su funcionamiento y gobernanza.</t>
  </si>
  <si>
    <t>6 meses</t>
  </si>
  <si>
    <t>Mes 6 del año 1</t>
  </si>
  <si>
    <t>7.1.3. Definir el cronograma detallado para la implementación de este Plan de Acción, por parte del Ministerio de Agricultura y Desarrollo Rural, en coordinación con el Consejo Nacional de la Cadena Productiva Ovino Caprina, considerando las actividades prioritarias y precedentes del cronograma de implementación propuesto en este Plan, así como aquellas que puedan tener algún avance sectorial, y el informe de seguimiento y evaluación del mismo.</t>
  </si>
  <si>
    <t>Dependiente 7.1.1.</t>
  </si>
  <si>
    <t>Mes 2 del año 20</t>
  </si>
  <si>
    <t>7.1.4. Estructurar y gestionar programas y proyectos de inversión y demás acciones requeridas para la implementación de este Plan de Acción, considerando la estimación de costos y fuentes de financiación del portafolio de programas, el cronograma anual de implementación (actividad 7.1.3.), así como los actores líderes y aliados, a nivel territorial, nacional e internacional, involucrados en la gestión y asignación de los recursos requeridos.</t>
  </si>
  <si>
    <t>Dependiente 7.1.3.</t>
  </si>
  <si>
    <t>Mes 3 del año 1</t>
  </si>
  <si>
    <t>Servicio de promoción y divulgación del POP para la cadena</t>
  </si>
  <si>
    <t>7.1.5. Elaborar y ejecutar un plan de comunicación y socialización del Plan de Ordenamiento Productivo para la cadena productiva ovino caprina, a nivel nacional y regional, dirigido principalmente a los actores líderes en la gestión e implementación del Plan, así como a los departamentos y municipios de alta relevancia en las regiones ovinas y caprinas priorizadas para esta cadena.</t>
  </si>
  <si>
    <t>Dependiente 7.1.1. y 7.1.2.</t>
  </si>
  <si>
    <t xml:space="preserve">Recurrente </t>
  </si>
  <si>
    <t>10 meses durante 2 años, luego 10 meses cada  8 años</t>
  </si>
  <si>
    <t>Años 2, 3, 11 y 19</t>
  </si>
  <si>
    <t>Servicio de seguimiento y evaluación del POP de la cadena</t>
  </si>
  <si>
    <t>7.1.6. Diseñar e implementar un sistema de seguimiento y evaluación del Plan de Ordenamiento Productivo de la cadena productiva ovino caprina, de manera coordinada entre el Ministerio de Agricultura y Desarrollo Rural (MinAgricultura) y la Unidad de Planificación Rural Agropecuaria (UPRA), con el fin de generar informes de seguimiento y evaluación que permitan conocer el avance y resultados en la implementación de este Plan.</t>
  </si>
  <si>
    <t>Dependiente 7.1.3. y 7.1.4.</t>
  </si>
  <si>
    <t>Mes 7 del año 1</t>
  </si>
  <si>
    <t>7.2. Fortalecimiento de la gestión y articulación de la organización de cadena</t>
  </si>
  <si>
    <t>Servicio de apoyo para el fortalecimiento de las capacidades de la organización de cadena</t>
  </si>
  <si>
    <t>7.2.1. Fortalecer el Consejo Nacional de la Cadena Productiva Ovino Caprina, para su consolidación como un organismo reconocido, con capacidad de coordinar y liderar las acciones del sector; promoviendo la articulación efectiva entre los actores clave, la participación en la formulación de políticas públicas inclusivas, y la gestión de recursos para su funcionamiento y gobernanza, así como para la implementación de iniciativas de desarrollo sostenible.</t>
  </si>
  <si>
    <t>7.2.2. Fortalecer la gestión de los Comités Regionales de Cadena existentes y la conformación de nuevos comités, en el marco de la Ley 811 de 2003 y demás normas relacionadas, con el propósito de mantener una interacción y articulación constante con el Consejo Nacional de la Cadena Productiva Ovino Caprina y los actores de las regiones ovinas y caprinas priorizadas.</t>
  </si>
  <si>
    <t>Servicio de apoyo en el fortalecimiento de la articulación interinstitucional para la cadena</t>
  </si>
  <si>
    <t>7.2.3. Fortalecer la articulación interinstitucional promovida por la organización de cadena con el apoyo de MinAgricultura,  a través de la gestión de espacios de diálogo y la conformación de mesas de trabajo interministeriales incluidas sus entidades adscritas y vinculadas, para generar alianzas estratégicas, convenios o acuerdos, identificar fuentes de financiamiento, e impulsar el desarrollo competitivo de la cadena y sus regiones productivas, en concordancia con el acuerdo sectorial de competitividad, su plan estratégico y este Plan de Ordenamiento Productivo.</t>
  </si>
  <si>
    <t>Dependiente 7.2.1. y 7.2.2.</t>
  </si>
  <si>
    <t>7.2.4. Fomentar la interlocución de la organización de cadena productiva ovino caprina con los actores regionales (entes territoriales, productores, transformadores, organizaciones, entre otros), mediante la conformación de mesas de trabajo, la formación, y el uso de herramientas de gestión, con el fin de lograr la participación activa y trabajo conjunto de estos actores tanto en el diseño e implementación de políticas sectoriales, como en la dirección estratégica de la cadena y la formulación de políticas públicas inclusivas; que favorezcan la ejecución de este Plan.</t>
  </si>
  <si>
    <t>Documentos para la planeación estratégica de los apoyos económicos y financieros</t>
  </si>
  <si>
    <t>7.2.5. Realizar la planeación estratégica de los apoyos económicos y financieros disponibles para la cadena productiva ovino caprina, con el fin de optimizar la asignación de recursos y garantizar la efectividad de las iniciativas e intervenciones  regionales, nacionales  y de cooperación internacional, para la ejecución de este Plan; teniendo en cuenta la información disponible, así como la que se genere a través del sistema de información y su observatorio, según la contemplado en la iniciativa estratégica 5.4.</t>
  </si>
  <si>
    <t>Mes 9  del año 20</t>
  </si>
  <si>
    <t>7.3. Fortalecimiento de la asociatividad y otros esquemas de integración</t>
  </si>
  <si>
    <t>Servicio de fomento de la asociatividad</t>
  </si>
  <si>
    <t>7.3.1. Promover la vinculación de los productores, incluidos los de ACFEC, los transformadores y comercializadores de la cadena a las distintas formas asociativas, redes y esquemas colectivos y colaborativos, mediante la sensibilización, divulgación y promoción de la oferta institucional disponible para tal efecto, con el fin de contribuir con la formalización productiva y empresarial de la cadena, en concordancia con los lineamientos de la política para la asociatividad rural (Resolución 161 de 2021 del MinAgricultura), el Plan Nacional de Fomento a la Economía Solidaria y Cooperativa Rural (PLANFES), entre otros instrumentos.</t>
  </si>
  <si>
    <t>8 meses durante 3 años, luego 8 meses cada 3 años</t>
  </si>
  <si>
    <t>Mes 8 del año  19</t>
  </si>
  <si>
    <t>Años 2 al 4, 7, 10, 13, 16 y 19</t>
  </si>
  <si>
    <t>Servicio de apoyo para el fortalecimiento de la asociatividad y otros esquemas de integración</t>
  </si>
  <si>
    <t>7.3.2. Impulsar la participación activa de los actores de la cadena, en los diversos espacios de articulación institucional a nivel regional, liderados por las entidades competentes en asociatividad, para que las distintas formas asociativas, redes y esquemas colectivos y colaborativos, puedan acceder a recursos y servicios esenciales como financiamiento, capacitación e incentivos para la producción, transformación, logística y comercialización conjunta, la conformación de alianzas estratégicas y la optimización de recursos.</t>
  </si>
  <si>
    <t>7.3.3. Fomentar y fortalecer la asociatividad rural productiva teniendo en cuenta las regiones ovinas y caprinas priorizadas, las organizaciones constituidas, su nivel de desarrollo y características socioeconómicas, con especial atención en productores muy pequeños y pequeños, incluidos los de ACFEC; por medio del acompañamiento técnico y financiero para el desarrollo sus capacidades asociativas, con el fin facilitar el acceso a insumos, el aumento de la productividad, la agregación de valor, la oferta permanente de productos, la escala de negociación, la apertura de nuevos mercados, así como la reducción de costos en las organizaciones, en articulación con los resultados de los estudios sobre las condiciones sociales de la actividad 5.1.4 y en concordancia con el diseño y mejora de los instrumentos previstos en la iniciativa estratégica 7.4.</t>
  </si>
  <si>
    <t>6 meses cada año </t>
  </si>
  <si>
    <t>7.3.4. Impulsar el fortalecimiento de las capacidades de las organizaciones de productores, transformadores y comercializadores vinculados a la cadena, a través de formación y/o capacitación en diversas áreas, tales como: modelos de asociatividad, sistemas de integración vertical y horizontal, trabajo en redes, autogestión, gobernanza, prácticas de buen gobierno, fomento de la cultura organizacional y empresarial sólida, desarrollo de competencias administrativas y financieras, estrategias de gestión comercial, de conformación de alianzas estratégicas, participación en la formulación de la política pública, entre otros; que permitan el desarrollo de empresas rurales consolidadas y faciliten los encadenamientos productivos y comerciales.</t>
  </si>
  <si>
    <t>8 meses cada 2 años</t>
  </si>
  <si>
    <t>7.3.5. Identificar y socializar los casos de éxito de los modelos de asociatividad existentes en las diferentes regiones, a partir de espacios de sensibilización con los productores, incluidos los de ACFEC, con el fin de replicar estos modelos y mejorar la organización y colaboración entre los actores de la cadena productiva.</t>
  </si>
  <si>
    <t>8 meses cada 4 años</t>
  </si>
  <si>
    <t>7.4. Mejora de los instrumentos de fomento, financiamiento y gestión de riesgos para la cadena</t>
  </si>
  <si>
    <t>Servicio de gestión de recursos para el desarrollo competitivo de la cadena</t>
  </si>
  <si>
    <t>7.4.1. Fomentar la articulación entre las entidades públicas, el sector privado y los organismos de cooperación nacional e internacional, a través del Consejo Nacional de la Cadena Productiva Ovino Caprina y el Ministerio de Agricultura y Desarrollo Rural, para obtener suficiente apoyo económico y financiero destinado al desarrollo de proyectos productivos sostenibles, programas de fomento, formalización y apoyos directos, en articulación con la planeación estratégica contemplada en la actividad 7.2.5.</t>
  </si>
  <si>
    <t>Gestión y articulación </t>
  </si>
  <si>
    <t>Servicio de operación del fondo nacional de fomento ovino caprino</t>
  </si>
  <si>
    <t>7.4.2. Crear y poner en operación el Fondo Nacional de Fomento Ovino Caprino como instrumento de apoyo para el financiamiento de planes, programas y proyectos de acuerdo con los objetivos señalados en el marco normativo que lo regula, con el fin de promover la productividad y competitividad de la cadena.</t>
  </si>
  <si>
    <t>Gestión de recursos financieros, estrategia de financiamiento   </t>
  </si>
  <si>
    <t>Mes 12  del año 20</t>
  </si>
  <si>
    <t>Documentos técnicos de marcos de referencia agroeconómicos para los sistemas de producción ovino caprina</t>
  </si>
  <si>
    <t>7.4.3. Promover la elaboración y actualización de los marcos de referencia agroeconómicos (guías agroeconómicas) para los diferentes sistemas de producción ovino caprina, por tipo de productor, especie y región, a partir de la interrelación entre los actores de la cadena, los intermediarios financieros, y Finagro, entre otros actores, con el fin de identificar y tipificar modelos de negocio que faciliten la toma de decisiones para los procesos de financiación y de inversión.</t>
  </si>
  <si>
    <t>Años 1, 4, 7, 10, 13, 16 y 19</t>
  </si>
  <si>
    <t>Servicio de fortalecimiento y divulgación de la oferta de financiamiento y de gestión de riesgos</t>
  </si>
  <si>
    <t>7.4.4. Fomentar el diseño, creación y mejora de productos e instrumentos financieros que amplíen el acceso al crédito formal (de fomento o comercial), tanto individual como asociativo, promoviendo el uso de garantías alternativas, como mobiliarias y cesión de derechos para actores de la cadena, a partir de la articulación y gestión de las entidades competentes en esta materia; con el fin de impulsar la inclusión financiera y mitigar los riesgos inherentes a la actividad, en articulación con la Ley de Fortalecimiento al Financiamiento de los Pequeños y Medianos Productores Agropecuarios (Ley 2186 de 2022) y los instrumentos para la economía popular.</t>
  </si>
  <si>
    <t>7.4.5. Promover el acceso de los productores y sus organizaciones a la oferta de financiamiento y gestión de riesgos, que incluye las Líneas Especiales de Crédito (LEC), el Incentivo a la Capitalización Rural (ICR), el Fondo Agropecuario de Garantías (FAG), el Incentivo al Seguro Agropecuario (ISA), los instrumentos de gestión de riesgos climáticos, productivos, sanitarios y de mercados, entre otros, a través de campañas de socialización y educación financiera, con el propósito de aumentar el conocimiento y uso adecuado de estos instrumentos, mejorar la capacidad de financiamiento de los productores y fortalecer su resiliencia ante los riesgos inherentes a la actividad.</t>
  </si>
  <si>
    <t>GLOSARIO DE CATEGORÍA DE COSTOS PARA LA CADENA PRODUCTIVA OVINO CAPRINA</t>
  </si>
  <si>
    <t xml:space="preserve">a) Honorarios </t>
  </si>
  <si>
    <t>Es el cálculo de los pagos mensuales destinados a personas naturales contratadas para la prestación de servicios profesionales y de apoyo a la gestión, el valor correspondiente se estima utilizando la tabla de honorarios y viáticos del Departamento Nacional de Planeación - DNP, según lo establecido en la Resolución 5634 del 10 de diciembre de 2024 DNP,  "Por medio del cual se adopta la tabla de honorarios para la celebración de Contratos de Prestación de Servicios Profesionales y de Apoyo a la Gestión y se establecen otras disposiciones.</t>
  </si>
  <si>
    <t>Recurso humano nacional (Coordinador)</t>
  </si>
  <si>
    <t>Corresponde al valor promedio estimado de los honorarios asignados al grupo de personas encargadas de coordinar y apoyar las actividades de cada iniciativa estratégica a nivel nacional, así como coordinar el recurso humano regional. Estos valores se asignan según las categorías establecidas en la Resolución 5634 del 10 de diciembre de 2024 del DNP, en concordancia con los requisitos de formación y experiencia necesarios para las actividades a desarrollar.</t>
  </si>
  <si>
    <t>Recurso humano  nacional (Consultor)</t>
  </si>
  <si>
    <t>Se refiere al valor estimado de los honorarios asignados a un consultor en un área específica. Los consultores son contratados para proporcionar conocimientos especializados, brindar asesoramiento estratégico o ayudar en la toma de decisiones. El valor reconocido al consultor se asigna según las categorías establecidas en la  Resolución 5634 del 10 de diciembre de 2024 del DNP, en concordancia con los requisitos de formación y experiencia necesarios para las actividades a desarrollar.</t>
  </si>
  <si>
    <t>Recurso humano regional</t>
  </si>
  <si>
    <t>Corresponde al valor promedio estimado de los honorarios asignados al grupo de personas encargadas de llevar a cabo las actividades de cada iniciativa estratégica a nivel regional. Estos valores se asignan según las categorías establecidas en la Resolución  5634 del 10 de diciembre de 2024 del DNP, en concordancia con los requisitos de formación y experiencia necesarios para las actividades a desarrollar.</t>
  </si>
  <si>
    <t>Recurso humano regional (Extensionista)</t>
  </si>
  <si>
    <t>Se estima el valor promedio mensual de honorarios para técnicos, tecnólogos y profesionales del sector agropecuario que prestarán el servicio de extensión agropecuaria y/o asistencia técnica en las EPSEA, en cumplimiento de la Ley 1876 de 2017. Estos valores se asignan de acuerdo con las categorías establecidas en la Resolución 5634 del 10 de diciembre de 2024 del DNP, en concordancia con los requisitos de formación y experiencia necesarios para llevar a cabo las actividades.</t>
  </si>
  <si>
    <t>Desarrolladores y/o diseñadores software y seguimiento</t>
  </si>
  <si>
    <t>Estimación de los honorarios promedio de un profesional encargado de definir el alcance del servicio de tecnología de información que se requiera para el desarrollo de las iniciativas estratégicas, mediante la conciliación de las necesidades y expectativas, la identificación, análisis y especificación de los requisitos necesarios para desarrollar, y su análisis en la construcción de una herramienta tecnológica. Estos valores se asignan según las categorías establecidas en la Resolución 5634 del 10 de diciembre de 2024 del DNP, en concordancia con los requisitos de formación y experiencia necesarios para las actividades a desarrollar.</t>
  </si>
  <si>
    <t>Costos incurridos en el desarrollo de una comisión de servicios a servidores públicos o desplazamiento de contratistas de prestación de servicios profesionales y de apoyo a la gestión al interior o al exterior del país, para ejercer las funciones propias del empleo u obligaciones contractuales en un lugar diferente al de la sede principal de la entidad, cumplir misiones especiales, asistir a reuniones, conferencias o seminarios, realizar visitas de observación que interesen a la administración y que se relacionen con el ramo en que presta sus servicios. Adaptado de: la escala salarial de la resolución 5634 del DNP “Por medio del cual se adopta la tabla de honorarios para la celebración de Contratos de Prestación de Servicios Profesionales y de Apoyo a la Gestión y se establecen otras disposiciones " y  las tarifas de gastos de viaje  (Alojamiento y alimentación) del 2024, a los cuales se les incrementa el 3,2% del PIB para 2025.</t>
  </si>
  <si>
    <t xml:space="preserve">Corresponde a cubrir los gastos de alojamiento, alimentación y transporte  de consultores, contratistas y/o recurso humano nacional y regional  cuando se deban desempeñar funciones en un lugar diferente al de la sede habitual de trabajo, Para el cálculo de los costos se toma  día por persona aplicando la escala establecida Resolución 5634 del 10 de diciembre de 2024 del DNP,  "Por medio del cual se adopta la tabla de honorarios para la celebración de Contratos de Prestación de Servicios Profesionales y de Apoyo a la Gestión y se establecen otras disposiciones ".					</t>
  </si>
  <si>
    <t xml:space="preserve">Es un valor de referencia otorgado sobre el costo de los traslados aéreos que se efectúan al interior del país (ida y regreso) y que corresponden a las ciudades con mayor frecuencia de vuelos para las regiones productivas de la cadena productiva ovino Caprina. 		</t>
  </si>
  <si>
    <t xml:space="preserve">Es un valor de referencia otorgado sobre el costo de los traslados aéreos que se efectúan al exterior del país que corresponden a las ciudades de mercados potenciales o de interés para la cadena  productiva ovino Caprina. 		</t>
  </si>
  <si>
    <t xml:space="preserve">Corresponde a los costos y/o gastos para realizar misiones internacionales para profesionales especializados (investigadores o consultores), se cubren tiquetes aéreos y gastos de viaje hasta por 7 días). </t>
  </si>
  <si>
    <t xml:space="preserve">Corresponde a un valor de referencia otorgado sobre el costo de los traslados terrestres que efectúa el recurso humano regional en su vehículo al interior del país y que corresponden al desplazamiento hacia los  municipios con producción ovina y caprina. 					</t>
  </si>
  <si>
    <t xml:space="preserve">Corresponde al valor que se reconoce al recurso humano (Extensionistas) que se encuentra permanentemente en los departamentos. Para el calculo se toma el 60% del valor del rubro de desplazamiento terrestre en vehículo propio que refiere un valor fijo de $450.000, este valor se reconoce mes por persona. </t>
  </si>
  <si>
    <t xml:space="preserve">Dentro de esta categoría se relacionan aquellos costos de referencia en los que se incurren para el desarrollo de tareas administrativas o consultorías, tales como: arrendamiento de oficina, puesto de trabajo, equipos y accesorios, licencias, suministros y papelería, entre otros. </t>
  </si>
  <si>
    <t xml:space="preserve">Es el valor correspondiente al costo promedio del  alquiler de un espacio  ya sea fijo, cerrado, abierto con y sin mobiliario, entre otras características para llevar a cabo las tareas administrativas, se calcula valor por mes por persona.  </t>
  </si>
  <si>
    <t xml:space="preserve">Es el valor aproximado del costo promedio de un computador portátil gamer con diferentes especificaciones de capacidad de almacenamiento, procesador, tarjeta gráfica, memoria RAM, entre otras, se costea por compra y alquiler de acuerdo a las características que se requieran. </t>
  </si>
  <si>
    <t xml:space="preserve">Es el valor aproximado del costo promedio de un computador de escritorio con diferentes especificaciones de capacidad de almacenamiento, procesador, tarjeta gráfica, memoria RAM, dimensiones de la pantalla, entre otras, se costea compra y alquiler por mes de acuerdo a las características que se requieran. 				</t>
  </si>
  <si>
    <t xml:space="preserve">Es el costo aproximado de una impresora multifuncional blanco y negro o Full color que permite realizar impresiones, sacar copias, escanear documentos, así como opciones de conectividad por USB o Wifi, para actividades o tareas de apoyo administrativo. Se contemplan valores por compra y alquiler mensual. </t>
  </si>
  <si>
    <t xml:space="preserve">Es el costo aproximado de un teclado y un mouse, requeridos para el uso de los computadores ya sea portátil o de mesa.					</t>
  </si>
  <si>
    <t>Es el costo aproximado en el que se incurre para que el fabricante de un software le otorgue a una persona, empresa u organización un permiso para utilizar su producto. Adaptado de oftimiza.co/blog/licencias-de-software-en-Colombia. Esta licencia es la utilizada para los computadores portátiles o de escritorio y la duración es de 12 meses, en los costos se estima por persona y/o equipo de cómputo.</t>
  </si>
  <si>
    <t xml:space="preserve">Corresponde al costo global de los materiales y productos utilizados en entornos de oficina para llevar a cabo las tareas administrativas, como por ejemplo: papel, esferos, lápices, carpetas o archivadores, sobres, post-it, clips, grapadoras, perforadoras, entre otros. </t>
  </si>
  <si>
    <t xml:space="preserve">Es el costo en el que se incurre por el uso de un bien inmueble que no es propio, en el cual se ubicarán las personas, puestos de trabajo y demás equipos y materiales de apoyo, requeridos para el desarrollo de las tareas administrativas. </t>
  </si>
  <si>
    <t xml:space="preserve">Corresponde a la compra de Tablet para ser utilizada por el recurso humano regional para captura de información que se requiera. </t>
  </si>
  <si>
    <t>Es el costo del  datos o plan de internet que se cubre para el recurso humano regional para la captura de información que se requiera.</t>
  </si>
  <si>
    <t xml:space="preserve">Corresponde a los valores estimados para llevar a cabo los proyectos y que involucra a más de una persona, ya sea para grupos pequeños, medianos o grandes y se adelantan para alcanzar los objetivos propios de cada una de las actividades de las iniciativas estratégicas.  </t>
  </si>
  <si>
    <t>Reuniones presenciales de media jornada (a.m. o p.m.) entre entidades (10 personas) para tratar temas específicos relacionados con la cadena en cuestión. Incluye 1 refrigerio y estación de café.</t>
  </si>
  <si>
    <t>Reuniones presenciales de jornada completa (1 día) entre entidades (25 personas) para tratar temas específicos relacionados con la cadena en cuestión. Incluye refrigerios, auditorio y sonido.</t>
  </si>
  <si>
    <t xml:space="preserve">Reuniones de media jornada (a.m. o p.m.)  a través de medios y/o plataformas electrónicas. Incluye el costo estimado de anualidad del servicio (plataforma) por usuario. </t>
  </si>
  <si>
    <t xml:space="preserve">Evento grupal presencial (25 personas) para desarrollar actividades de capacitación, o divulgación de información de interés para los distintos grupos focales de la cadena en cuestión. Incluye auditorio, refrigerios, almuerzos, estación de café,  y material divulgativo y/o promocional. </t>
  </si>
  <si>
    <t xml:space="preserve">Eventos de extensión rural (45 personas) que pueden ser desarrollados en 1 o 2 días con el fin de capacitar o realizar demostraciones a diferentes grupos de interés de la cadena. Incluye refrigerios, almuerzos, material de divulgación y/o promocional, desplazamientos y consumibles. </t>
  </si>
  <si>
    <t>Consiste en una serie de actividades planeadas que hacen referencia al proceso educativo o de enseñanza-aprendizaje,  basadas en las necesidades de una empresa o sector que se orientan hacia un cambio y/o fortalecimiento en los conocimientos, habilidades, competencias  y aptitudes de los empleados o actores del sector que les permitan desarrollar sus actividades de manera más eficiente .</t>
  </si>
  <si>
    <t>Es el costo asignado al proceso de capacitación y/o formación no formal con el objeto de complementar, actualizar y fortalecer los conocimientos de un grupo poblacional, en aspectos laborales sin sujeción al sistema de niveles y grados, debe cumplir unas horas de formación, (8, 12, 24 o 40 horas).  El costo asignado incluye honorarios de capacitador para 25 personas, material de estudio, plataforma virtual y seguimiento y acompañamiento permanente, se realiza de manera 100% virtual (se puede utilizar modalidad Presencialidad Asistida por herramienta Tecnológica - PAT).</t>
  </si>
  <si>
    <t>Es el costo asignado al proceso de capacitación y/o formación no formal con el objeto de complementar, actualizar y fortalecer los conocimientos de un grupo poblacional, en aspectos laborales sin sujeción al sistema de niveles y grados, debe cumplir unas horas de formación, (8, 16, 24 o 40 horas).  El costo asignado incluye honorarios de capacitador para 25 personas, tiquetes aéreos, gastos de alojamiento y alimentación para el docente y material de estudio, se realiza de manera 100% presencial.</t>
  </si>
  <si>
    <t>Se estima como el costo de la realización de diplomados hacen parte de la oferta educativa informal, se realizan en modalidad virtual,  (se puede utilizar modalidad Presencial Asistida por herramienta Tecnológica - PAT), se estima una intensidad horarias entre 80, 96 o 120 horas, que conducen a una constancia de asistencia de mínimo 85% de las horas, no requiere de autorización por parte de la secretaría de educación o del Ministerio de Educación y los pueden ofrecer personas  jurídicas, tanto de derecho público como derecho privado que tengan en su misión institucional realizar formación y cuente con la experiencia necesaria certificada.</t>
  </si>
  <si>
    <t>Corresponde al costo promedio por persona para realizar formación tecnológica y/o universitaria. El costo asignado corresponde a la matricula por persona formada. Hace parte de la oferta educativa formal y debe ser impartida por una entidad avalada por el Ministerio de Educación.</t>
  </si>
  <si>
    <t>Corresponde al costo promedio asignado por persona para obtener un grado académico de posgrado otorgado por una universidad.  El costo asignado corresponde a la matrícula de una persona. Hace parte de la oferta educativa formal y debe ser impartida por una entidad avalada por el Ministerio de Educación.</t>
  </si>
  <si>
    <t>Es el costo promedio asignado por persona a un programa para obtener un título superior otorgado por una universidad y es también un aval que acredita la experticia en un tema específico para la persona que lo ha obtenido.  El costo asignado corresponde a la matrícula de una persona. Hace parte de la oferta educativa formal y debe ser impartida por una entidad avalada por el Ministerio de Educación.</t>
  </si>
  <si>
    <t>Es el costo asignado a diferentes medios que sirven promocionar, divulgar y para estimular la compra o venta de un producto/servicio relacionado con la cadena.</t>
  </si>
  <si>
    <t>Contratación a todo costo de la imagen institucional, corresponde al diseño, realización de slogan, selección de diferentes medios publicitarios, que incluye la contratación de una agencia creativa (slogan) y agencia publicitaria (difusión) es para 2 meses mientras se desarrolla. Esta campaña dura 4 años aproximadamente.</t>
  </si>
  <si>
    <t>Contratación a todo costo de la campaña de promoción al consumo, incluye diseño, publicidad, estrategias de promoción, realización y participación de eventos, manejo de redes sociales, espacios publicitarios (radio, tv, vallas, prensa etc.), seguimientos, informes de impacto y cobertura entre otras.</t>
  </si>
  <si>
    <t xml:space="preserve">Actividades de promoción en medios masivos como radio, televisión, prensa, medios digitales, alquiler de vallas. Incluye también el montaje de stand para participación en diferentes eventos entre otras. Para el costeo se toman individualmente, de acuerdo con las necesidades o actividades que se planteen.  </t>
  </si>
  <si>
    <t>Actividades de promoción a través de correos electrónicos y mensajes de texto masivos, incluye alquiler y gestión de plataforma, producción de contenidos y creación de base de datos.</t>
  </si>
  <si>
    <t>Actividades de promoción en medios y plataformas digitales durante un año (redes sociales y página web), incluye gestión de redes, creación de contenidos, pauta, dominio, hosting, mantenimiento y seguimiento de impacto. Para el costeo se puede tomar el valor global o de manera individual de acuerdo con las necesidades o actividades que se planteen.</t>
  </si>
  <si>
    <t>Contratación a todo costo de creación de herramientas para la promoción como videos y estudios fotográficos.</t>
  </si>
  <si>
    <t>Contratación a todo costo de un proyecto para la comunicación y/o divulgación de información para los grupos de interés de la cadena, incluye el costo de diseño, coordinación y producción de 55 programas radiales, pago de pauta radial, durante 3 meses. AM y FM.</t>
  </si>
  <si>
    <t>Elementos y/o material de promoción para apoyo de las campañas educativas y/o de fomento al consumo, y actividades de comunicación, divulgación y promoción.</t>
  </si>
  <si>
    <t>Es un conjunto de acciones orientadas a mejorar las condiciones de venta de un producto o marca, para incrementar los beneficios que puede alcanzar dentro del mercado ya sea en el ámbito nacional o internacional.</t>
  </si>
  <si>
    <t>Es el costo asignado al mecanismo que permite el encuentro entre productores, procesadores, comercializadores, emprendedores, empresarios, inversores e instituciones interesadas en la cadena productiva ovino caprina, que buscan lograr acuerdos para abrir oportunidades de compra o venta de servicios, productos o procesos. Este valor incluye el costo de tiquetes, hospedaje, alimentación, montaje logístico, y las estrategias de promoción y divulgación, se realiza de manera presencial y se supone que la duración de la rueda son dos días, una noche. (10 asistentes).</t>
  </si>
  <si>
    <t xml:space="preserve">Es el costo asignado al mecanismo que permite el encuentro entre productores, procesadores, comercializadores, emprendedores, empresarios, inversores e instituciones interesadas en la cadena productiva ovino caprina, que buscan lograr acuerdos para abrir oportunidades de compra o venta de servicios, productos o procesos. Este valor incluye el costo de pautas en redes sociales/promoción y divulgación y equipo organizador, se realiza de manera virtual con la participación de 20 asistentes.  </t>
  </si>
  <si>
    <t>Corresponde al costo asignado a las actividades requeridas para que la oferta y la demanda de diversos productos y servicios relacionados en la cadena productiva ovino caprina, se concentren en un mismo espacio del ámbito internacional y por un tiempo determinado. Tiene como objetivo permitir la promoción de los productos, así como de facilitar el establecimiento de contactos comerciales. El costo asignado incluye el stand, inscripción a evento y tiquetes.</t>
  </si>
  <si>
    <t>Es el costo asignado a la realización de espacios para potenciar la producción, impulsar la economía campesina, fomentar los encadenamientos productivos accediendo a nuevos nichos de mercado, promoviendo la integración regional, la asociatividad y el intercambio de saberes culturales y ancestrales. El costo estimado para las entidades territoriales se estima a través de cuñas radiales, apoyo a los agricultores a través de pago de stands y transporte ida y vuelta de 10 agricultores desde sus fincas a la zona en donde se realice los mercados campesinos.</t>
  </si>
  <si>
    <t>Son visitas colectivas concertadas, realizada de acuerdo con un plan, que un país organiza para aumentar su comercio con otro. Demuestra interés por aumentar el comercio entre el país de origen y el país de destino. Se prevé gastos de viaje y tiquete aéreo.</t>
  </si>
  <si>
    <t>Corresponde al costo asignado a las actividades requeridas para que la oferta y la demanda de diversos productos y servicios relacionados con la cadena, se concentren en un mismo espacio del ámbito nacional, por un tiempo determinado. Tiene como objetivo permitir la promoción de bienes y servicios, así como facilitar el establecimiento de contactos comerciales. El costo asignado incluye, alquiler de lugar donde se desarrollará, logística de stands, logística y contratación de expertos.</t>
  </si>
  <si>
    <t>Corresponde al costo asignado a las actividades requeridas para que la oferta y la demanda de diversos productos y servicios relacionados con la cadena productiva ovino caprina, se concentren en un mismo espacio del ámbito regional, por un tiempo determinado. Tiene como objetivo permitir la promoción de bienes y servicios, así como facilitar el establecimiento de contactos comerciales. El costo asignado incluye, alquiler de lugar donde se desarrollará, logística de stands, logística y contratación de expertos.</t>
  </si>
  <si>
    <t xml:space="preserve">Se refiere al sistema que almacena la información necesaria para un fin dentro de a cadena productiva.  </t>
  </si>
  <si>
    <t xml:space="preserve">Corresponde al valor del diseño, creación y puesta en marcha del sistema interoperable de información requerida para la cadena productiva ovino caprina, incluye acceso ilimitado de usuarios, clasificación de  información, módulos de información, servidores y plataforma. </t>
  </si>
  <si>
    <t xml:space="preserve">Corresponde al  componente de seguimiento y evaluación de los avaneces de investigación de I+D+i, el servicio de extensión agropecuaria, así como del Plan de Ordenamiento Productivo. </t>
  </si>
  <si>
    <t>Es el proceso llevado a cabo por una entidad reconocida como independiente de las partes interesadas, mediante el que se manifiesta la conformidad de una determinada empresa, producto, proceso, servicio o persona con los requisitos definidos en normas o especificaciones técnicas. Fuente: https://www.aenor.com/certificación/en-que-consiste-la-certificación</t>
  </si>
  <si>
    <t>Corresponde al costo estimado para la obtención de la certificación de BPG, para las unidades productivas, el valor estimado incluye, los recursos para  honorarios de consultoría (diagnósticos y apoyo en plan de implementación 1 año), costos para implementos y equipamiento para mejoras que se requieran y los análisis de laboratorio requeridos para certificación.</t>
  </si>
  <si>
    <t xml:space="preserve">Corresponde al costo estimado para que una unidad productiva o planta de procesamiento ovino caprino que realice procesamiento dentro de la cadena y  pueda colocar un producto al consumidor final, dando cumplimiento al prerrequisito para la certificación HACCP, bajo la implementación de las BPM indicadas en el Decreto 60 de 2002. Este valor incluye la asistencia técnica para la preparación y cumplimiento, análisis de laboratorio (Salmonella - E coli - Listeria - Residuos químicos) ) y la programación de la visita INVIMA. </t>
  </si>
  <si>
    <t xml:space="preserve">Es el costo estimado para la certificación de una planta de procesamiento de productos ovino caprinos,  incluye la asistencia técnica para implementación y capacitación,  servicios de análisis de laboratorio, la certificación HACCP INVIMA y la certificación HACCP INVIMA con acompañamiento para admisibilidad. Dando cumplimento al Decreto 1500 de 2007 y sus modificaciones, como el Decreto 2016 de 2023. El Decreto 60 de 2002 también promueve la aplicación del sistema HACCP, para las plantas de procesamiento (beneficio, desposte, etc.). </t>
  </si>
  <si>
    <t xml:space="preserve">Corresponde al costo estimado para obtener la certificación de Sellos Verdes o Certificado Ambiental Colombiano -SAC, otorgado por el Ministerio de Ambiente y Desarrollo Sostenible, de  acuerdo con  la Resolución 1555 de 2005 del Min Ambiente. El valor incluye los servicios de  la consultoría y la expedición del certificado. Este se constituye como una herramienta para el productor, comercializador, transformador o prestador de servicio, ya que este certificado, establece que sus productos o servicios  tienen un menor impacto ambiental y su compromiso con la sostenibilidad. </t>
  </si>
  <si>
    <t xml:space="preserve">Corresponde al costo para la certificación de  Sello Hecho a Mano, que otorga la SIC con el aval de ICONTEC, el cual la consultoría para la obtención y el valor del sello y/o certificado. Este otorga reconocimiento de que es una artesanía certificada, haciendo distinción y garantizando su calidad, que es un producto hecho a Mano por un artesano colombiano y que es un producto considerado como símbolo de tradición cultural.
</t>
  </si>
  <si>
    <t>Es el costo asignado a un paquete de análisis de laboratorio físico-químico, microbiológico e hidrológico realizado en laboratorios acreditados para el IDEAM, bajo los requerimientos de: (1) Vertimientos en  cumplimiento de la normativa nacional bajo la resolución 631 de 2015; (2) Calidad de agua para pago de tasas (uso y retributiva) y (3) Calidad de agua para planta de procesamiento para cumplimiento de la resolución 2115 de 2007 y requisitos de la certificación HACC.</t>
  </si>
  <si>
    <t>Es el costo asignado a los análisis de laboratorio de permeabilidad y dureza en producción primaria, (parámetros Físico-químico: Textura y fracciones granulométricas (arcilla, limo, arena fina, arena media, arena gruesa, etc.), pH (H₂O e KCl), Conductividad eléctrica, Caliza activa y Carbonatos totales, Materia orgánica oxidable, Relación C/N, Humedad, etc.)</t>
  </si>
  <si>
    <t>Son una forma de ayuda o apoyo financiero que se extiende a un sector económico (organización o individuo) generalmente con el objetivo de promover determinadas políticas económicas y sociales.  Fuente: Wikipedia</t>
  </si>
  <si>
    <t>La  estimación del sostenimiento pecuario, se establecen  para una unidad productiva entre 30 y 80 animales, se contempla el sostenimiento para  ovinos, caprinos, leche ovina, leche caprina y lana; se incluyen gastos de  alimentación, animales o mejoramiento genético, mano de obra, mantenimiento (adecuación), procesamiento  y otros costos variables.  El LEC otorga para pequeños productores de bajos ingresos (para esta cadena se consideran muy pequeños), pequeño productor y mediano productor. 
Para la categoría de productor de bajos recursos se da un subsidio entre 11,7% y el 12,7%, en el caso de la categoría de pequeño productor el subsidio esta entre el 10,7% y el 11,7%, y finalmente para la categoría del mediano productor se contempla un subsidio entre el 8% y el 9%. El  plazo máximo de otorgamiento del subsidio ha sido estipulado hasta 3 años.  El incentivo se aplica sobre el valor total del proyecto presentado.</t>
  </si>
  <si>
    <t xml:space="preserve">La estimación de capital de trabajo para procesos de comercialización y transformación se contemplan para la transformación y procesamiento (diseño, construcción o adecuación de plantas), comercialización de animales en pie y la comercialización de producto  (carne en canal y/o despostada).  El LEC otorga para pequeños productores de bajos ingresos (para esta cadena se consideran muy pequeños), pequeño productor y mediano productor. 
Para la categoría de productor de bajos recursos se da un subsidio entre 11,7% y el 12,7%, en el caso de la categoría de pequeño productor el subsidio esta entre el 10,7% y el 11,7%, y finalmente para la categoría del mediano productor se contempla un subsidio entre el 8% y el 9%. El  plazo máximo de otorgamiento del subsidio ha sido estipulado hasta 3 años. </t>
  </si>
  <si>
    <t>La estimación de capital de trabajo bioseguridad y control de enfermedades, se establecen  para una unidad productiva entre 20 y 50 animales, se contempla para  ovinos, caprinos, leche ovina, leche caprina y lana; se incluyen gastos para diagnostico sanitario (Control de enfermedades) y la consultoría.  El LEC otorga para pequeños productores de bajos ingresos (para esta cadena se consideran muy pequeños), pequeño productor y mediano productor. 
Para la categoría de productor de bajos recursos se da un subsidio entre 11,7% y el 12,7%, en el caso de la categoría de pequeño productor el subsidio esta entre el 10,7% y el 11,7%, y finalmente para la categoría del mediano productor se contempla un subsidio entre el 8% y el 9%. El  plazo máximo de otorgamiento del subsidio ha sido estipulado hasta 3 años. El incentivo se aplica sobre el valor total del proyecto presentado.</t>
  </si>
  <si>
    <t>La estimación para reparación o mejoras de la infraestructura pecuaria, se establecen para una unidad productiva entre 20 y 50 animales, se contempla para  ovinos y caprinos; se incluyen gastos de cercas, obras físicas de bebederos, acueductos ganaderos y corrales  con sus dotaciones. El LEC otorga para pequeños productores de bajos ingresos (para esta cadena se consideran muy pequeños), pequeño productor y mediano productor. 
Para la categoría de productor de bajos recursos se da un subsidio entre 11,7% y el 12,7%, en el caso de la categoría de pequeño productor el subsidio esta entre el 10,7% y el 11,7%, y finalmente para la categoría del mediano productor se contempla un subsidio entre el 8% y el 9%. El  plazo máximo de otorgamiento del subsidio ha sido estipulado hasta 3 años. El incentivo se aplica sobre el valor total del proyecto presentado.</t>
  </si>
  <si>
    <t>La estimación para reparación de maquinaria, implementos y equipos para la producción primaria, se contempla para  ovinos y caprinos; se incluyen gastos de maquinaria y sistema de riego, entre otros. El LEC otorga para pequeños productores de bajos ingresos (para esta cadena se consideran muy pequeños), pequeño productor y mediano productor. 
Para la categoría de productor de bajos recursos se da un subsidio entre 11,7% y el 12,7%, en el caso de la categoría de pequeño productor el subsidio esta entre el 10,7% y el 11,7%, y finalmente para la categoría del mediano productor se contempla un subsidio entre el 8% y el 9%. El  plazo máximo de otorgamiento del subsidio ha sido estipulado hasta 3 años. El incentivo se aplica sobre el valor total del proyecto presentado.</t>
  </si>
  <si>
    <t>La estimación para siembra y/o sostenimiento de cultivos de ciclo corto se establecen para una unidad productiva entre 10 y 50 animales y se incluyen gastos de adecuación de la tierra (maquinaria y elementos), mano de obra, bonos y manejo del cultivo (fumigaciones, podas o limpieza) y s semilla.  El LEC otorga para pequeños productores de bajos ingresos (para esta cadena se consideran muy pequeños), pequeño productor y mediano productor. 
Para la categoría de productor de bajos recursos se da un subsidio entre 11,7% y el 12,7%, en el caso de la categoría de pequeño productor el subsidio esta entre el 10,7% y el 11,7%, y finalmente para la categoría del mediano productor se contempla un subsidio entre el 8% y el 9%. El  plazo máximo de otorgamiento del subsidio ha sido estipulado hasta 3 años. El incentivo se aplica sobre el valor total del proyecto presentado.</t>
  </si>
  <si>
    <t>La estimación para el sostenimiento de cultivos perennes y forestales - Silvopastoriles, se establecen para una unidad productiva de 10 hectáreas, y  se incluyen gastos de mejoramiento de pradera, banco de energía (Pasto de corte), banco de proteína (leguminosas), cercas vivas, siembra de arboles (100 por hectárea). El LEC otorga para pequeños productores de bajos ingresos (para esta cadena se consideran muy pequeños), pequeño productor y mediano productor. 
Para la categoría de productor de bajos recursos se da un subsidio entre 11,7% y el 12,7%, en el caso de la categoría de pequeño productor el subsidio esta entre el 10,7% y el 11,7%, y finalmente para la categoría del mediano productor se contempla un subsidio entre el 8% y el 9%. El  plazo máximo de otorgamiento del subsidio ha sido estipulado hasta 3 años. El incentivo se aplica sobre el valor total del proyecto presentado.</t>
  </si>
  <si>
    <t>La estimación para fomentar las actividades rurales relacionadas con el turismo rural y ecológico) - Diversificación productiva,  se incluyen gastos de consultoría para alistamiento de la finca o predio (organización y/o adecuación, documentos legales, cumplimiento de condiciones ambientales entre otras), insumos para adecuaciones y el certificado e inscripción de finca agroturística. El LEC otorga para pequeños productores de bajos ingresos (para esta cadena se consideran muy pequeños), pequeño productor y mediano productor. 
Para la categoría de productor de bajos recursos se da un subsidio entre 11,7% y el 12,7%, en el caso de la categoría de pequeño productor el subsidio esta entre el 10,7% y el 11,7%, y finalmente para la categoría del mediano productor se contempla un subsidio entre el 8% y el 9%. El  plazo máximo de otorgamiento del subsidio ha sido estipulado hasta 3 años. El incentivo se aplica sobre el valor total del proyecto presentado.</t>
  </si>
  <si>
    <t>La estimación para la compra de tierras, para el  uso en actividades agrícolas y pecuarias,  El LEC otorga para pequeños productores de bajos ingresos (para esta cadena se consideran muy pequeños), pequeño productor y mediano productor. 
Para la categoría de productor de bajos recursos se da un subsidio entre 12% y el 13,7%, en el caso de la categoría de pequeño productor el subsidio esta entre el 11,7% y el 13%, y finalmente para la categoría del mediano productor se contempla un subsidio entre el 11% y el 13%. El  plazo máximo de otorgamiento del subsidio ha sido estipulado hasta 3 años. El incentivo se aplica sobre el valor total del proyecto presentado.</t>
  </si>
  <si>
    <t xml:space="preserve">La  estimación del sostenimiento pecuario, se establecen  para una unidad productiva entre 30 y 80 animales, se contempla el sostenimiento para  ovinos, caprinos, leche ovina, leche caprina y lana; se incluyen gastos de  alimentación, animales o mejoramiento genético, mano de obra, mantenimiento (adecuación), procesamiento  y otros costos variables.  El LEC otorga para pequeños productores de bajos ingresos (para esta cadena se consideran muy pequeños), pequeño productor y mediano productor. 
Para la categoría de productor de bajos recursos se da un subsidio entre 12% y el 13,7%, en el caso de la categoría de pequeño productor el subsidio esta entre el 11,7% y el 13%, y finalmente para la categoría del mediano productor se contempla un subsidio entre el 11% y el 13%. El  plazo máximo de otorgamiento del subsidio ha sido estipulado hasta 3 años. El incentivo se aplica sobre el valor total del proyecto presentado. </t>
  </si>
  <si>
    <t xml:space="preserve">La estimación de capital de trabajo para procesos de comercialización y transformación se contemplan para la transformación y procesamiento (diseño, construcción o adecuación de plantas), comercialización de animales en pie y la comercialización de producto  (carne en canal y/o despostada).  El LEC otorga para pequeños productores de bajos ingresos (para esta cadena se consideran muy pequeños), pequeño productor y mediano productor. 
Para la categoría de productor de bajos recursos se da un subsidio entre 12% y el 13,7%, en el caso de la categoría de pequeño productor el subsidio esta entre el 11,7% y el 13%, y finalmente para la categoría del mediano productor se contempla un subsidio entre el 11% y el 13%. El  plazo máximo de otorgamiento del subsidio ha sido estipulado hasta 3 años. El incentivo se aplica sobre el valor total del proyecto presentado. </t>
  </si>
  <si>
    <t xml:space="preserve">La estimación de capital de trabajo bioseguridad y control de enfermedades, se establecen  para una unidad productiva entre 20 y 50 animales, se contempla para  ovinos, caprinos, leche ovina, leche caprina y lana; se incluyen gastos para diagnostico sanitario (Control de enfermedades) y la consultoría.  El LEC otorga para pequeños productores de bajos ingresos (para esta cadena se consideran muy pequeños), pequeño productor y mediano productor. 
Para la categoría de productor de bajos recursos se da un subsidio entre 12% y el 13,7%, en el caso de la categoría de pequeño productor el subsidio esta entre el 11,7% y el 13%, y finalmente para la categoría del mediano productor se contempla un subsidio entre el 11% y el 13%. El  plazo máximo de otorgamiento del subsidio ha sido estipulado hasta 3 años. El incentivo se aplica sobre el valor total del proyecto presentado. </t>
  </si>
  <si>
    <t xml:space="preserve">La estimación para reparación o mejoras de la infraestructura pecuaria, se establecen para una unidad productiva entre 20 y 50 animales, se contempla para  ovinos y caprinos; se incluyen gastos de cercas, obras físicas de bebederos, acueductos ganaderos y corrales  con sus dotaciones. El LEC otorga para pequeños productores de bajos ingresos (para esta cadena se consideran muy pequeños), pequeño productor y mediano productor. 
Para la categoría de productor de bajos recursos se da un subsidio entre 12% y el 13,7%, en el caso de la categoría de pequeño productor el subsidio esta entre el 11,7% y el 13%, y finalmente para la categoría del mediano productor se contempla un subsidio entre el 11% y el 13%. El  plazo máximo de otorgamiento del subsidio ha sido estipulado hasta 3 años. El incentivo se aplica sobre el valor total del proyecto presentado.  </t>
  </si>
  <si>
    <t xml:space="preserve">La estimación para reparación de maquinaria, implementos y equipos para la producción primaria, se contempla para  ovinos y caprinos; se incluyen gastos de maquinaria y sistema de riego, entre otros. El LEC otorga para pequeños productores de bajos ingresos (para esta cadena se consideran muy pequeños), pequeño productor y mediano productor. 
Para la categoría de productor de bajos recursos se da un subsidio entre 12% y el 13,7%, en el caso de la categoría de pequeño productor el subsidio esta entre el 11,7% y el 13%, y finalmente para la categoría del mediano productor se contempla un subsidio entre el 11% y el 13%. El  plazo máximo de otorgamiento del subsidio ha sido estipulado hasta 3 años. El incentivo se aplica sobre el valor total del proyecto presentado.  </t>
  </si>
  <si>
    <t>La estimación para siembra y/o sostenimiento de cultivos de ciclo corto se establecen para una unidad productiva entre 10 y 50 animales y se incluyen gastos de adecuación de la tierra (maquinaria y elementos), mano de obra, bonos y manejo del cultivo (fumigaciones, podas o limpieza) y s semilla.  El LEC otorga para pequeños productores de bajos ingresos (para esta cadena se consideran muy pequeños), pequeño productor y mediano productor. 
Para la categoría de productor de bajos recursos se da un subsidio entre 12% y el 13,7%, en el caso de la categoría de pequeño productor el subsidio esta entre el 11,7% y el 13%, y finalmente para la categoría del mediano productor se contempla un subsidio entre el 11% y el 13%. El  plazo máximo de otorgamiento del subsidio ha sido estipulado hasta 3 años. El incentivo se aplica sobre el valor total del proyecto presentado.</t>
  </si>
  <si>
    <t>La estimación para el sostenimiento de cultivos perennes y forestales - Silvopastoriles, se establecen para una unidad productiva de 10 hectáreas, y  se incluyen gastos de mejoramiento de pradera, banco de energía (Pasto de corte), banco de proteína (leguminosas), cercas vivas, siembra de arboles (100 por hectárea). El LEC otorga para pequeños productores de bajos ingresos (para esta cadena se consideran muy pequeños), pequeño productor y mediano productor. 
Para la categoría de productor de bajos recursos se da un subsidio entre 12% y el 13,7%, en el caso de la categoría de pequeño productor el subsidio esta entre el 11,7% y el 13%, y finalmente para la categoría del mediano productor se contempla un subsidio entre el 11% y el 13%. El  plazo máximo de otorgamiento del subsidio ha sido estipulado hasta 3 años. El incentivo se aplica sobre el valor total del proyecto presentado.</t>
  </si>
  <si>
    <t xml:space="preserve">La estimación para fomentar las actividades rurales relacionadas con el turismo rural y ecológico) - Diversificación productiva,  se incluyen gastos de consultoría para alistamiento de la finca o predio (organización y/o adecuación, documentos legales, cumplimiento de condiciones ambientales entre otras), insumos para adecuaciones y el certificado e inscripción de finca agroturística. El LEC otorga para pequeños productores de bajos ingresos (para esta cadena se consideran muy pequeños), pequeño productor y mediano productor. 
Para la categoría de productor de bajos recursos se da un subsidio entre 12% y el 13,7%, en el caso de la categoría de pequeño productor el subsidio esta entre el 11,7% y el 13%, y finalmente para la categoría del mediano productor se contempla un subsidio entre el 11% y el 13%. El  plazo máximo de otorgamiento del subsidio ha sido estipulado hasta 3 años.  </t>
  </si>
  <si>
    <t>La  estimación del sostenimiento pecuario, se establecen  para una unidad productiva entre 30 y 80 animales, se contempla el sostenimiento para  ovinos, caprinos, leche ovina, leche caprina y lana; se incluyen gastos de  alimentación, animales o mejoramiento genético, mano de obra, mantenimiento (adecuación), procesamiento  y otros costos variables.  El ICR otorga para pequeños productores de bajos ingresos (para esta cadena se consideran muy pequeños), pequeño productor y mediano productor. 
Para la categoría de productor de bajos recursos se da un subsidio del 40%, en el caso de la categoría de pequeño productor el subsidio es de 30%, y finalmente para la categoría del mediano productor se contempla un subsidio del 25%  El  plazo máximo de otorgamiento del subsidio ha sido estipulado hasta 3 años. El incentivo se aplica sobre el valor total del proyecto presentado.</t>
  </si>
  <si>
    <t>La estimación de capital de trabajo para procesos de comercialización y transformación se contemplan para la transformación y procesamiento (diseño, construcción o adecuación de plantas), comercialización de animales en pie y la comercialización de producto  (carne en canal y/o despostada). El ICR otorga para pequeños productores de bajos ingresos (para esta cadena se consideran muy pequeños), pequeño productor y mediano productor. 
Para la categoría de productor de bajos recursos se da un subsidio del 40%, en el caso de la categoría de pequeño productor el subsidio es de 30%, y finalmente para la categoría del mediano productor se contempla un subsidio del 25%  El  plazo máximo de otorgamiento del subsidio ha sido estipulado hasta 3 años. El incentivo se aplica sobre el valor total del proyecto presentado.</t>
  </si>
  <si>
    <t>La estimación de capital de trabajo bioseguridad y control de enfermedades, se establecen  para una unidad productiva entre 20 y 50 animales, se contempla para  ovinos, caprinos, leche ovina, leche caprina y lana; se incluyen gastos para diagnostico sanitario (Control de enfermedades) y la consultoría.  El ICR otorga para pequeños productores de bajos ingresos (para esta cadena se consideran muy pequeños), pequeño productor y mediano productor. 
Para la categoría de productor de bajos recursos se da un subsidio del 40%, en el caso de la categoría de pequeño productor el subsidio es de 30%, y finalmente para la categoría del mediano productor se contempla un subsidio del 25%  El  plazo máximo de otorgamiento del subsidio ha sido estipulado hasta 3 años. El incentivo se aplica sobre el valor total del proyecto presentado.</t>
  </si>
  <si>
    <t xml:space="preserve">La estimación para reparación o mejoras de la infraestructura pecuaria, se establecen para una unidad productiva entre 20 y 50 animales, se contempla para  ovinos y caprinos; se incluyen gastos de cercas, obras físicas de bebederos, acueductos ganaderos y corrales  con sus dotaciones. El ICR otorga para pequeños productores de bajos ingresos (para esta cadena se consideran muy pequeños), pequeño productor y mediano productor. 
Para la categoría de productor de bajos recursos se da un subsidio del 40%, en el caso de la categoría de pequeño productor el subsidio es de 30%, y finalmente para la categoría del mediano productor se contempla un subsidio del 25%  El  plazo máximo de otorgamiento del subsidio ha sido estipulado hasta 3 años. El incentivo se aplica sobre el valor total del proyecto presentado.  </t>
  </si>
  <si>
    <t>La estimación para reparación de maquinaria, implementos y equipos para la producción primaria, se contempla para  ovinos y caprinos; se incluyen gastos de maquinaria y sistema de riego, entre otros. El ICR otorga para pequeños productores de bajos ingresos (para esta cadena se consideran muy pequeños), pequeño productor y mediano productor. 
Para la categoría de productor de bajos recursos se da un subsidio del 40%, en el caso de la categoría de pequeño productor el subsidio es de 30%, y finalmente para la categoría del mediano productor se contempla un subsidio del 25%  El  plazo máximo de otorgamiento del subsidio ha sido estipulado hasta 3 años. El incentivo se aplica sobre el valor total del proyecto presentado.</t>
  </si>
  <si>
    <t>La estimación para compra de maquinaria, implementos y equipos para la producción agropecuaria  se contempla para  ovinos y caprinos; se incluyen gastos de cercas, obras físicas de bebederos, acueductos ganaderos y corrales  con sus dotaciones, entre otros. El ICR otorga para pequeños productores de bajos ingresos (para esta cadena se consideran muy pequeños), pequeño productor y mediano productor. 
Para la categoría de productor de bajos recursos se da un subsidio del 40%, en el caso de la categoría de pequeño productor el subsidio es de 30%, y finalmente para la categoría del mediano productor se contempla un subsidio del 25%  El  plazo máximo de otorgamiento del subsidio ha sido estipulado hasta 3 años. El incentivo se aplica sobre el valor total del proyecto presentado.</t>
  </si>
  <si>
    <t>La estimación para la compra de tierras, para el  uso en actividades agrícolas y pecuarias,  El ICR  otorga para pequeños productores de bajos ingresos (para esta cadena se consideran muy pequeños), pequeño productor y mediano productor. 
Para la categoría de productor de bajos recursos se da un subsidio del 40%, en el caso de la categoría de pequeño productor el subsidio es de 30%, y finalmente para la categoría del mediano productor se contempla un subsidio del 25%  El  plazo máximo de otorgamiento del subsidio ha sido estipulado hasta 3 años. El incentivo se aplica sobre el valor total del proyecto presentado.</t>
  </si>
  <si>
    <t xml:space="preserve">La estimación para siembra y/o sostenimiento de cultivos de ciclo corto se establecen para una unidad productiva entre 10 y 50 animales y se incluyen gastos de adecuación de la tierra (maquinaria y elementos), mano de obra, bonos y manejo del cultivo (fumigaciones, podas o limpieza) y s semilla.  El ICR otorga para pequeños productores de bajos ingresos (para esta cadena se consideran muy pequeños), pequeño productor y mediano productor. 
Para la categoría de productor de bajos recursos se da un subsidio del 40%, en el caso de la categoría de pequeño productor el subsidio es de 30%, y finalmente para la categoría del mediano productor se contempla un subsidio del 25%  El  plazo máximo de otorgamiento del subsidio ha sido estipulado hasta 3 años. El incentivo se aplica sobre el valor total del proyecto presentado.   </t>
  </si>
  <si>
    <t>La estimación para el sostenimiento de cultivos perennes y forestales - Silvopastoriles, se establecen para una unidad productiva de 10 hectáreas, y  se incluyen gastos de mejoramiento de pradera, banco de energía (Pasto de corte), banco de proteína (leguminosas), cercas vivas, siembra de arboles (100 por hectárea). El ICR otorga para pequeños productores de bajos ingresos (para esta cadena se consideran muy pequeños), pequeño productor y mediano productor.  
Para la categoría de productor de bajos recursos se da un subsidio del 40%, en el caso de la categoría de pequeño productor el subsidio es de 30%, y finalmente para la categoría del mediano productor se contempla un subsidio del 25%  El  plazo máximo de otorgamiento del subsidio ha sido estipulado hasta 3 años.  El incentivo se aplica sobre el valor total del proyecto presentado.</t>
  </si>
  <si>
    <t>La estimación para fomentar las actividades rurales relacionadas con el turismo rural y ecológico) - Diversificación productiva,  se incluyen gastos de consultoría para alistamiento de la finca o predio (organización y/o adecuación, documentos legales, cumplimiento de condiciones ambientales entre otras), insumos para adecuaciones y el certificado e inscripción de finca agroturística. El ICR otorga para pequeños productores de bajos ingresos (para esta cadena se consideran muy pequeños), pequeño productor y mediano productor. 
Para la categoría de productor de bajos recursos se da un subsidio del 40%, en el caso de la categoría de pequeño productor el subsidio es de 30%, y finalmente para la categoría del mediano productor se contempla un subsidio del 25%  El  plazo máximo de otorgamiento del subsidio ha sido estipulado hasta 3 años.  El incentivo se aplica sobre el valor total del proyecto presentado.</t>
  </si>
  <si>
    <t>La estimación se realiza la transformación productiva: (1) Implementación de los sistemas o plantas de tratamiento de residuos, desechos animales para la generación de abonos orgánicos; (2) Inversión en infraestructura, maquinaria y equipos nuevos e implementación de sistemas de labranza sostenible y de conservación, orientado al uso de nuevas tecnologías, (3) Implementación de medidas para la preservación y/o restauración de las rondas hídricas, Inversiones nuevas en infraestructura de sistemas de manejo de vertimiento, reutilización de aguas; y (4)   Inversiones en infraestructura para eficiencia energética e implementación de proyectos generadores de energía a partir de Fuentes no Convencionales de Energía - FNCE.
Este incentivo de Crédito destinado a financiar proyectos que contribuyan con la sostenibilidad ambiental a partir de acciones enmarcadas en la conservación del medio ambiente y la mitigación y adaptación al cambio climático. 
Para la categoría de productor de bajos recursos se da un subsidio del 40%, en el caso de la categoría de pequeño productor el subsidio es de 30%, y finalmente para la categoría del mediano productor se contempla un subsidio del 25%  El  plazo máximo de otorgamiento del subsidio ha sido estipulado hasta 3 años. el cual se estima  La tasa de esta línea es de IBR+6% e IBR+8,5% dependiendo el tipo de productor ovino caprino en las categorías de manufactura y servicios, teniendo como tasa final de interés la oscilación entre 16,5% a 19% efectiva anual.  El incentivo se aplica sobre el valor total del proyecto presentado.</t>
  </si>
  <si>
    <t>La estimación de este incentivo tiene en cuenta las categorías de microempresas y pequeñas empresas ovino caprinas de acuerdo con la clasificación de la DIAN por UVT (Resolución 193 del 04 de diciembre de 2024), mediante la cual fijó el valor de la UVT.  El incentivo está definido para nuevos emprendimientos el 10%  y para el  fortalecimiento de los emprendimientos existentes; el 7% .</t>
  </si>
  <si>
    <t xml:space="preserve">La estimación de este incentivo tiene en cuenta las categorías de microempresas y pequeñas empresas ovino caprinas de acuerdo con la clasificación de la DIAN por UVT (Resolución 193 del 04 de diciembre de 2024), mediante la cual fijó el valor de la UVT.  El incentivo está definido para microempresas en un 8% y en el caso de las Mipymes un 5%. </t>
  </si>
  <si>
    <t>La estimación de este incentivo tiene en cuenta las categorías de microempresas y pequeñas empresas ovino caprinas de acuerdo con la clasificación de la DIAN por UVT (Resolución 193 del 04 de diciembre de 2024), mediante la cual fijó el valor de la UVT. El incentivo está definido para la creación de nuevas asociaciones el 15%  y para el  fortalecimiento de las asociaciones  existentes; el 10% .</t>
  </si>
  <si>
    <t>La estimación de este incentivo tiene en cuenta las categorías de microempresas y pequeñas empresas ovino caprinas de acuerdo con la clasificación de la DIAN por UVT (Resolución 193 del 04 de diciembre de 2024), mediante la cual fijó el valor de la UVT.  El incentivo está definido para empaque en microempresas 7% y para pequeñas empresas es del 3%.</t>
  </si>
  <si>
    <t>La estimación de este incentivo tiene en cuenta las categorías de microempresas y pequeñas empresas ovino caprinas de acuerdo con la clasificación de la DIAN por UVT (Resolución 193 del 04 de diciembre de 2024), mediante la cual fijó el valor de la UVT.  El incentivo está definido para escalamiento en microempresas entre 8% y para pequeñas empresas es del  5%.</t>
  </si>
  <si>
    <t xml:space="preserve">La estimación de este incentivo tiene en cuenta las categorías de microempresas, pequeñas y medianas empresas ovino caprinas de acuerdo con la clasificación de la DIAN por UVT (Resolución 193 del 04 de diciembre de 2024), mediante la cual fijó el valor de la UVT. El incentivo está definido para la exportación para microempresas 30%, pequeñas empresas el 15% y medianas empresas el 7%,. </t>
  </si>
  <si>
    <t xml:space="preserve">La estimación de este incentivo tiene en cuenta los equipos utilizados como Tablet o computador portátil.  El incentivo está definido como un valor de apoyo en la cofinanciación para Tablet de $600.000 y para Computador Portátil de $1.500.000, por usuario beneficiado. </t>
  </si>
  <si>
    <t xml:space="preserve">La estimación de este incentivo tiene en cuenta los servicios de conectividad utilizados en la actividad de la ovino caprina.  El incentivo está definido como un valor de apoyo mensual de $80.000, por usuario beneficiado. </t>
  </si>
  <si>
    <t>La estimación de este incentivo tiene en cuenta las categorías de microempresas y pequeñas empresas  ovino caprinas de acuerdo con la clasificación de la DIAN por UVT (Resolución 193 del 04 de diciembre de 2024), mediante la cual fijó el valor de la UVT.  El incentivo está definido para escalamiento de. modelos sostenibles en microempresas del 15% y para pequeñas empresas del 9%.</t>
  </si>
  <si>
    <t>La estimación de este incentivo tiene en cuenta las categorías de microempresas y pequeñas empresas ovino caprinas de acuerdo con la clasificación de la DIAN por UVT (Resolución 000187 de 2023, mediante la cual fijó el valor de la UVT.  El incentivo está definido para la innovación en microempresas tendrán un 50% de apoyo; y para pequeñas empresas que tengan estimado un 25% y en medianas empresa el 25%.</t>
  </si>
  <si>
    <t>La estimación de este incentivo contempla el apoyo bajo plan exportador de un incentivo de reintegro de hasta el 50% de gastos que se incurren para participar en ferias internacionales en las cuales se promueve el incremento de la participación de productos ovino caprinos, en los rubros de tiquete de desplazamiento, inscripciones en las ferias internacionales e instalación de stand para promoción de producto colombiano en dicho mercado.  Este incentivo es operado por ProColombia bajo la premisa que las empresas tengan abierto plan exportador en Agroindustria para productos ovino caprinos.</t>
  </si>
  <si>
    <t xml:space="preserve">La estimación de este incentivo contempla el apoyo del 50% para la participación de productores, transformadores o comercializadores ovino caprinos en ferias comerciales internaciones. 8solo incluye el Stand), </t>
  </si>
  <si>
    <t>La estimación del incentivo se define con la identificación de equipos, software y mantenimiento requerido para la medición de huella de carbono requerida para el sector ovino caprino para el cumplimiento de la normativa nacional y los requisitos de exportación.</t>
  </si>
  <si>
    <t>La estimación de este incentivo tiene en cuenta las categorías de microempresas, pequeñas y medianas empresas ovino caprinas de acuerdo con la clasificación de la DIAN por UVT (Resolución 193 del 04 de diciembre de 2024), mediante la cual fijó el valor de la UVT.  El incentivo está definido para las empresas que demuestren tecnificación especializada. El porcentaje estimado para el incentivo es para Microempresas del 15%; para pequeña empresa del 5% y para mediana empresa del 2%.</t>
  </si>
  <si>
    <t xml:space="preserve">La estimación de este incentivo se otorga a productores y/o asociaciones que deseen certificarse en BPG y el porcentaje de apoyo para muy pequeños del 12,7%, pequeños 11,7% y medianos del 11%, sobre un valor de $124.000.000. </t>
  </si>
  <si>
    <t xml:space="preserve">La estimación de este incentivo se otorga a medianas empresas que deseen certificarse en HACCP y el porcentaje de apoyo  del 11%, sobre un valor de $102.000.000. </t>
  </si>
  <si>
    <t xml:space="preserve">La estimación de este incentivo se otorga a   medianas empresas que deseen certificarse en BPM y el porcentaje de apoyo  del 11%, sobre un valor de $40.000.000. </t>
  </si>
  <si>
    <t xml:space="preserve">Tasa de cambio </t>
  </si>
  <si>
    <t>Es la relación entre el valor de una moneda y otra, es decir, nos indica cuántas unidades  de una divisa se necesitan para obtener una unidad de otra. Fuente: Adaptado  Wikipedia.</t>
  </si>
  <si>
    <t>Pesos por Dólar</t>
  </si>
  <si>
    <t>Es la relación entre el valor de un dólar y un peso,  es decir,  indica cuántos pesos se requiere  para un dólar. Por ejemplo, para el 2024, se estimó que se requiere $4.490 pesos para adquirir un dólar estadunidense.  Fuente: Adaptado Wikipedia.</t>
  </si>
  <si>
    <t>Pesos Por Euro</t>
  </si>
  <si>
    <t>Es la relación entre el valor de un dólar y un euro, es decir,  indica cuántos pesos se requiere  para un euro.   Por ejemplo, para el 2024, se requieren $4.638 pesos para adquirir un euro.  Fuente: Adaptado Wikipedia</t>
  </si>
  <si>
    <t xml:space="preserve">Categoría de Costos </t>
  </si>
  <si>
    <t>Resumen de Rubros</t>
  </si>
  <si>
    <t xml:space="preserve">Regiones </t>
  </si>
  <si>
    <t>Regiones Ovinas</t>
  </si>
  <si>
    <t>Regiones Caprinas</t>
  </si>
  <si>
    <t>Total regiones Ovinas y Caprinas</t>
  </si>
  <si>
    <t>Regiones Ovinas y Caprinas (Integradas)</t>
  </si>
  <si>
    <t>Departamentos Ovinos y Caprinos (Integrados)</t>
  </si>
  <si>
    <t>Número de UPA, producción y porcentaje para Ovinos</t>
  </si>
  <si>
    <t>Departamento</t>
  </si>
  <si>
    <t>Cantidad UPA (1)</t>
  </si>
  <si>
    <t>Participación % UPA</t>
  </si>
  <si>
    <t>Inventario parcial Ovino</t>
  </si>
  <si>
    <t>Participación Inventario</t>
  </si>
  <si>
    <t>Producción 2019 (t)/año) - ICA</t>
  </si>
  <si>
    <t>Participación % Producción</t>
  </si>
  <si>
    <t>Municipios del departamento</t>
  </si>
  <si>
    <t>Comités Departamentales CCN_OC</t>
  </si>
  <si>
    <t>Amazonia 
( 21 municipios, 27.140  ovinos en inventario y  995 UPA)</t>
  </si>
  <si>
    <t>Amazonas (1 Municipio)</t>
  </si>
  <si>
    <t>Leticia</t>
  </si>
  <si>
    <t>Guajira</t>
  </si>
  <si>
    <t>Caquetá (12 Municipios)</t>
  </si>
  <si>
    <t>Belén de los Andaquíes, Valparaíso, Montañita, Puerto Rico, Cartagena del Chairá, San Vicente del Caguán, Solita, Milán, Morelia, El Doncello, Florencia, El Paujil</t>
  </si>
  <si>
    <t>Boyacá</t>
  </si>
  <si>
    <t>Putumayo (4 Municipios)</t>
  </si>
  <si>
    <t>Puerto Asís, Puerto Caicedo, Puerto Guzmán, Puerto Leguízamo</t>
  </si>
  <si>
    <t>Santander</t>
  </si>
  <si>
    <t>Guaviare (4 Municipios)</t>
  </si>
  <si>
    <t>Miraflores, San José del Guaviare, Calamar, El Retorno</t>
  </si>
  <si>
    <t>Cesar</t>
  </si>
  <si>
    <t>Boyacá Cundinamarca 
(167 Municipios, 187.090 ovinos en inventario  y 17.494 UPA)</t>
  </si>
  <si>
    <t>Boyacá (98 Municipios)</t>
  </si>
  <si>
    <t>Sativanorte, Sativasur, Ventaquemada, Rondón, La Uvita, Viracachá, Saboyá, Villa de Leiva, Sáchica, Samacá, Macanal, San Luis de Gaceno, San Miguel de Sema, Cómbita, San , ateo, Miraflores, Santana, Corrales, Covarachía, Monguí, Santa Sofía, Moniquirá, Cubará, Cucaita, Cuítiva, Santa María, Mongua, Santa Rosa de Viterbo, Motavita, Chivor, Duitama, Chíquiza, El Espino, El Cocuy, Tunja, Nobsa, Nuevo Colón, Almeida, Firavitoba, Floresta, Aquitania, Gachantivá, Gámeza, Arcabuco, Garagoa, Chita, Chivatá, Ciénega, Tibaná, Tibasosa, Tipacoque, Toca, Tópaga, Tota, Turmequé, Tuta, Tutazá, Úmbita, Ráquira, Oicatá, Siachoque, Paipa, Panqueba, Soatá, Socotá, Socha, Sogamoso, , Paya, Sora, Sotaquirá, Soracá, Paz de Río, Somondoco, Pesca, Susacón, Sutatenza, Guacamayas, Pisba, Guateque, Guayatá, Tasco, Güicán, Boyacá, Buenavista, Ramiriquí, Busbanzá, Jericó, Iza, Labranza grande, Caldas, La Capilla, Cerinza, Chinavita, Chiquinquirá, Chiscas, Belén, Betéitiva, Boavita</t>
  </si>
  <si>
    <t>Cundinamarca</t>
  </si>
  <si>
    <t>Cundinamarca (69 Municipios)</t>
  </si>
  <si>
    <t>Sesquilé, Sibaté, Silvania, Simijaca, Soacha, Pacho, Sopó, Paime, Pandi, Subachoque, Suesca, Supatá, Susa, Pasca, Machetá, Manta, Madrid, Cogua, Cota, Cucunubá, Mosquera, Nemocón, Nimaima, El Colegio, El Peñón, Facatativá, El Rosal, Anapoima, Fúquene, Fosca, Fusagasugá, Arbeláez, Bogotá, D.C., Bituima, Bojacá, Tocancipá, Ubaté, Útica, San Bernardo, Lenguazaque, San Cayetano, San Francisco, Vianí, Tabio, Villagómez, Villapinzón, Viotá, Tenjo, Granada, Tausa, Guachetá, Guasca, Guatavita, Zipaquirá, Guaduas, Gutiérrez, Apulo, Cajicá, Cabrera, La Calera, Junín, Caparrapí, La Peña, La Palma, Carmen de Carupa, Chaguaní, Chía, Choachí, Chocontá</t>
  </si>
  <si>
    <t>Cauca</t>
  </si>
  <si>
    <t>Caribe Seco
(59 Municipios, 1.214.214 ovinos en inventario  y 21.285 UPA)</t>
  </si>
  <si>
    <t>Cesar (17 Municipios)</t>
  </si>
  <si>
    <t xml:space="preserve">San Diego, Pailitas, Manaure Balcón del Cesar, Curumaní, Valledupar, El Copey, Agustín Codazzi, El Paso, Astrea, Becerrill, Bosconia, La Paz, La Jagua de Ibirico, Tamalameque, Pueblo Bello, Chimichagua, Chiriguaná. </t>
  </si>
  <si>
    <t>Magdalena</t>
  </si>
  <si>
    <t>La Guajira (15 Municipios)</t>
  </si>
  <si>
    <t>Uribia, Manaure, El Molino, Hato Nuevo, Barrancas, Distracción, Dibulla, Urumita, Villanueva, San Juan del Cesar, La Jagua del Pilar, Maicao, Riohacha, Albania, Fonseca</t>
  </si>
  <si>
    <t>Caquetá</t>
  </si>
  <si>
    <t>Magdalena (27 Municipios)</t>
  </si>
  <si>
    <t>El Retén, Fundación, Remolino, Sabanas de San Ángel, Salamina, Chibolo, Ciénaga, San Zenón, Santa Ana, Zapayán, Santa Bárbara de Pinto, Sitio nuevo, Zona Bananera, Pedraza, Pijiño del Carmen, Tenerife, Plato, Pivijay, Guamal, Concordia, San Sebastián de Buenavista, Nueva Granada, Algarrobo, El Banco, El Piñón, Ariguaní (El Difícil), Aracataca.</t>
  </si>
  <si>
    <t>Tolima</t>
  </si>
  <si>
    <t>Cauca Nariño
(31 Municipios, 11.170 ovinos en inventario  y 1.955 UPA)</t>
  </si>
  <si>
    <t>Cauca (23 Municipios)</t>
  </si>
  <si>
    <t>Inzá, Jambaló, Cajibío, Caldono, Caloto, Santa Rosa, Silvia, Sotará, Paispamba), Patía (El Bordo), San Sebastián, Mercaderes, Santander de Quilichao, Corinto, Morales, Popayán, El Tambo, Florencia, Timbío, Totoró, Piendamó, Puerto Tejada, Puracé (Coconuco), Bolívar</t>
  </si>
  <si>
    <t>Antioquia</t>
  </si>
  <si>
    <t>Nariño (6 Municipios)</t>
  </si>
  <si>
    <t>Sapuyes, Guachucal, Cuaspud (Carlosama), Cumbal, Buesaco, Ipiales</t>
  </si>
  <si>
    <t>Valle del Cauca</t>
  </si>
  <si>
    <t>Putumayo (2 Municipios)</t>
  </si>
  <si>
    <t>Valle del Guamuez (La Hormiga), Orito</t>
  </si>
  <si>
    <t>Córdoba</t>
  </si>
  <si>
    <t>Magdalena Medio
(26 Municipios, 27.239 ovinos en inventario  y 605 UPA)</t>
  </si>
  <si>
    <t>Antioquia  (3 Municipios)</t>
  </si>
  <si>
    <t>Remedios, Yondó (Casabe), Puerto Berrío</t>
  </si>
  <si>
    <t>Casanare</t>
  </si>
  <si>
    <t>Bolívar  (9 Municipios)</t>
  </si>
  <si>
    <t>Santa Rosa del Sur, Morales, Norosí, Arenal, Rioviejo, San Pablo, Regidor, Cantagallo, Simití</t>
  </si>
  <si>
    <t>Boyacá  (1 Municipio)</t>
  </si>
  <si>
    <t>Puerto Boyacá</t>
  </si>
  <si>
    <t>Caldas  (1 Municipio)</t>
  </si>
  <si>
    <t>La dorada</t>
  </si>
  <si>
    <t>Cundinamarca  (1 Municipio)</t>
  </si>
  <si>
    <t>Puerto Salgar</t>
  </si>
  <si>
    <t>Santander  (7 Municipios)</t>
  </si>
  <si>
    <t>Sabana de Torres, Cimitarra</t>
  </si>
  <si>
    <t>Tolima  (4 Municipios)</t>
  </si>
  <si>
    <t>Honda, Armero (Guayabal), Mariquita, Ambalema</t>
  </si>
  <si>
    <t>Orinoquía
(55 Municipios, 69.375 ovinos en inventario  y 1.682 UPA)</t>
  </si>
  <si>
    <t>Arauca (6 Municipios)</t>
  </si>
  <si>
    <t>Saravena, Fortul, Tame, Cravo Norte, Arauca, Arauquita</t>
  </si>
  <si>
    <t>Casanare (16 Municipios)</t>
  </si>
  <si>
    <t>Sabanalarga, Sácama, San Luis de Palenque, Hato Corozal, La Salina, Maní, Pore, Tauramena, Trinidad, Villanueva, Nunchía, Orocué, Yopal, Paz de Ariporo, Aguazul, Monterrey</t>
  </si>
  <si>
    <t>Cundinamarca (1 Municipio)</t>
  </si>
  <si>
    <t>Paratebueno</t>
  </si>
  <si>
    <t>Meta (28 Municipios)</t>
  </si>
  <si>
    <t>Cabuyaro, Uribe, Castilla la Nueva, Vistahermosa, Lejanías, San Carlos de Guaroa, San Juan de Arama, San Juanito, San Martín, Puerto Concordia, Cubarral, Cumaral, Villavicencio, El Calvario, Acacías, El Castillo, El Dorado, Fuente de Oro, Restrepo, Granada, Puerto Gaitán, Mapiripán, Puerto López, Mesetas, Puerto Lleras, Puerto Rico, La Macarena, Barranca de Upía</t>
  </si>
  <si>
    <t>Vichada (4 Municipios)</t>
  </si>
  <si>
    <t>Santa Rosalía, La Primavera, Cumaribo, Puerto Carreño</t>
  </si>
  <si>
    <t>Santanderes y Sur del Cesar
(87 Municipios, 73.059 ovinos en inventario  y 4.330 UPA)</t>
  </si>
  <si>
    <t>Cesar (7 Municipios)</t>
  </si>
  <si>
    <t>San Alberto, Aguachica, Gamarra, Río de Oro, San Martín, Pelaya, La Gloria</t>
  </si>
  <si>
    <t xml:space="preserve">Santanderes y Sur del Cesar </t>
  </si>
  <si>
    <t>Norte de Santander 
(23 Municipios)</t>
  </si>
  <si>
    <t>Sardinata, Silos, Pamplona, Pamplonita, Salazar, Santiago, El Carmen, Cúcuta, Ábrego, El Tarra, El Zulia, Arboledas, Tibú, Toledo, Villa Caro, Villa del Rosario, Los Patios, Puerto Santander, Ragonvalia, Labateca, La Esperanza, Cáchira, Chitagá, Chinácota</t>
  </si>
  <si>
    <t>Santander (55 Municipios)</t>
  </si>
  <si>
    <t>Tona, Rionegro, Vélez, Villanueva, Lebrija, Zapatoca, Los Santos, Macaravita, San Andrés, San Gil, Málaga, San José de Miranda, San Miguel, San Vicente de Chucurí, Matanza, Concepción, Confines, Contratación, Coromoro, Mogotes, Curití, Bucaramanga, El Carmen, Jordán, Landázuri, La Paz, Carcasí, Charalá, Cerrito, Chima</t>
  </si>
  <si>
    <t>Tolima Huila
(65 Municipios, 40.217 ovinos en inventario  y 1.257 UPA)</t>
  </si>
  <si>
    <t>Cundinamarca 
(10 Municipios)</t>
  </si>
  <si>
    <t>San Juan de Rioseco, Nariño, Agua de Dios, Beltrán, Ricaurte, Tocaima, Girardot, Guataquí, Pulí, Jerusalén</t>
  </si>
  <si>
    <t>Huila (23 Municipios)</t>
  </si>
  <si>
    <t>Colombia, Hobo, Campoalegre, La Plata, Paicol, Palermo, Pital, Tarqui, Gigante, Pitalito, Tesalia, Tello, Guadalupe, Neiva, Agrado, Aipe, Algeciras, Altamira, Garzón, Baraya, Rivera, Villavieja, Yaguará,</t>
  </si>
  <si>
    <t>Tolima (32 Municipios)</t>
  </si>
  <si>
    <t xml:space="preserve"> Ortega, Guamo, Suárez, Piedras, Herveo, Prado, Cajamarca, Purificación, Carmen de Apicalá, Casabianca, Fresno, Rioblanco, Valle de San Juan, Líbano, Venadillo, Roncesvalles, Coello, Melgar, Coyaima, Murillo, Saldaña, Cunday, San Luis, Natagaima, Santa Isabel, Ibagué, Alpujarra, Espinal, Alvarado, Falan, Flandes, Chaparral</t>
  </si>
  <si>
    <t>Urabá y Caribe Húmedo
(115 Municipios, 125.940 ovinos en inventario  y 1.535 UPA)</t>
  </si>
  <si>
    <t>Antioquia  (10 Municipios)</t>
  </si>
  <si>
    <t>Cáceres, Apartadó, Arboletes, Turbo, Zaragoza, San Juan de Urabá, San Pedro de Urabá, Necoclí, El Bagre, Caucasia</t>
  </si>
  <si>
    <t>Atlántico  (18 Municipios)</t>
  </si>
  <si>
    <t>Tubará, Usiacurí, Repelón, Sabanagrande, Sabanalarga, Piojó, Ponedera, Juan de Acosta, Campo de la Cruz, Candelaria, Soledad, Palmar de Varela, Luruaco, Manatí, Malambo, Santo Tomás, Barranquilla, Baranoa</t>
  </si>
  <si>
    <t>Bolívar  (30 Municipios)</t>
  </si>
  <si>
    <t>Hatillo de Loba, Talaigua Nuevo, Pinillos, Santa Rosa, María la Baja, Margarita, Córdoba, Mompós, El Carmen de Bolívar, El Guamo, Cartagena de Indias, Achí, El Peñón, Altos del Rosario, Arjona, Arroyohondo, Tiquisio (Puerto Rico), San Cristóbal, Turbaná, San Estanislao, San Fernando, San Jacinto, San Juan Nepomuceno, San Martin de Loba, Villanueva, Santa Catalina, Magangué, Mahates, Zambrano, Calamar</t>
  </si>
  <si>
    <t>Chocó  (3 Municipios)</t>
  </si>
  <si>
    <t>Riosucio, Acandí, Unguía</t>
  </si>
  <si>
    <t>Córdoba  (29 Municipios)</t>
  </si>
  <si>
    <t>Tierralta, Tuchín, Montería, Valencia, Lorica, Sahagún, Los córdobas, Ayapel, San Antero, San Bernardo del Viento, San Carlos, San Andrés de Sotavento, Buenavista, San José de Uré, San Pelayo, Canalete, Momil, Montelíbano</t>
  </si>
  <si>
    <t>Sucre  (25 Municipios)</t>
  </si>
  <si>
    <t>Sincelejo, Guaranda, Toluviejo, Tolú, La Unión, Los Palmitos, Majagual, Sampués, San Benito Abad, Buenavista, Caimito, San Juan de Betulia (Betulia), San Marcos, San Onofre, San Pedro, Ovejas, Sincé, Palmito, Sucre, Corozal, Coveñas, Chalán, El Roble, Galeras, Morroa</t>
  </si>
  <si>
    <t>Zona Cafetera
(61 Municipios, 31.087 ovinos en inventario  y 654 UPA)</t>
  </si>
  <si>
    <t>Antioquia  (7 Municipios)</t>
  </si>
  <si>
    <t>Caldas, La Ceja, Armenia, Liborina, Santa Rosa de Osos, Copacabana, Sonsón</t>
  </si>
  <si>
    <t>Caldas (11 Municipios)</t>
  </si>
  <si>
    <t>Riosucio, Victoria, Salamina, Manzanares, Marulanda, Marmato, La Merced, Pácora, Pensilvania, Neira, Manizales</t>
  </si>
  <si>
    <t>Quindio (6 Municipios)</t>
  </si>
  <si>
    <t>Salento, Montenegro, Calarcá, Quimbaya, Armenia, Filandia</t>
  </si>
  <si>
    <t>Risaralda (4 Municipios)</t>
  </si>
  <si>
    <t>La Virginia, Santa Rosa de Cabal, Pereira, Pueblo Rico</t>
  </si>
  <si>
    <t>Valle del Cauca
 (33 Municipios)</t>
  </si>
  <si>
    <t>Buga, Bugalagrande, Jamundí, Caicedonia, Calima (El Darién), La Cumbre, Candelaria, Cartago, Sevilla, Palmira, Ginebra, Dagua, Cali, El Cerrito, Obando, El Dovio, Alcalá</t>
  </si>
  <si>
    <t>TOTALES</t>
  </si>
  <si>
    <t>Fuente: Documento Regionalización - POP Cadena  Ovino Caprina 2024 con base CNA 2014 e inventario ICA 2019 (Instrumento preliminar)</t>
  </si>
  <si>
    <t>Número de UPA, producción y porcentaje para Caprinos</t>
  </si>
  <si>
    <t>Inventario parcial Caprino</t>
  </si>
  <si>
    <t>Amazonia 
(6 municipios, 1.444  caprinos en inventario y  112UPA)</t>
  </si>
  <si>
    <t>Caquetá (4 Municipios)</t>
  </si>
  <si>
    <t>Puerto Rico, Cartagena del Chairá, San Vicente del Caguán, El Doncello</t>
  </si>
  <si>
    <t>Guaviare (1 Municipios)</t>
  </si>
  <si>
    <t>San José del Guaviare</t>
  </si>
  <si>
    <t>Putumayo 1 Municipios)</t>
  </si>
  <si>
    <t>Puerto Guzmán</t>
  </si>
  <si>
    <t>Boyacá Cundinamarca 
(97 Municipios, 62.097 caprinos en inventario  y 6.020 UPA)</t>
  </si>
  <si>
    <t>Boyacá (64 Municipios)</t>
  </si>
  <si>
    <t>Sativanorte, Sativasur, La Uvita, Saboyá, Villa de Leiva, Sáchica, San Luis de Gaceno, Cómbita, San Mateo, Santana, Corrales, Covarachía, Santa Sofía, Moniquirá, Cucaita, Cuítiva, Santa María, Mongua, Santa Rosa de Viterbo, Duitama, Chíquiza, El Espino, El Cocuy, Tunja, Nobsa, Firavitoba, Floresta, Aquitania, Gachantivá, Arcabuco, Garagoa, Chita, Tibaná, Tibasosa, Tipacoque, Toca, Tota, Tuta, Úmbita, Ráquira, Pachavita, Paipa, Panqueba, Soatá, Socotá, Socha, Sogamoso, Sora, Paz de Río, Pesca, Susacón, Sutamarchán, Guacamayas, Guateque, Guayatá, Tasco, Puerto Boyacá, Güicán, Jericó, Chinavita, Chiquinquirá, Chiscas, Betéitiva, Boavita</t>
  </si>
  <si>
    <t>Cundinamarca 
(33 Municipios)</t>
  </si>
  <si>
    <t>Tenjo, Guachetá, Yacopí, Guasca, Guatavita, Zipaquirá, Guaduas, Gutiérrez, Cabrera, Junín, Caparrapí, La Palma, Chaguaní, Chía, Choachí, Chocontá</t>
  </si>
  <si>
    <t>Caribe Seco
(55 Municipios, 995.429 caprinos en inventario  y 26.680 UPA)</t>
  </si>
  <si>
    <t>San Diego, Pailitas, Manaure Balcón del Cesar, Curumaní, Valledupar, El Copey, Agustín Codazzi, El Paso, Astrea, Becerrill, Bosconia, La Paz, La Jagua de Ibirico, Tamalameque, Pueblo Bello, Chimichagua, Chiriguaná</t>
  </si>
  <si>
    <t>Magdalena (23 Municipios)</t>
  </si>
  <si>
    <t>El Retén, Fundación, Sabanas de San Ángel, Chibolo, San Zenón, Santa Ana, Zapayán, Santa Bárbara de Pinto, Zona Bananera, Pedraza, Pijiño del Carmen, Tenerife, Plato, Pivijay, Guamal, Concordia, San Sebastián de Buenavista, Nueva Granada, Algarrobo, El Banco, El Piñón, Ariguaní (El Difícil), Aracataca</t>
  </si>
  <si>
    <t>Orinoquía
(25 Municipios, 8.146 caprinos en inventario  y 350 UPA)</t>
  </si>
  <si>
    <t>Arauca (5 Municipios)</t>
  </si>
  <si>
    <t>Saravena, Fortul, Tame, Arauca, Arauquita</t>
  </si>
  <si>
    <t>Casanare (5 Municipios)</t>
  </si>
  <si>
    <t>Pore, Orocué, Yopal, Paz de Ariporo, Aguazul</t>
  </si>
  <si>
    <t>Meta (15 Municipios)</t>
  </si>
  <si>
    <t>Uribe, Vistahermosa, San Juan de Arama, San Martín, Puerto Concordia, Villavicencio, El Castillo, Guamal, Granada, Puerto Gaitán, Mesetas, Puerto Lleras, Puerto Rico, La Macarena, Barranca de Upía</t>
  </si>
  <si>
    <t>Santanderes y Sur del Cesar
(67 Municipios, 39.224 caprinos en inventario  y 4.925 UPA)</t>
  </si>
  <si>
    <t>Antioquia (1 Municipio)</t>
  </si>
  <si>
    <t>Yondó (Casabe)</t>
  </si>
  <si>
    <t>Bolívar  (5 Municipios)</t>
  </si>
  <si>
    <t>Santa Rosa del Sur, Morales, Arenal, Cantagallo, Simití</t>
  </si>
  <si>
    <t>Cesar (6 Municipios)</t>
  </si>
  <si>
    <t>San Alberto, Aguachica, Gamarra, Río de Oro, San Martín, La Gloria</t>
  </si>
  <si>
    <t>Norte de Santander 
(10 Municipios)</t>
  </si>
  <si>
    <t>Cúcuta, Ábrego, El Zulia, Toledo, Villa Caro, Los Patios, Puerto Santander, La Esperanza, Cáchira, Chinácota</t>
  </si>
  <si>
    <t>Santander (45 Municipios)</t>
  </si>
  <si>
    <t>Simacota, Onzaga, Piedecuesta, Suratá, Girón, Guaca, Puerto Wilches, Cabrera, El Playón, Enciso, Encino, Floridablanca, Aratoca, Galán, Barichara, Barrancabermeja, Betulia, Tona, Rionegro, Villanueva, Lebrija, Zapatoca, Sabana de Torres, Los Santos, Macaravita, San Andrés, San Gil, Málaga, San José de Miranda, San Miguel, San Vicente de Chucurí, Matanza, San Joaquín, Concepción, Mogotes, Molagavita, Curití, El Carmen, Jordán, Capitanejo, Carcasí, Charalá, Cepitá, Cerrito, Cimitarra</t>
  </si>
  <si>
    <t>Tolima Huila
(26 Municipios, 10.659 caprinos en inventario  y 301 UPA)</t>
  </si>
  <si>
    <t>Caldas (2 Municipios)</t>
  </si>
  <si>
    <t>Manzanares, Marquetalia</t>
  </si>
  <si>
    <t>Huila (14 Municipios)</t>
  </si>
  <si>
    <t>Colombia, Palermo, Gigante, Pitalito, Tesalia, Tello, Neiva, Acevedo, Agrado, Aipe, Garzón, Baraya, Villavieja, Santa María</t>
  </si>
  <si>
    <t>Suárez, Armero (Guayabal), Venadillo, Coello, Dolores, Natagaima, Ibagué, Alpujarra, Alvarado, Chaparral</t>
  </si>
  <si>
    <t>Urabá y Caribe Húmedo
(52 Municipios, 13.886 caprinos en inventario  y 1.168 UPA)</t>
  </si>
  <si>
    <t>Antioquia  (4 Municipios)</t>
  </si>
  <si>
    <t>Cáceres, Turbo, San Pedro de Urabá, Necoclí</t>
  </si>
  <si>
    <t>Atlántico  (11 Municipios)</t>
  </si>
  <si>
    <t>Tubará, Usiacurí, Repelón, Sabanagrande, Sabanalarga, Suan, Polonuevo, Juan de Acosta, Candelaria, Galapa, Baranoa</t>
  </si>
  <si>
    <t>Bolívar  (16 Municipios)</t>
  </si>
  <si>
    <t>Talaigua Nuevo, Santa Rosa, María la Baja, Córdoba, Mompós, El Carmen de Bolívar, El Guamo, Cartagena de Indias, Arjona, San Fernando, San Juan Nepomuceno, Santa Catalina, Magangué, Mahates, Zambrano, Calamar</t>
  </si>
  <si>
    <t>Córdoba  (12 Municipios)</t>
  </si>
  <si>
    <t>Chinú, Planeta Rica, Pueblo Nuevo, La Apartada, Tierralta, Montería, Valencia, Lorica, Sahagún, San Bernardo del Viento, Buenavista, San Pelayo</t>
  </si>
  <si>
    <t>Sucre  (9 Municipios)</t>
  </si>
  <si>
    <t>Los Palmitos, Sampués, Buenavista, Caimito, San Marcos, Ovejas, Sincé, Corozal</t>
  </si>
  <si>
    <t>Zona Cafetera
(21 Municipios, 5.049 caprinos en inventario  y 389 UPA)</t>
  </si>
  <si>
    <t>Antioquia  (2 Municipios)</t>
  </si>
  <si>
    <t>Yarumal, Santa Rosa de Osos</t>
  </si>
  <si>
    <t>Cauca (5 Municipios)</t>
  </si>
  <si>
    <t>Patía (El Bordo), Mercaderes, Corinto, Popayán, El Tambo</t>
  </si>
  <si>
    <t>Nariño (2 Municipios)</t>
  </si>
  <si>
    <t>Taminango, Sandoná</t>
  </si>
  <si>
    <t>Quindio (3 Municipios)</t>
  </si>
  <si>
    <t>Calarcá, Quimbaya, Filandia</t>
  </si>
  <si>
    <t>Risaralda (1 Municipio)</t>
  </si>
  <si>
    <t>Risaralda</t>
  </si>
  <si>
    <t>Valle del Cauca
 (8 Municipios)</t>
  </si>
  <si>
    <t xml:space="preserve">Tuluá, Yumbo, Jamundí, La Cumbre, Cartago, Dagua, Cali, </t>
  </si>
  <si>
    <t>Tipo de Productores cadena Ovino Caprina (teniendo en cuenta el tamaño de los predios)</t>
  </si>
  <si>
    <t>Ovinos</t>
  </si>
  <si>
    <t>Caprinos</t>
  </si>
  <si>
    <t>TIPO DE PRODUCTORES (POR TAMAÑO DE REBAÑO)</t>
  </si>
  <si>
    <t>NÚMERO DE PRODUCTORES OVINOS</t>
  </si>
  <si>
    <t>%</t>
  </si>
  <si>
    <t>NÚMERO DE PRODUCTORES CAPRINOS</t>
  </si>
  <si>
    <t>TOTAL PRODUCTORES OVINO - CAPRINOS</t>
  </si>
  <si>
    <t>Muy Pequeños</t>
  </si>
  <si>
    <t>Pequeños</t>
  </si>
  <si>
    <t>Medianos</t>
  </si>
  <si>
    <t>Grandes</t>
  </si>
  <si>
    <t>SISTEMA ACFEC</t>
  </si>
  <si>
    <t>Fuente: Documento Análisis Situacional 2024 POP</t>
  </si>
  <si>
    <t>Meta Asociatividad</t>
  </si>
  <si>
    <t>Meta a 20 años</t>
  </si>
  <si>
    <t>Meta por año
Nuevas asociaciones</t>
  </si>
  <si>
    <t>Meta fortalecimiento Asociaciones
(Tabla 101 AS)</t>
  </si>
  <si>
    <t>Asociaciones por departamento 
(26 departamentos)</t>
  </si>
  <si>
    <t>Asociaciones y/o organizaciones Ovinas</t>
  </si>
  <si>
    <t>Asociaciones y/o organizaciones Caprinas</t>
  </si>
  <si>
    <t>Pertenecen a 500 asociaciones</t>
  </si>
  <si>
    <t>Servicio de extensión (Meta cobertura del servicio)</t>
  </si>
  <si>
    <t>UPA atendidas por extensionista (estimado al año)</t>
  </si>
  <si>
    <t>Costo extensionista/ mes (Honorarios y desplazamiento)</t>
  </si>
  <si>
    <t>Año de implementación</t>
  </si>
  <si>
    <t>Tasa de incremento</t>
  </si>
  <si>
    <t>Porcentaje (%)</t>
  </si>
  <si>
    <t>UPPA Atendidas</t>
  </si>
  <si>
    <t>N° Extensionistas</t>
  </si>
  <si>
    <t>TOTAL EN EL HORIZONTE DE EJECUCIÓN DEL POP</t>
  </si>
  <si>
    <t>1. Costos/Gastos de Personal: Honorarios</t>
  </si>
  <si>
    <t>Tabla de Honorarios Contratos de Prestación de Servicios</t>
  </si>
  <si>
    <t>Categorías</t>
  </si>
  <si>
    <t xml:space="preserve">Requisitos de Formación </t>
  </si>
  <si>
    <t>Tipo de Contratista</t>
  </si>
  <si>
    <t xml:space="preserve">Experiencia especifica en meses </t>
  </si>
  <si>
    <t>Valor</t>
  </si>
  <si>
    <t>Unidad</t>
  </si>
  <si>
    <t>Desde</t>
  </si>
  <si>
    <t>Hasta</t>
  </si>
  <si>
    <t>Servicios Asistenciales</t>
  </si>
  <si>
    <t xml:space="preserve">Titulo de Bachiller </t>
  </si>
  <si>
    <t>$/mes</t>
  </si>
  <si>
    <t>Servicios Técnicos</t>
  </si>
  <si>
    <t xml:space="preserve">Titulo de formación técnica profesional </t>
  </si>
  <si>
    <t xml:space="preserve">Probación de tres (3 años) de educación superior en la modalidad de formación tecnológica, profesional o universitaria. </t>
  </si>
  <si>
    <t xml:space="preserve">Titulo de formación tecnológica  </t>
  </si>
  <si>
    <t>Servicios Profesionales</t>
  </si>
  <si>
    <t xml:space="preserve">Titulo profesional relacionado con los servicios a contratar </t>
  </si>
  <si>
    <t>Servicios Profesionales Especializados</t>
  </si>
  <si>
    <t xml:space="preserve">Título profesional  y titulo de posgrado en la modalidad de especialización, relacionado con los servicios a contratar. </t>
  </si>
  <si>
    <t xml:space="preserve">Título profesional  y titulo de posgrado en la modalidad de maestría, relacionado con los servicios a contratar. </t>
  </si>
  <si>
    <t>Fuente: Valores referencia obtenidos de la Resolución 5634 del 10 de diciembre de 2024 DNP,  "Por medio del cual se adopta la tabla de honorarios para la celebración de Contratos de Prestación de Servicios Profesionales y de Apoyo a la Gestión y se establecen otras disposiciones.</t>
  </si>
  <si>
    <t>Fuente: DNP (2024) https://colaboracion.dnp.gov.co/CDT/Contratación/Resolucion_5634_de_2024_Por_medio_de_la_cual_se_adopta_la_tabla_de_honorarios.pdf+B19</t>
  </si>
  <si>
    <t xml:space="preserve">2. Costos y/o gastos de viaje: transporte, alojamiento y alimentación </t>
  </si>
  <si>
    <t>a. Tabla gastos de alojamiento, alimentación y transporte local por categoría (Para contratistas)</t>
  </si>
  <si>
    <t xml:space="preserve">Requisitos de. Formación </t>
  </si>
  <si>
    <t xml:space="preserve">Valor gastos de viaje </t>
  </si>
  <si>
    <t>Nota: Cubre gastos de alojamiento y alimentación</t>
  </si>
  <si>
    <t>Fuente: El cálculo de los valores se realiza teniendo en cuenta la escala salarial de la resolución 5634 de 2025 y  las tarifas de gastos de viaje  (Alojamiento y alimentación) del 2024, a los cuales se les incrementa el 3,2% del PIB para 2025.</t>
  </si>
  <si>
    <t>b. Tiquetes  aéreos nacionales</t>
  </si>
  <si>
    <t xml:space="preserve">Trayectos </t>
  </si>
  <si>
    <t xml:space="preserve">Valor ida y vuelta </t>
  </si>
  <si>
    <t xml:space="preserve">Bogotá- Bucaramanga </t>
  </si>
  <si>
    <t>Bogotá -Medellín</t>
  </si>
  <si>
    <t xml:space="preserve">Bogotá- Neiva </t>
  </si>
  <si>
    <t xml:space="preserve">Bogotá- Ibagué </t>
  </si>
  <si>
    <t>Bogotá - Pasto</t>
  </si>
  <si>
    <t>Bogotá- Valledupar</t>
  </si>
  <si>
    <t>Bogotá - Riohacha</t>
  </si>
  <si>
    <t>Bogotá - Cali</t>
  </si>
  <si>
    <t>Bogotá - Cartagena</t>
  </si>
  <si>
    <t>Bogotá- Villavicencio</t>
  </si>
  <si>
    <t>Bogotá - Yopal</t>
  </si>
  <si>
    <t>Bogotá - Mitú</t>
  </si>
  <si>
    <t>Bogotá - San José del Guaviare</t>
  </si>
  <si>
    <t>Bogotá - Barranquilla</t>
  </si>
  <si>
    <t>Bogotá - Montería</t>
  </si>
  <si>
    <t>Bogotá - Cúcuta</t>
  </si>
  <si>
    <t>Bogotá - Florencia</t>
  </si>
  <si>
    <t>Bogotá - Puerto Asís</t>
  </si>
  <si>
    <t>Bogotá - Pereira</t>
  </si>
  <si>
    <t>Valor promedio ida y regreso</t>
  </si>
  <si>
    <t xml:space="preserve"> Valor total estimado aproximado </t>
  </si>
  <si>
    <t xml:space="preserve">Nota: Corresponde a un valor aproximado simple de vuelos de rutas nacionales. </t>
  </si>
  <si>
    <t>Nota: Actualizado el 06 de diciembre de 2024.</t>
  </si>
  <si>
    <t xml:space="preserve">Fuente: Avianca, Latam, Wingo, Despegar,  Los tiquetes mas baratos y Satena. </t>
  </si>
  <si>
    <t>c. Tiquetes  aéreos internacionales</t>
  </si>
  <si>
    <t>Países de referencia</t>
  </si>
  <si>
    <t>Bogotá - Sao Pablo</t>
  </si>
  <si>
    <t>Bogotá - Ciudad de México</t>
  </si>
  <si>
    <t>Bogotá - Madrid</t>
  </si>
  <si>
    <t>Bogotá - Chile</t>
  </si>
  <si>
    <t xml:space="preserve"> Valor total estimado (ida y regreso)</t>
  </si>
  <si>
    <t xml:space="preserve">Nota: Corresponde a un valor promedio aproximado simple de vuelos directos internacionales. </t>
  </si>
  <si>
    <t>Nota. Actualizado el 06 de diciembre de 2024.</t>
  </si>
  <si>
    <t>Concepto</t>
  </si>
  <si>
    <t>Valor por persona</t>
  </si>
  <si>
    <t xml:space="preserve">Tiquete </t>
  </si>
  <si>
    <t>Gastos de viaje (Se estima un valor por 7 días de estadía)</t>
  </si>
  <si>
    <t>Valor total</t>
  </si>
  <si>
    <t>Valor aproximado estimado</t>
  </si>
  <si>
    <t>e. Desplazamiento terrestre en vehículo propio (rodamiento)</t>
  </si>
  <si>
    <t>Calculo Combustible</t>
  </si>
  <si>
    <t>Criterio para cálculo combustible</t>
  </si>
  <si>
    <t>Km por galón</t>
  </si>
  <si>
    <t xml:space="preserve">Valor aprox, por galón de gasolina </t>
  </si>
  <si>
    <t>Categoría por kilómetros</t>
  </si>
  <si>
    <t>Total km por región</t>
  </si>
  <si>
    <t>Galón de gasolina</t>
  </si>
  <si>
    <t xml:space="preserve">Recorrido máximo de 100 km (Ida y Vuelta) </t>
  </si>
  <si>
    <t xml:space="preserve">Recorrido máximo de 300 km (Ida y Vuelta) </t>
  </si>
  <si>
    <t>Recorrido máximo de 400 km (Ida y Vuelta)</t>
  </si>
  <si>
    <t>Recorrido máximo de 750 km (Ida y Vuelta)</t>
  </si>
  <si>
    <t>Valor total promedio estimado</t>
  </si>
  <si>
    <t>Peajes</t>
  </si>
  <si>
    <t>Criterio para cálculo de peajes</t>
  </si>
  <si>
    <t>Valor promedio por peaje</t>
  </si>
  <si>
    <t>Categoría Número Aproximado de tiquetes</t>
  </si>
  <si>
    <t>No. de peajes requeridos</t>
  </si>
  <si>
    <t xml:space="preserve">Valor total </t>
  </si>
  <si>
    <t xml:space="preserve">Total gastos de rodamiento/desplazamiento vehículo propio (rodamiento) </t>
  </si>
  <si>
    <t>Combustible</t>
  </si>
  <si>
    <t>% Reconocido Mantenimiento por viaje</t>
  </si>
  <si>
    <t>Nota: Este valor se reconoce cuando la persona se desplaza desde su lugar de origen</t>
  </si>
  <si>
    <t>f. Gastos desplazamiento para recurso humano regional (Extensionistas)</t>
  </si>
  <si>
    <t xml:space="preserve">Para extensionistas se toma el valor de desplazamiento/rodamiento vehículo propio sobre el 60% </t>
  </si>
  <si>
    <t>Valor aproximado</t>
  </si>
  <si>
    <t xml:space="preserve">Nota: Este valor se reconoce cuando la persona vive en la zona </t>
  </si>
  <si>
    <t>3. Costos  administrativos</t>
  </si>
  <si>
    <t>a. Alquiler  espacio (Puesto de trabajo)</t>
  </si>
  <si>
    <t>Valores cotizados</t>
  </si>
  <si>
    <t xml:space="preserve">Características del puesto de trabajo </t>
  </si>
  <si>
    <t>Valor mes por persona</t>
  </si>
  <si>
    <t xml:space="preserve">Valor total estimado aproximado </t>
  </si>
  <si>
    <t>Nota: Tarifas actualizadas diciembre 2024</t>
  </si>
  <si>
    <t>b. Computador Portátil</t>
  </si>
  <si>
    <t>Características</t>
  </si>
  <si>
    <t xml:space="preserve">Valores compra </t>
  </si>
  <si>
    <t>Valores alquiler mes</t>
  </si>
  <si>
    <t>34109 - Portátil Gamer Asus TUF Gaming FX506LI15.6" Intel I5 10300H GTX</t>
  </si>
  <si>
    <t>34180 - Portátil Gamer Asus TUF Gaming A15FA507RE AMD Ryzen 7 6800H RTX</t>
  </si>
  <si>
    <t>34175 - Portátil Gamer ROG Zephyrus GA401Q G1414.0" FHD AMD Ryzen 9 590</t>
  </si>
  <si>
    <t>34179 - Portátil Gamer ROG Strix SCAR 15 G533Z IntelCore i9-12900H RTX</t>
  </si>
  <si>
    <t>Valor total estimado aproximado</t>
  </si>
  <si>
    <t>c. Computador PC escritorio</t>
  </si>
  <si>
    <t>32359 - PC Gamer Violet TV32 Intel Core i3-10100FGTX 1050 Ti 4GB RAM 8GB</t>
  </si>
  <si>
    <t>PC Gamer Ryujin Intel Core i5 12400 GTX 1660 6GBRam 32GB SSD 960</t>
  </si>
  <si>
    <t>32510 - PC Gamer Orchid TO62 AMD Ryzen 5 5600XRX 6650 XT 8GB RAM 16GB M.</t>
  </si>
  <si>
    <t>32475 - PC Gamer Amethyst TA38 AMD Ryzen 55600X RX 6800 RAM 32GB M.2 512</t>
  </si>
  <si>
    <t xml:space="preserve">d. Impresora </t>
  </si>
  <si>
    <t>Impresora multifuncional blanco/negro (Se contempla compra de toners adicional a la carga inicial)</t>
  </si>
  <si>
    <t>Impresora multifuncional full color (Se contempla compra de toners adicional a carga inicial)</t>
  </si>
  <si>
    <t>Nota: Valor incluyen IVA (19%). Tarifas actualizadas diciembre 2024.</t>
  </si>
  <si>
    <t xml:space="preserve">Otros costos administrativos </t>
  </si>
  <si>
    <t>Valores cotizados compra y/o alquiler</t>
  </si>
  <si>
    <t xml:space="preserve">Valor </t>
  </si>
  <si>
    <t>e. Combo teclado mouse (Compra)</t>
  </si>
  <si>
    <t>f. Licencia Software/persona (Compra duración 12 meses)</t>
  </si>
  <si>
    <t>g. Suministros y papelería (compra promedio mes)</t>
  </si>
  <si>
    <t>h. Arrendamiento Oficina (Alquiler de espacio) por mes</t>
  </si>
  <si>
    <t xml:space="preserve">i. Tablet </t>
  </si>
  <si>
    <t>j. Servicio mensual internet</t>
  </si>
  <si>
    <t>4. Costos actividades grupales</t>
  </si>
  <si>
    <t>a. Mesas de trabajo presenciales básicas</t>
  </si>
  <si>
    <t xml:space="preserve">Refrigerio y Café </t>
  </si>
  <si>
    <t>Valor total estimado</t>
  </si>
  <si>
    <t>Nota: Se estima para 10 personas máximo</t>
  </si>
  <si>
    <t>b. Mesas de trabajo presenciales ampliadas</t>
  </si>
  <si>
    <t>Refrigerio</t>
  </si>
  <si>
    <t>Auditorio</t>
  </si>
  <si>
    <t>Sonido (incluye amplificación y micrófono)</t>
  </si>
  <si>
    <t>Nota: Auditorio incluye video beam</t>
  </si>
  <si>
    <t>Nota: Se estima para 25 personas máximo</t>
  </si>
  <si>
    <t>c. Mesas de trabajo, talleres y/o eventos virtuales</t>
  </si>
  <si>
    <t xml:space="preserve">Costos de plataforma y/o otros costos </t>
  </si>
  <si>
    <t>Nota: Las mesas de trabajo, eventos y talleres virtuales corresponden al 20% del valor estimado de forma básica presencial</t>
  </si>
  <si>
    <t>d. Talleres, talleres especializados y/ o eventos de divulgación nacionales y/o regionales</t>
  </si>
  <si>
    <t>Almuerzos</t>
  </si>
  <si>
    <t>Estación de café/agua  y otros</t>
  </si>
  <si>
    <t>Material de divulgación y promocional</t>
  </si>
  <si>
    <t xml:space="preserve">e. Días de campo, taller de proceso, giras técnicas, visitas y/o demostraciones de método </t>
  </si>
  <si>
    <t xml:space="preserve">Refrigerio </t>
  </si>
  <si>
    <t>Almuerzo</t>
  </si>
  <si>
    <t>Desplazamiento personas/transporte</t>
  </si>
  <si>
    <t>Nota: Se estima para 45 personas máximo</t>
  </si>
  <si>
    <t xml:space="preserve">5. Capacitación y Formación </t>
  </si>
  <si>
    <t xml:space="preserve">a. Cursos cortos virtuales </t>
  </si>
  <si>
    <t>Intensidad horaria</t>
  </si>
  <si>
    <t>Valor 8 horas</t>
  </si>
  <si>
    <t>Valor 12 horas</t>
  </si>
  <si>
    <t>Valor 24 horas</t>
  </si>
  <si>
    <t>Valor 40horas</t>
  </si>
  <si>
    <t>Honorarios docente y/o experto</t>
  </si>
  <si>
    <t xml:space="preserve">Costo plataforma virtual </t>
  </si>
  <si>
    <t>Seguimiento, acompañamiento plataforma</t>
  </si>
  <si>
    <t xml:space="preserve">Material de estudio </t>
  </si>
  <si>
    <t>Valor estimado por persona (Grupos de 25 personas)</t>
  </si>
  <si>
    <t>Nota: Para el caso honorarios se calcula un estimado de acuerdo a tarifas universitarias (Externado, Sabana y Jorge Tadeo Lozano) - diciembre de 2024</t>
  </si>
  <si>
    <t xml:space="preserve">b. Cursos cortos presenciales </t>
  </si>
  <si>
    <t>Valor 16 horas</t>
  </si>
  <si>
    <t xml:space="preserve">Honorarios docente, experto y/o docente </t>
  </si>
  <si>
    <t>Tiquetes aéreos</t>
  </si>
  <si>
    <t>Gastos de alojamiento y alimentación (Incluye transporte interno)</t>
  </si>
  <si>
    <t>Nota: Para el caso honorarios se calcula un estimado de acuerdo a tarifas universitarias</t>
  </si>
  <si>
    <t xml:space="preserve">Nota: Para el caso los tiquetes aéreos gastos de viaje y alojamiento se calculan teniendo en cuenta que cada sesión es de 8 horas/día. Ejemplo: Curso de 40 horas son 5 días de capacitación, por lo que al docente y/o experto se le calculan 5 tiquetes y gastos de viaje por cada día. </t>
  </si>
  <si>
    <t>Nota: Para el caso de honorarios se calcula un estimado de acuerdo a tarifas universitarias (Externado, Sabana y Jorge Tadeo Lozano) - diciembre 2024.</t>
  </si>
  <si>
    <t xml:space="preserve">c. Diplomados  virtuales </t>
  </si>
  <si>
    <t>Valor 80 horas</t>
  </si>
  <si>
    <t>Valor 96 horas</t>
  </si>
  <si>
    <t>Valor 120 horas</t>
  </si>
  <si>
    <t>Costo plataforma virtual (Valor promedio por 4, 5, 6 meses de acuerdo a la intensidad)</t>
  </si>
  <si>
    <t>Nota: Para el caso honorarios se calcula un estimado de acuerdo a tarifas universitarias (Externado, Sabana y Jorge Tadeo Lozano) - diciembre 2024</t>
  </si>
  <si>
    <t xml:space="preserve">d. Diplomados presenciales </t>
  </si>
  <si>
    <t>Nota: Los tiquetes aéreos gastos de viaje y alojamiento se calculan teniendo en cuenta que cada sesión es de 8 horas. Ejemplo: Para el diplomado de 80 horas, se imparten en 10 días de formación en diferentes lugares, por lo que se calculan 10 tiquetes y 10 días de gastos de viaje.</t>
  </si>
  <si>
    <t>e. Formación tecnológica y/o universitaria</t>
  </si>
  <si>
    <t>Tipo</t>
  </si>
  <si>
    <t>Tecnología virtual (7 semestres)</t>
  </si>
  <si>
    <t>Tecnología presencial (7 semestres)</t>
  </si>
  <si>
    <t>Carrera profesional Virtual (10 semestres)</t>
  </si>
  <si>
    <t>Carrera profesional presencial (10 semestres)</t>
  </si>
  <si>
    <t>Nota: son valores promedio</t>
  </si>
  <si>
    <t xml:space="preserve">f. Especializaciones  </t>
  </si>
  <si>
    <t>Especialización virtual (2 semestres)</t>
  </si>
  <si>
    <t>Especialización presencial (2 semestres)</t>
  </si>
  <si>
    <t xml:space="preserve">g. Maestrías </t>
  </si>
  <si>
    <t>Maestría virtual (4 semestres)</t>
  </si>
  <si>
    <t>Maestría presencial (4 semestres)</t>
  </si>
  <si>
    <t>h. Doctorados</t>
  </si>
  <si>
    <t xml:space="preserve">Doctorado virtual </t>
  </si>
  <si>
    <t xml:space="preserve">Doctorado presencial </t>
  </si>
  <si>
    <t>6. Promoción  y comunicación</t>
  </si>
  <si>
    <t xml:space="preserve">a. Creación de imagen institucional </t>
  </si>
  <si>
    <t>Corresponde al diseño, realización de slogan, selección de diferentes medios publicitarios, que incluye la contratación de una agencia creativa (slogan) y agencia publicitaria (difusión) durante  2 meses de desarrollo. Esta campaña dura 4 años aproximadamente.</t>
  </si>
  <si>
    <t>b. Campaña de promoción al consumo, fortalecimiento imagen corporativa, material promocional, etc.</t>
  </si>
  <si>
    <t>Incluye diseño, publicidad, estrategias de promoción, realización y participación de eventos, manejo de redes sociales, espacios publicitarios (radio, tv, vallas publicitarias, prensa, etc.), seguimiento, informes de impacto y cobertura, entre otras.</t>
  </si>
  <si>
    <t>c. Promoción y comunicación en medios masivos</t>
  </si>
  <si>
    <t>Actividad</t>
  </si>
  <si>
    <t>Valor unitario</t>
  </si>
  <si>
    <t>1. Nota en Televisión Nacional</t>
  </si>
  <si>
    <t>2. Nota en Televisión Regional</t>
  </si>
  <si>
    <t>3. Nota en Prensa Nacional</t>
  </si>
  <si>
    <t>4. Nota en Prensa Regional</t>
  </si>
  <si>
    <t>5. Pauta de radio nacional</t>
  </si>
  <si>
    <t>6. Pauta de radio regional</t>
  </si>
  <si>
    <t>7. Pauta TV Nacional</t>
  </si>
  <si>
    <t>8. Pauta TV Regional</t>
  </si>
  <si>
    <t>9. Pauta Digital redes sociales (Facebook, Instagram, YouTube)</t>
  </si>
  <si>
    <t>10. Valla publicitaria nacional</t>
  </si>
  <si>
    <t>11. Vallas publicitarias regionales</t>
  </si>
  <si>
    <t xml:space="preserve">12. Stand promoción regional </t>
  </si>
  <si>
    <t>13. Stand promoción nacional</t>
  </si>
  <si>
    <t>14. Stand mercado campesino</t>
  </si>
  <si>
    <t>15. Stand feria internacional</t>
  </si>
  <si>
    <t>1. Nota de televisión nacional: Corresponde a la entrevista a un vocero institucional</t>
  </si>
  <si>
    <t>2. Nota de televisión regional  Corresponde a una entrevista a un vocero institucional en un día de emisión (3 veces al día)</t>
  </si>
  <si>
    <t>3. Notas de prensa nacional: Corresponde una publicación en medio nacional al año, en banner interior, ejemplo una entrevista, un reportaje.</t>
  </si>
  <si>
    <t>4. Notas de prensa regional: Corresponde una publicación en medio regional, un promedio de 3 salidas en un día.  Corresponden a entrevistas a un vocero institucional.</t>
  </si>
  <si>
    <t xml:space="preserve">5. Notas de radio nacional: Es un promedio de salida de 10 pautas al mes. </t>
  </si>
  <si>
    <t xml:space="preserve">6. Notas de radio regional: Es un promedio de salida de 10 pautas al mes. </t>
  </si>
  <si>
    <t xml:space="preserve"> 7. Pauta TV nacional: Corresponde a la elaboración y emisión de la pauta en  un solo canal de televisión en un horario AAA de 15 a 30 segundos con 5 salidas al día. La realización del comercial cuesta alrededor de 20 millones de pesos.</t>
  </si>
  <si>
    <t>8. Pauta tv regional: Pauta con 10 salidas al día,  Valor al mes</t>
  </si>
  <si>
    <t>9. Pauta digital redes sociales: Publicaciones en redes sociales, se estima un valor mensual para publicar imagen o video</t>
  </si>
  <si>
    <t xml:space="preserve">10. Vallas publicitarias nacionales: Incluye el costo de diseño, elaboración y alquiler del sitio de publicación de la valla. </t>
  </si>
  <si>
    <t>11. Corresponde al costo de publicar 1 valla por 15 días en 5 ciudades, y la regional corresponde al costo de una valla por 15 días en 5 vías de  entrada a municipios.</t>
  </si>
  <si>
    <t xml:space="preserve">12. Stand promoción regional y nacional: Incluye diseño, mobiliario y alquiler del espacio. </t>
  </si>
  <si>
    <t xml:space="preserve">13. Stand promoción nacional: Ferias como Agroexpo. </t>
  </si>
  <si>
    <t>14. Stand mercado campesino: Ferias en municipios o corregimientos</t>
  </si>
  <si>
    <t>d. Promoción y comunicación para correos masivos y mensajes</t>
  </si>
  <si>
    <t xml:space="preserve">Alquiler de plataforma Mailchimp (Anual) </t>
  </si>
  <si>
    <t>Gestión de la plataforma (Anual)</t>
  </si>
  <si>
    <t>Creación base de datos (Anual)</t>
  </si>
  <si>
    <t xml:space="preserve">Valor total estimado  </t>
  </si>
  <si>
    <t>Nota: Plataforma de e-mail marketing envío de correos masivos</t>
  </si>
  <si>
    <t>e. Promoción comunicación plataformas digitales</t>
  </si>
  <si>
    <t>Manejo promoción redes sociales</t>
  </si>
  <si>
    <t xml:space="preserve">Valor mensual </t>
  </si>
  <si>
    <t>Valor total anual</t>
  </si>
  <si>
    <t>Gestión de redes sociales (FB, X, IG, YouTube)</t>
  </si>
  <si>
    <t>Creación de contenidos en redes sociales</t>
  </si>
  <si>
    <t>Pauta en redes sociales</t>
  </si>
  <si>
    <t>Seguimiento, creación de estrategia e Impacto de comunicación (Alcance - personas y seguidores)</t>
  </si>
  <si>
    <t xml:space="preserve">Valor total estimado </t>
  </si>
  <si>
    <t xml:space="preserve">Página web o plataforma tecnológica </t>
  </si>
  <si>
    <t xml:space="preserve">Valor total anual </t>
  </si>
  <si>
    <t>Diseño web</t>
  </si>
  <si>
    <t>Dominio, hosting, plugins y complementos</t>
  </si>
  <si>
    <t>Marketing y SEO (Optimización para motores de búsqueda)</t>
  </si>
  <si>
    <t>Mantenimiento</t>
  </si>
  <si>
    <t>Producción de contenidos</t>
  </si>
  <si>
    <t>Nota: Costos anuales</t>
  </si>
  <si>
    <t>f. Herramientas para la promoción y comunicación</t>
  </si>
  <si>
    <t xml:space="preserve">Videos Clips Testimoniales (Experiencias exitosas, etc.) </t>
  </si>
  <si>
    <t>Estudio fotográfico en cultivo y/o producto</t>
  </si>
  <si>
    <t xml:space="preserve">Drones </t>
  </si>
  <si>
    <t>Nota: Incluye preproducción, postproducción, gastos de desplazamiento (a todo costo).</t>
  </si>
  <si>
    <t xml:space="preserve">g. Proyecto de comunicación radial regional: </t>
  </si>
  <si>
    <t>Diseño y estructuración del contenido y el proyecto</t>
  </si>
  <si>
    <t>Coordinación y supervisión programas</t>
  </si>
  <si>
    <t>Asesoría de técnicos en campo de acuerdo a tema</t>
  </si>
  <si>
    <t>Realización, preproducción, producción y locución</t>
  </si>
  <si>
    <t>Emisión de los programas en radio regional</t>
  </si>
  <si>
    <t>Nota: Costos de 55 programas radiales, pago de pauta radial. 3 meses. AM y FM</t>
  </si>
  <si>
    <t xml:space="preserve">Valor Total Estimado </t>
  </si>
  <si>
    <t xml:space="preserve">h. Material publicitario, de promoción y/o comunicación </t>
  </si>
  <si>
    <t xml:space="preserve">Plegables, brochure </t>
  </si>
  <si>
    <t xml:space="preserve">Flyers </t>
  </si>
  <si>
    <t>Llaveros</t>
  </si>
  <si>
    <t xml:space="preserve">Camisetas </t>
  </si>
  <si>
    <t>Gorras</t>
  </si>
  <si>
    <t>Chalecos</t>
  </si>
  <si>
    <t>Morrales</t>
  </si>
  <si>
    <t>Tulas</t>
  </si>
  <si>
    <t xml:space="preserve">Pendones </t>
  </si>
  <si>
    <t>Nota: Incluye diseño y marcación</t>
  </si>
  <si>
    <t>7. Actividades para comercialización</t>
  </si>
  <si>
    <t>a. Rueda de negocio presencial (10 empresas)</t>
  </si>
  <si>
    <t xml:space="preserve">Tiquetes nacionales </t>
  </si>
  <si>
    <t xml:space="preserve">Tiquetes  internacionales </t>
  </si>
  <si>
    <t>Montaje</t>
  </si>
  <si>
    <t>Estación de aromática/ café y agua</t>
  </si>
  <si>
    <t>Pautas en redes sociales</t>
  </si>
  <si>
    <t>Promoción y divulgación</t>
  </si>
  <si>
    <t>Material promocional</t>
  </si>
  <si>
    <t>b Rueda de negocio  virtual</t>
  </si>
  <si>
    <t>Pautas en redes sociales/promoción y divulgación</t>
  </si>
  <si>
    <t>Equipo organizador</t>
  </si>
  <si>
    <t>Nota: Estimado para 20 asistentes</t>
  </si>
  <si>
    <t>c. Participación en ferias comerciales internacionales</t>
  </si>
  <si>
    <t>Tiquetes internacionales (se estima un experto invitado)</t>
  </si>
  <si>
    <t>Inscripciones</t>
  </si>
  <si>
    <t xml:space="preserve">Stand </t>
  </si>
  <si>
    <t xml:space="preserve">d. Participación en mercados campesinos/ Circuitos cortos de comercialización </t>
  </si>
  <si>
    <t>Cuñas radiales (2)</t>
  </si>
  <si>
    <t>Stands</t>
  </si>
  <si>
    <t>Transporte de acuerdo a requerimiento</t>
  </si>
  <si>
    <t xml:space="preserve">Se prevé paquete de cuñas radiales, stands y transporte para 10 productores ida y vuelta. </t>
  </si>
  <si>
    <t>e. Misiones comerciales internacionales</t>
  </si>
  <si>
    <t xml:space="preserve">Valor por persona/empresa </t>
  </si>
  <si>
    <t>Gastos de viaje</t>
  </si>
  <si>
    <t xml:space="preserve">Nota: Se prevé una misión comercial de 7 días en total, de los cuales 5 días son de actividades comerciales. </t>
  </si>
  <si>
    <t xml:space="preserve">f. Elaboración de feria Nacional </t>
  </si>
  <si>
    <t xml:space="preserve">Incluye, alquiler de lugar donde se desarrollará, logística de stands y contratación de expertos </t>
  </si>
  <si>
    <t xml:space="preserve">g. Elaboración feria Regional </t>
  </si>
  <si>
    <t xml:space="preserve">Incluye, alquiler de lugar donde se desarrollará, logística de stands, logística y contratación de expertos </t>
  </si>
  <si>
    <t>8. Sistemas de información y seguimiento</t>
  </si>
  <si>
    <t>a. Diseño y creación del sistema interoperable de información</t>
  </si>
  <si>
    <t xml:space="preserve">Sistema interoperable para la gestión de la información (acceso ilimitado de usuarios, clasificación de información, módulos de información, servidores y plataforma) </t>
  </si>
  <si>
    <t>Mantenimiento del sistema interoperable de información</t>
  </si>
  <si>
    <t>b. Sistema de seguimiento y evaluación</t>
  </si>
  <si>
    <t xml:space="preserve">9. Certificaciones </t>
  </si>
  <si>
    <t>a. Certificaciones Buenas Prácticas Ganaderas - BPG / Producción Ovino Caprina</t>
  </si>
  <si>
    <t xml:space="preserve">Actividad o Rubro </t>
  </si>
  <si>
    <t>Valor trabajando esquema Grupal (máx. 10 productores)</t>
  </si>
  <si>
    <t>**Valor aporte por cada productor</t>
  </si>
  <si>
    <t>Consultoría (diagnósticos y apoyo en plan de implementación 1 año)</t>
  </si>
  <si>
    <t>Implementos y equipamiento para mejoras*</t>
  </si>
  <si>
    <t>Análisis Laboratorio requerido por certificaciones</t>
  </si>
  <si>
    <t>Valor total  estimado</t>
  </si>
  <si>
    <t>Valor estimado por usuario</t>
  </si>
  <si>
    <t>Fuente. Experto - Jaime Hernando Zapata</t>
  </si>
  <si>
    <t>Nota: *Incluye los implementos y equipamiento para el alistamiento. Esto depende del diagnóstico, y los retos del plan de implementación frente al alcance del estándar.</t>
  </si>
  <si>
    <t>Nota: ** Este valor hace referencia al aporte que deberá realizar cada productor para la certificación grupal.</t>
  </si>
  <si>
    <t>Nota: Para el caso de tomar la certificación de manera individual y no grupal, se debe tener en cuenta que el valor es igual al grupal, teniendo en cuenta que los costos de consultoria seran los mismos.</t>
  </si>
  <si>
    <t>b. Visita Verificación Cumplimiento -  Buenas Prácticas de Manufacturas (BPM) / Plantas de Procesamiento</t>
  </si>
  <si>
    <t>Valor  por unidad productiva</t>
  </si>
  <si>
    <t>Preparación (asistencia técnica para implementación)</t>
  </si>
  <si>
    <t>Análisis de laboratorio (Salmonella - E coli - Listeria - Residuos químicos)</t>
  </si>
  <si>
    <t>Programación visita INVIMA (un solo pago)</t>
  </si>
  <si>
    <t>c. Certificaciones HACCP / Plantas de Procesamiento (Leche, Carne, Beneficio, Acondicionadoras)</t>
  </si>
  <si>
    <t>Valor  por línea</t>
  </si>
  <si>
    <t>Preparación por línea a certificar (asistencia técnica para implementación + capacitaciones)</t>
  </si>
  <si>
    <t>Verificación de POES (Incluye laboratorios)</t>
  </si>
  <si>
    <t>Monitoreo Operaciones Sanitarias</t>
  </si>
  <si>
    <t xml:space="preserve">Certificación HACCP INVIMA </t>
  </si>
  <si>
    <t>Certificación HACCP INVIMA con acompañamiento para admisibilidad</t>
  </si>
  <si>
    <t>d. Certificación Sellos Verdes (certificado ambiental)</t>
  </si>
  <si>
    <t>Consultoría</t>
  </si>
  <si>
    <t>Costo estimado de sello o certificado</t>
  </si>
  <si>
    <t xml:space="preserve">Fuente: Fuente Experto - Jaime Hernando Zapata </t>
  </si>
  <si>
    <t>e. Certificación Sello de Calidad Hecho a Mano</t>
  </si>
  <si>
    <t xml:space="preserve">10. Análisis de laboratorios </t>
  </si>
  <si>
    <t xml:space="preserve">Unidad de medida </t>
  </si>
  <si>
    <t>Valor Muy Pequeños y Pequeños</t>
  </si>
  <si>
    <t>Valor Medianos y Grandes</t>
  </si>
  <si>
    <t xml:space="preserve">Análisis de Calidad de aguas para trámite de Vertimientos </t>
  </si>
  <si>
    <t>Análisis Laboratorio Calidad de aguas para 57 Parámetros según Resolución 631 de 2015 de MinAmbiente 
(compuesto 24 h)</t>
  </si>
  <si>
    <t>Por unidad productiva</t>
  </si>
  <si>
    <t>Análisis Laboratorio Calidad de aguas,  fisicoquímicos y Microbiológicos para 24 parámetros (compuesto 8 horas)</t>
  </si>
  <si>
    <t xml:space="preserve">Análisis de Calidad de aguas </t>
  </si>
  <si>
    <t xml:space="preserve">*Análisis Laboratorio de aguas en vertimiento de la planta Resolución 2115 de 2007 (agua potable para consumo)  </t>
  </si>
  <si>
    <t>Por Planta de proceso</t>
  </si>
  <si>
    <t>**Análisis Laboratorio de aguas en vertimiento de la planta residual</t>
  </si>
  <si>
    <t xml:space="preserve">* Lo realizan  por exigencia de certificación HACCP - Planta </t>
  </si>
  <si>
    <t>** Lo realizan para  cumplimiento certificación BAP Según Resolución 1256 de 2021 (Art. 5) de MinAmbiente.</t>
  </si>
  <si>
    <t xml:space="preserve">b. Análisis de Suelos: </t>
  </si>
  <si>
    <t xml:space="preserve">Laboratorio de Suelos </t>
  </si>
  <si>
    <t xml:space="preserve">Por unidad productiva (menor de 10 hectáreas) </t>
  </si>
  <si>
    <t xml:space="preserve">11 . Incentivos </t>
  </si>
  <si>
    <t>Tipo de Productor</t>
  </si>
  <si>
    <t xml:space="preserve">Ingreso Brutos Anuales </t>
  </si>
  <si>
    <t xml:space="preserve">Activos totales </t>
  </si>
  <si>
    <t xml:space="preserve">Pequeño productor ingresos bajos </t>
  </si>
  <si>
    <t>Hasta 5.302 UVB
equivalente a $61.248.704)</t>
  </si>
  <si>
    <t>Hasta 47.714 UVB
(equivalente a $551.192.128)</t>
  </si>
  <si>
    <t xml:space="preserve">Pequeño productor  </t>
  </si>
  <si>
    <t>Mayores a 5.302 UVB
equivalente a $61.248.704) y hasta 14.844 UVB ($171.477.888)</t>
  </si>
  <si>
    <t>Mediano productor</t>
  </si>
  <si>
    <t>Mayores a 14.844 UVB
equivalente a $171.477.888) y hasta 288.402 UVB ($3.331.619.904)</t>
  </si>
  <si>
    <t>Hasta 530.150 UVB
(equivalente a $6.124.292.800)</t>
  </si>
  <si>
    <t>Iguales o inferiores a 14.844 UVB
(equivalente a $171.477.888)</t>
  </si>
  <si>
    <t>Superiores a 47.714 UVB
(equivalente a $551.192.128) y hasta 530.150 UVB (equivalentes a $6.124.292.800)</t>
  </si>
  <si>
    <t xml:space="preserve">Gran productor </t>
  </si>
  <si>
    <t>Mayores a 288.402 UVB (equivalentes a $3.331.619.904)</t>
  </si>
  <si>
    <t>Superiores a  530.150 UVB (equivalentes a $6.124.292.800)</t>
  </si>
  <si>
    <t>Iguales o inferiores a 288.402 UVB (equivalentes a $3.331.619.904)</t>
  </si>
  <si>
    <t xml:space="preserve">Fuente: Manual de servicios FINAGRO (2025). 
Resolución 06 del 20 de diciembre de 2024 (Comisión Nacional de Crédito Agropecuario). </t>
  </si>
  <si>
    <t>1. LEC DESARROLLO PRODUCTIVO</t>
  </si>
  <si>
    <t>a. LEC Desarrollo Productivo (Sostenimiento pecuario)</t>
  </si>
  <si>
    <t>Sostenimiento pecuario</t>
  </si>
  <si>
    <t xml:space="preserve">Concepto </t>
  </si>
  <si>
    <t>Carne  Caprina</t>
  </si>
  <si>
    <t>Carne  Ovina</t>
  </si>
  <si>
    <t>Leche Caprina</t>
  </si>
  <si>
    <t xml:space="preserve">Leche Ovina </t>
  </si>
  <si>
    <t>Lana</t>
  </si>
  <si>
    <t>Alimentación</t>
  </si>
  <si>
    <t>Animales o mejoramiento genético</t>
  </si>
  <si>
    <t>Mano de obra</t>
  </si>
  <si>
    <t>Mantenimiento (adecuación)</t>
  </si>
  <si>
    <t xml:space="preserve">Procesamiento </t>
  </si>
  <si>
    <t xml:space="preserve">Otros costos variables </t>
  </si>
  <si>
    <t>Otros (imprevistos)</t>
  </si>
  <si>
    <t>Nota: En el ejercicio se estima para unidades productivas de 30 a 80 animales</t>
  </si>
  <si>
    <t xml:space="preserve">Período de Reconocimiento del subsidio </t>
  </si>
  <si>
    <t xml:space="preserve">El plazo máximo de otorgamiento del subsidio será de hasta de tres (3) años. </t>
  </si>
  <si>
    <t>b. LEC Desarrollo Productivo (Capital de trabajo para procesos de comercialización y transformación)</t>
  </si>
  <si>
    <t>Capital de trabajo para procesos de comercialización y transformación de la producción agropecuaria realizada directamente por los productores o por los esquemas asociativos o de integración.</t>
  </si>
  <si>
    <t xml:space="preserve">b1. Procesamiento y Transformación </t>
  </si>
  <si>
    <t xml:space="preserve">Usuario Especial </t>
  </si>
  <si>
    <t>Subsidio Máximo
EA</t>
  </si>
  <si>
    <t>Tasa de interés con subsidio
IBR</t>
  </si>
  <si>
    <t>Tasa de Redescuento
IBR</t>
  </si>
  <si>
    <t>Planta de Beneficio</t>
  </si>
  <si>
    <t>Planta de Desposte o Acondicionamiento</t>
  </si>
  <si>
    <t>Planta Leche</t>
  </si>
  <si>
    <t>Planta derivados lácteos</t>
  </si>
  <si>
    <t>Diseño y construcción de planta (sin incluir predio)</t>
  </si>
  <si>
    <t>Pequeño Productor de Bajos Ingresos</t>
  </si>
  <si>
    <t>Pequeño productor</t>
  </si>
  <si>
    <t>Adecuación de plantas o plantas móviles</t>
  </si>
  <si>
    <t>Población adulto mayor</t>
  </si>
  <si>
    <t>Puesta en funcionamiento de la planta</t>
  </si>
  <si>
    <t xml:space="preserve">Jóvenes Rurales </t>
  </si>
  <si>
    <t>12,7%%</t>
  </si>
  <si>
    <t>Comunidades indígenas</t>
  </si>
  <si>
    <t>Mujer Rural</t>
  </si>
  <si>
    <t>10%%</t>
  </si>
  <si>
    <t>5,2%%</t>
  </si>
  <si>
    <t>b2. Comercialización Animales en pie</t>
  </si>
  <si>
    <t>Pequeño Productor</t>
  </si>
  <si>
    <t>11,7%%</t>
  </si>
  <si>
    <t>Transporte (Turbo NQR ,estacas acondicionada)</t>
  </si>
  <si>
    <t>Fuentes: Internet proveedores. Experto - Jaime Hernando Zapata</t>
  </si>
  <si>
    <t>Esquemas Asociativos</t>
  </si>
  <si>
    <t>Esquemas de integración</t>
  </si>
  <si>
    <t>3.3%</t>
  </si>
  <si>
    <t>b3. Comercialización de producto  (carne en canal y/o despostada)</t>
  </si>
  <si>
    <t>Mediano Productor</t>
  </si>
  <si>
    <t>Mediano 
productor</t>
  </si>
  <si>
    <t>Infraestructura cadena de frío</t>
  </si>
  <si>
    <t>0.5%</t>
  </si>
  <si>
    <t>Transporte (Turbo NPR, con thermo king)</t>
  </si>
  <si>
    <t>Sistema de empaque</t>
  </si>
  <si>
    <t>c. LEC Desarrollo Productivo (Capital de trabajo bioseguridad y control de enfermedades)</t>
  </si>
  <si>
    <t>Capital de trabajo para el desarrollo de actividades que garanticen la bioseguridad y control de enfermedades en los predios.</t>
  </si>
  <si>
    <t xml:space="preserve">Diagnostico sanitario (Control de enfermedades) </t>
  </si>
  <si>
    <t xml:space="preserve">Consultoría </t>
  </si>
  <si>
    <t>Nota: Se estima para unidades productivas de 20 a 50 animales</t>
  </si>
  <si>
    <t>d. LEC Desarrollo Productivo (Reparación infraestructura
pecuaria)</t>
  </si>
  <si>
    <t>Reparación y/o mejoramiento de obras de adecuación e infraestructura para la producción primaria.</t>
  </si>
  <si>
    <t xml:space="preserve">Ovinos </t>
  </si>
  <si>
    <t xml:space="preserve">Caprinos </t>
  </si>
  <si>
    <t xml:space="preserve">Cercas, obras físicas de bebederos, acueductos ganaderos y corrales  con sus dotaciones. </t>
  </si>
  <si>
    <t>e. LEC Desarrollo Productivo (Reparación de maquinaria, implementos y equipos para la producción primaria)</t>
  </si>
  <si>
    <t>Equipos usados o reparación de equipos manejo recurso hídrico en proyectos pecuarios</t>
  </si>
  <si>
    <t>Maquinaria, sistema de riego, entre otros</t>
  </si>
  <si>
    <t>f. LEC Desarrollo Productivo (Siembra y/o sostenimiento de cultivos de ciclo corto)</t>
  </si>
  <si>
    <t>Adecuación de la tierra (maquinaria y elementos)</t>
  </si>
  <si>
    <t xml:space="preserve">Abonos y manejo del cultivo (fumigaciones, podas o limpieza) </t>
  </si>
  <si>
    <t>Semilla</t>
  </si>
  <si>
    <t xml:space="preserve">Nota: Se estima para 10 hectáreas o unidades productivas de 10 a 50 animales </t>
  </si>
  <si>
    <t>g. LEC Desarrollo Productivo (Sostenimiento de cultivos perennes y forestales - Silvopastoriles)</t>
  </si>
  <si>
    <t>Mejoramiento de pradera</t>
  </si>
  <si>
    <t>Banco de energía (Pasto de corte)</t>
  </si>
  <si>
    <t>Banco de proteína (leguminosas)</t>
  </si>
  <si>
    <t xml:space="preserve">Cercas vivas </t>
  </si>
  <si>
    <t xml:space="preserve">Siembra de arboles (100 por hectárea) </t>
  </si>
  <si>
    <t>h. LEC Desarrollo Productivo (Actividades rurales relacionadas con el turismo rural y ecológico) - Diversificación productiva</t>
  </si>
  <si>
    <t xml:space="preserve">Consultoría para alistamiento de la finca o predio (organización y/o adecuación, documentos legales, cumplimiento de condiciones ambientales entre otras). </t>
  </si>
  <si>
    <t xml:space="preserve">Insumos para adecuaciones </t>
  </si>
  <si>
    <t>Certificado e inscripción de finca agroturística</t>
  </si>
  <si>
    <t>LEC REFORMA AGRARIA</t>
  </si>
  <si>
    <t>Pueden acceder a esta LEC:
a) La compra de tierras para uso en actividades agropecuarias.
b) Desarrollo productivo
b) Los gastos relacionados con la compra de tierras para uso en actividades agropecuarias, tales como: gastos de documentación del predio, estudios jurídicos y técnicos, derechos notariales, gastos de registro, y pago de impuestos.</t>
  </si>
  <si>
    <t>i. LEC Reforma Agraria compra de tierras para uso en actividades agropecuarias</t>
  </si>
  <si>
    <t>La compra de tierras para uso en actividades agrícolas, pecuarias, piscícolas, apícolas, avícolas, forestales, acuícolas, de zoocría y pesqueras.</t>
  </si>
  <si>
    <t>Valor compra por hectárea</t>
  </si>
  <si>
    <t>j. LEC Reforma Agraria  (Sostenimiento pecuario)</t>
  </si>
  <si>
    <t>Mujer rural</t>
  </si>
  <si>
    <t>k. Reforma Agraria (Capital de trabajo para procesos de comercialización y transformación)</t>
  </si>
  <si>
    <t xml:space="preserve">k1. Procesamiento y Transformación </t>
  </si>
  <si>
    <t>k2. Comercialización Animales en pie</t>
  </si>
  <si>
    <t>k3. Comercialización carne en canal y/o despostada</t>
  </si>
  <si>
    <t>l. LEC Reforma Agraria (Capital de trabajo bioseguridad y control de enfermedades)</t>
  </si>
  <si>
    <t>Capital de trabajo para el desarrollo de actividades que garanticen la bioseguridad y control de enfermedades de los predios.</t>
  </si>
  <si>
    <t>m. LEC Reforma Agraria (Reparación infraestructura
pecuaria)</t>
  </si>
  <si>
    <t>n. LEC Reforma Agraria (Reparación de maquinaria, implementos y equipos para la producción primaria)</t>
  </si>
  <si>
    <t>Equipos usados o reparación de equipos manejo recurso hídrico en proyectos pecuarios, acuícolas y de pesca</t>
  </si>
  <si>
    <t>o. LEC Reforma Agraria (Siembra y/o sostenimiento de cultivos de ciclo corto)</t>
  </si>
  <si>
    <t>p. LEC Reforma Agraria (Sostenimiento de cultivos perennes y forestales - Silvopastoriles)</t>
  </si>
  <si>
    <t xml:space="preserve">Nota: En el ejercicio se estima para 10 hectáreas o unidades productivas de 10 a 50 animales </t>
  </si>
  <si>
    <t>q. LEC Reforma Agraria (Actividades rurales relacionadas con el turismo rural y ecológico) - Diversificación productiva</t>
  </si>
  <si>
    <t xml:space="preserve">ICR Incentivo a la Capitalización Rural </t>
  </si>
  <si>
    <t>r. ICR - Sostenimiento pecuario</t>
  </si>
  <si>
    <t>Para maquinaria y equipos  importados directamente por el beneficiario, la antigüedad del  gasto se contará hasta la fecha de levante indicada en la Declaración de Importación expedida por la DIAN.</t>
  </si>
  <si>
    <t>Para maquinaria y equipo  comprados a través de  distribuidores nacionales  autorizados, se entenderá como  fecha de terminación de la  inversión la señalada en la factura  cambiaria de compraventa  debidamente cancelada. Cuando el  pago se pacte por cuotas, el último  pago o cancelación será el que se  tendrá en cuenta.</t>
  </si>
  <si>
    <t>Para la liquidación del incentivo en  caso de destinos de plantación y  mantenimiento de cultivos de tardío  rendimiento, se tendrán en  cuenta los costos de establecimiento como preparación del terreno, material vegetal, insumos, mano de obra,  construcción de canales de riego y drenaje</t>
  </si>
  <si>
    <t>s. ICR - Capital de trabajo para procesos de comercialización y transformación</t>
  </si>
  <si>
    <t xml:space="preserve">s1. Procesamiento y Transformación </t>
  </si>
  <si>
    <t>Monto máximo de  incentivo 8.700 unidades  UVB – unidades de  valor básico  (10.951)  $95.273.700
se excluyen los esquemas asociativos simplificados y esquemas de integración</t>
  </si>
  <si>
    <t>s2. Comercialización Animales en pie</t>
  </si>
  <si>
    <t xml:space="preserve">Fuentes: Internet proveedores </t>
  </si>
  <si>
    <t>s3. Comercialización carne en canal y/o despostada</t>
  </si>
  <si>
    <t>t. Capital de trabajo bioseguridad y control de enfermedades</t>
  </si>
  <si>
    <t>u. ICR - Desarrollo Productivo (Reparación infraestructura  pecuaria)</t>
  </si>
  <si>
    <t>v. ICR - Reparación de maquinaria, implementos y equipos para la producción primaria</t>
  </si>
  <si>
    <t>w. ICR -  Maquinaria, implementos y equipos orientados y destinados a la producción agropecuaria.</t>
  </si>
  <si>
    <t>x. ICR - La compra de tierras para uso en actividades agropecuarias</t>
  </si>
  <si>
    <t>y. ICR -Siembra y/o sostenimiento de cultivos de ciclo corto</t>
  </si>
  <si>
    <t>z.ICR - Sostenimiento de cultivos perennes y forestales - Silvopastoriles</t>
  </si>
  <si>
    <t>aa. ICR - Actividades rurales relacionadas con el turismo rural y ecológico) - Diversificación productiva</t>
  </si>
  <si>
    <t>Valor total estimado Promedio</t>
  </si>
  <si>
    <t>ab. ICR- Transformación Productiva y Sostenible (Crédito Verde)</t>
  </si>
  <si>
    <t>Proyecto</t>
  </si>
  <si>
    <t xml:space="preserve">Muy Pequeño y Pequeño productor  </t>
  </si>
  <si>
    <t>Mediano y Grande  productor</t>
  </si>
  <si>
    <t>Implementación de los sistemas o plantas de tratamiento de residuos, desechos animales para la generación de abonos orgánicos</t>
  </si>
  <si>
    <t xml:space="preserve">TASA DE INTERÉS </t>
  </si>
  <si>
    <t>La tasa final de interés que oscila entre 16,5% a 19% efectiva anual.</t>
  </si>
  <si>
    <t>Inversión en infraestructura, maquinaria y equipos nuevos e implementación de sistemas de labranza sostenible y de conservación, orientado al uso de nuevas tecnologías</t>
  </si>
  <si>
    <t xml:space="preserve">IBR + 6% </t>
  </si>
  <si>
    <t>Implementación de medidas para la preservación y/o restauración de las rondas hídricas, Inversiones nuevas en infraestructura de sistemas de manejo de vertimiento, reutilización de aguas.</t>
  </si>
  <si>
    <t>IBR + 8,5</t>
  </si>
  <si>
    <t xml:space="preserve"> Inversiones en infraestructura para eficiencia energética e implementación de proyectos generadores de energía a partir de Fuentes no Convencionales de Energía - FNCE.*</t>
  </si>
  <si>
    <t xml:space="preserve">*Sistema complementario de Energía fotovoltaico. Incluyendo diseños previos con ingenieros especializados y certificación de proyectos (UPME, electrificadora, Retie). </t>
  </si>
  <si>
    <t>INFORMACIÓN EMPRESAS</t>
  </si>
  <si>
    <t xml:space="preserve">Clasificación de las empresas </t>
  </si>
  <si>
    <t xml:space="preserve">UVT (Unidad de Valor Tributario- DIAN 2025) </t>
  </si>
  <si>
    <t xml:space="preserve">Fuente: Resolución 193 del 04 de diciembre de 2024, mediante la cual fijó el valor de la UVT. </t>
  </si>
  <si>
    <t xml:space="preserve">Clasificación </t>
  </si>
  <si>
    <t>Desde / Hasta</t>
  </si>
  <si>
    <t>Manufactura</t>
  </si>
  <si>
    <t>Servicios</t>
  </si>
  <si>
    <t xml:space="preserve">Comercio </t>
  </si>
  <si>
    <t xml:space="preserve">Microempresas </t>
  </si>
  <si>
    <t xml:space="preserve">Hasta </t>
  </si>
  <si>
    <t>Pequeñas Empresas</t>
  </si>
  <si>
    <t>Superior a</t>
  </si>
  <si>
    <t>Medianas Empresas</t>
  </si>
  <si>
    <t>Grandes Empresas</t>
  </si>
  <si>
    <t>Fuente: https://www.bancoldex.com/es/sobre-bancoldex/quienes-somos/clasificación-de-empresas-en-Colombia</t>
  </si>
  <si>
    <t xml:space="preserve">ac. Incentivo al emprendimiento </t>
  </si>
  <si>
    <t>Valor estimado proyecto</t>
  </si>
  <si>
    <t>% del Incentivo</t>
  </si>
  <si>
    <t>Nuevos emprendimientos</t>
  </si>
  <si>
    <t>Fortalecimiento a emprendimientos</t>
  </si>
  <si>
    <t xml:space="preserve">ad. Incentivo a la calidad y agregación de valor   </t>
  </si>
  <si>
    <t>Empresas sector Comercio</t>
  </si>
  <si>
    <t>%  Calidad y Agregación de valor
(calculo de acuerdo al tamaño)</t>
  </si>
  <si>
    <t>Valor estimado para empaque</t>
  </si>
  <si>
    <t>% Incentivo a la calidad y agregación del producto</t>
  </si>
  <si>
    <t>MiPymes</t>
  </si>
  <si>
    <t xml:space="preserve">ae. Incentivo a la Asociatividad, integración vertical y/o horizontal </t>
  </si>
  <si>
    <t>Valor estimado del proyecto</t>
  </si>
  <si>
    <t xml:space="preserve">Creación nuevas asociaciones </t>
  </si>
  <si>
    <t xml:space="preserve">Fortalecimiento de asociaciones </t>
  </si>
  <si>
    <t xml:space="preserve">af. Incentivo al empaque </t>
  </si>
  <si>
    <t>Empresas sector Manufacturas</t>
  </si>
  <si>
    <t>%Empaque
(calculo de acuerdo al tamaño)</t>
  </si>
  <si>
    <t>%Empaque</t>
  </si>
  <si>
    <t>ag. Incentivo al escalamiento</t>
  </si>
  <si>
    <t>% Escalamiento 
(calculo de acuerdo al tamaño)</t>
  </si>
  <si>
    <t>% Incentivo Escalamiento productos</t>
  </si>
  <si>
    <t xml:space="preserve">ah. Incentivo  a la exportación </t>
  </si>
  <si>
    <t>%  estimado para innovación 
(calculo de acuerdo al tamaño)</t>
  </si>
  <si>
    <t xml:space="preserve">Valor estimado para innovación </t>
  </si>
  <si>
    <t xml:space="preserve">% Incentivo Exportación </t>
  </si>
  <si>
    <t>Medianas Empresas (Productores medianos de acuerdo a la clasificación de sistema financiero)</t>
  </si>
  <si>
    <t>ai. Incentivo a las TIC</t>
  </si>
  <si>
    <t>Valor Tablet</t>
  </si>
  <si>
    <t xml:space="preserve">Computador portátil </t>
  </si>
  <si>
    <t xml:space="preserve">aj. Incentivo conectividad </t>
  </si>
  <si>
    <t>Valor pago servicio internet mensual</t>
  </si>
  <si>
    <t>Valor pago servicio internet anual</t>
  </si>
  <si>
    <t>ak. Incentivo escalamiento de modelos sostenibles</t>
  </si>
  <si>
    <t>%  Escalamiento de modelos sostenibles
(calculo de acuerdo al tamaño)</t>
  </si>
  <si>
    <t>% Incentivo Escalamiento modelos</t>
  </si>
  <si>
    <t xml:space="preserve">al. Incentivo  a la innovación </t>
  </si>
  <si>
    <t>Empresas Manufactureras</t>
  </si>
  <si>
    <t>%  estimado para innovación </t>
  </si>
  <si>
    <t>% Estimado del incentivo para innovación</t>
  </si>
  <si>
    <t>Medianas empresas</t>
  </si>
  <si>
    <t>am. Participación misiones exploratorias internacionales</t>
  </si>
  <si>
    <t>Tiquetes internacionales (se estima 1 experto invitado)</t>
  </si>
  <si>
    <t xml:space="preserve"> Valor estimado aproximado </t>
  </si>
  <si>
    <t>Valor estimado incentivo del 50% por empresa participante</t>
  </si>
  <si>
    <t>an. Participación en ferias comerciales internacionales</t>
  </si>
  <si>
    <t>Stand - Feria por país</t>
  </si>
  <si>
    <t xml:space="preserve">Apoyo (50%) </t>
  </si>
  <si>
    <t>Valor del incentivo varia de acuerdo al año</t>
  </si>
  <si>
    <t>ao. Mecanismo de medición huella de carbono</t>
  </si>
  <si>
    <t>Precio</t>
  </si>
  <si>
    <t>Total</t>
  </si>
  <si>
    <t>Equipos</t>
  </si>
  <si>
    <t>Software</t>
  </si>
  <si>
    <t>ap. Incentivo empresas técnicas especializadas</t>
  </si>
  <si>
    <t xml:space="preserve">Empresas </t>
  </si>
  <si>
    <t>% estimado</t>
  </si>
  <si>
    <t xml:space="preserve">% estimado para Incentivo </t>
  </si>
  <si>
    <t>aq. Incentivo Certificación BPG</t>
  </si>
  <si>
    <t>Productor</t>
  </si>
  <si>
    <t xml:space="preserve">Valor Certificación </t>
  </si>
  <si>
    <t>% Incentivo y/o apoyo</t>
  </si>
  <si>
    <t>Muy pequeño</t>
  </si>
  <si>
    <t>Pequeño</t>
  </si>
  <si>
    <t>Mediano</t>
  </si>
  <si>
    <t>ar. Incentivo Certificaciones  HACCP / Plantas de Procesamiento (Leche, Carne, Beneficio, Acondicionadoras)</t>
  </si>
  <si>
    <t>as. Incentivo Certificación BPM (Buenas Prácticas de Manufacturas) /Plantas de Procesamiento</t>
  </si>
  <si>
    <t>Año</t>
  </si>
  <si>
    <t xml:space="preserve">Promedio simple del período contemplado </t>
  </si>
  <si>
    <t>Estimación futura, basadas en valores actuales</t>
  </si>
  <si>
    <t>Promedio simple anual para los años 2023, 2024 y promedio al mes de abril de 2025.</t>
  </si>
  <si>
    <t>Propuesta fuentes de financiamiento del Plan de acción de la Cadena Productiva Ovino Caprina</t>
  </si>
  <si>
    <t>PROGRAMA - INICIATIVA ESTRATÉGICA/ AÑO 1 AL 20</t>
  </si>
  <si>
    <t>% Presupuesto General de la Nación (PGN)</t>
  </si>
  <si>
    <t>% Presupuesto Sistema General de Regalías</t>
  </si>
  <si>
    <t>% Recursos Entidades Territoriales</t>
  </si>
  <si>
    <t>%Otros Recursos</t>
  </si>
  <si>
    <t>Recursos Presupuesto General de la Nación (PGN)</t>
  </si>
  <si>
    <t xml:space="preserve"> Recursos Presupuesto Sistema General de Regalías</t>
  </si>
  <si>
    <t>Valor indicativo en pesos constantes de 2025 por Programa e Iniciativa Estratégica.</t>
  </si>
  <si>
    <t>PROGRAMA - INICIATIVA ESTRATÉGICA / AÑO 1 AL 20</t>
  </si>
  <si>
    <t>Total Estimación Costos</t>
  </si>
  <si>
    <t>Validación</t>
  </si>
  <si>
    <t>PORCENTAJES</t>
  </si>
  <si>
    <t>Estimación de Costos Anual - Plan de acción de la Cadena Productiva Ovino Caprina</t>
  </si>
  <si>
    <t>Valor indicativo en pesos constantes de 2025 por programa e iniciativa estratégica</t>
  </si>
  <si>
    <t>Iniciativa Estratégica</t>
  </si>
  <si>
    <t>Fecha de inicio  IE</t>
  </si>
  <si>
    <t>Fecha de finalización IE</t>
  </si>
  <si>
    <t>Año 2</t>
  </si>
  <si>
    <t>Año 3</t>
  </si>
  <si>
    <t>Año 4</t>
  </si>
  <si>
    <t>Año 5</t>
  </si>
  <si>
    <t>Año 6</t>
  </si>
  <si>
    <t>Año 7</t>
  </si>
  <si>
    <t>Año 8</t>
  </si>
  <si>
    <t>Año 9</t>
  </si>
  <si>
    <t>Año 10</t>
  </si>
  <si>
    <t>Año 11</t>
  </si>
  <si>
    <t>Año 12</t>
  </si>
  <si>
    <t>Año 13</t>
  </si>
  <si>
    <t>Año 14</t>
  </si>
  <si>
    <t>Año 15</t>
  </si>
  <si>
    <t>Año 16</t>
  </si>
  <si>
    <t>Año 17</t>
  </si>
  <si>
    <t>Año 18</t>
  </si>
  <si>
    <t>Año 19</t>
  </si>
  <si>
    <t>Año 20</t>
  </si>
  <si>
    <t>Valor total estimado por año</t>
  </si>
  <si>
    <t xml:space="preserve"> Estimación de Costos </t>
  </si>
  <si>
    <t>Año de inicio 
Iniciativa Estratégica</t>
  </si>
  <si>
    <t>Año de finalización  Iniciativa Estratégica</t>
  </si>
  <si>
    <t>Descripción unidad de medida</t>
  </si>
  <si>
    <r>
      <t xml:space="preserve">Cantidad requerida 
</t>
    </r>
    <r>
      <rPr>
        <sz val="11"/>
        <color theme="0"/>
        <rFont val="Arial"/>
        <family val="2"/>
      </rPr>
      <t>(Meses, días, # de personas etc.,)</t>
    </r>
  </si>
  <si>
    <r>
      <t>Tiempo de dedicación en meses</t>
    </r>
    <r>
      <rPr>
        <sz val="11"/>
        <color theme="0"/>
        <rFont val="Arial"/>
        <family val="2"/>
      </rPr>
      <t xml:space="preserve">
(si se requiere)</t>
    </r>
  </si>
  <si>
    <r>
      <t xml:space="preserve">% de dedicación </t>
    </r>
    <r>
      <rPr>
        <sz val="11"/>
        <color theme="0"/>
        <rFont val="Arial"/>
        <family val="2"/>
      </rPr>
      <t>(si se requiere)</t>
    </r>
  </si>
  <si>
    <t>Valor total  año</t>
  </si>
  <si>
    <r>
      <t xml:space="preserve">Observaciones
</t>
    </r>
    <r>
      <rPr>
        <sz val="11"/>
        <color theme="0"/>
        <rFont val="Arial"/>
        <family val="2"/>
      </rPr>
      <t>(con que número de actividad(es) se relaciona el rubro)</t>
    </r>
  </si>
  <si>
    <t xml:space="preserve">No. Del Rubro y subrubro según categoría de costos  </t>
  </si>
  <si>
    <t>1.1.1, 1.1.2, 1.1.3, 1.1.4, 1.1.5, 1.1.6</t>
  </si>
  <si>
    <t>4a</t>
  </si>
  <si>
    <t>1.1.1, 1.1.2, 1.1.4</t>
  </si>
  <si>
    <t>4b</t>
  </si>
  <si>
    <t>1.1.2, 1.1.3, 1.1.4, 1.1.5, 1.1.6</t>
  </si>
  <si>
    <t>4c</t>
  </si>
  <si>
    <t>1.1.1, 1.1.5, 1.1.6</t>
  </si>
  <si>
    <t>4d</t>
  </si>
  <si>
    <t>Subtotal  Costos actividades grupales</t>
  </si>
  <si>
    <t>1.1.1</t>
  </si>
  <si>
    <t>1a</t>
  </si>
  <si>
    <t xml:space="preserve">Recurso humano (nacional) </t>
  </si>
  <si>
    <t>Subtotal Costos/Gastos de Personal: Honorario</t>
  </si>
  <si>
    <t>Promoción y comunicación para correos masivos y mensajes</t>
  </si>
  <si>
    <t>1.1.4</t>
  </si>
  <si>
    <t>6d</t>
  </si>
  <si>
    <t>Subtotal Promoción y comunicación</t>
  </si>
  <si>
    <t>2b</t>
  </si>
  <si>
    <t>Cantidad de días/persona/total</t>
  </si>
  <si>
    <t>2a</t>
  </si>
  <si>
    <t xml:space="preserve">Desplazamiento terrestre en vehículo propio (rodamiento) (recurso humano regional) </t>
  </si>
  <si>
    <t>2e</t>
  </si>
  <si>
    <t>Subtotal Costos y/o gastos de viaje: Transporte, alojamiento y alimentación</t>
  </si>
  <si>
    <t>Otros requerimientos: para favorecer la conformación de los clústeres</t>
  </si>
  <si>
    <t>Por definir</t>
  </si>
  <si>
    <t>Otros requerimientos para promover el desarrollo de los procesos de Reconversión Productiva</t>
  </si>
  <si>
    <t xml:space="preserve">Valor total estimado por año </t>
  </si>
  <si>
    <t>Valor estimado año: 1</t>
  </si>
  <si>
    <t>Valor estimado anual años: 2 y 12</t>
  </si>
  <si>
    <t xml:space="preserve">Valor estimado anual años: 3, 7, 8, 13, 17 y 18 </t>
  </si>
  <si>
    <t>Valor estimado anual años: 4, 5, 6, 9, 10, 11, 14, 15, 16, 19 y 20</t>
  </si>
  <si>
    <t>Descripción de supuestos para la definición de costos y gastos requeridos</t>
  </si>
  <si>
    <t>Se prevé llevar a cabo en las regiones ovino caprinas: 90, mesas de trabajo presenciales básicas (10 personas), 18 mesas de trabajo ampliadas (25 personas), 108 mesas de trabajo virtuales (30 personas) y 18 talleres especializados y/o eventos de divulgación nacionales y regionales (25 personas),  con el fin de  orientar la producción para estas especies al interior de la frontera agrícola y fomentar la participación de los productores vinculados a la cadena en las instancias de ordenamiento y planificación territorial, para promover la armonización de instrumentos, la prevención y reducción de conflictos por el uso del suelo, y el establecimiento de acuerdos voluntarios, que contribuyan a la protección del suelo rural como garantía del derecho humano a la alimentación, teniendo en cuenta las Áreas de Protección para la Producción de Alimentos (APPA), las Zonas de Reserva Campesina (ZRC) y otras figuras de gestión territorial; así como la socialización de información sobre frontera agrícola y zonas de aptitud para la producción ovino caprina  y promover el desarrollo de procesos de reconversión productiva, conformación de clústeres y la promoción de la gestión de la producción de estas especies en áreas fuera de la frontera agrícola para establecer otras alternativas que permitan la conservación de estas zonas y la mejora de las condiciones de vida de los productores. Se contempla un recurso humano nacional de cinco (5) consultores nacionales que en cada caso cubrirán dos de las regiones (ovino caprinas) totalizadas, con unos honorarios mensuales de $12.673.000 por mes durante 12 meses, un (1) coordinador nacional con unos honorarios de $10.469.000 por mes durante 12 meses, al que se le cubrirán tiquetes aéreos y gastos alimentación y alojamiento para desplazamiento a las regiones; también se proyecta la contratación de recurso humano regional de veinte (20) profesionales para las 10 regiones (ovino y caprina), cuyos honorarios se estiman en un valor de $6.612.000 por mes durante 12 meses, a quienes se les reconocerá un rodamiento en vehículo propio estimado en cada caso en $710.000 para el desarrollo de sus labores, con el objetivo de poder desarrollar la identificación y priorización de áreas al interior de las regiones productoras, considerando las condiciones de competitividad productiva en cada región en infraestructura, vías, agro logística, entre otras y para promover la gestión  para la formalización de acuerdos con los productores ovino caprinos que desarrollan su actividad fuera de la frontera agrícola para el desarrollo de otras actividades. Todo el recurso humano tendrá una dedicación del 100%. Se considera también la Promoción y comunicación para correos masivos y mensajes orientados a socializar la información sobre la frontera agrícola nacional y la zonificación de aptitud para la producción caprina y ovina en pastoreo, a los productores y demás actores de la cadena. Por último, se considera "por definir" otros requerimientos que se identifiquen para el desarrollo de procesos de reconversión productiva en las regiones productoras ovino caprinas y favorecer la conformación de clústeres.</t>
  </si>
  <si>
    <t xml:space="preserve"> Mesas de trabajo presenciales básicas </t>
  </si>
  <si>
    <t>1.2.2, 1.2.3, 1.2.4, 1.2.6</t>
  </si>
  <si>
    <t xml:space="preserve"> Mesas de trabajo talleres y/o eventos virtuales  </t>
  </si>
  <si>
    <t>1.2.2, 1.2.3, 1.2.4, 1.2.5, 1.2.6</t>
  </si>
  <si>
    <t xml:space="preserve"> Días de campo, taller de proceso, giras técnicas, visitas y/o demostraciones de método  </t>
  </si>
  <si>
    <t>1.2.1, 1.2.6</t>
  </si>
  <si>
    <t>4e</t>
  </si>
  <si>
    <t xml:space="preserve"> Subtotal  Costos actividades grupales </t>
  </si>
  <si>
    <t xml:space="preserve"> Recurso humano (nacional) </t>
  </si>
  <si>
    <t>1.2.1, 1.2.2, 1.2.3, 1.2.4, 1.2.5, 1.2.6</t>
  </si>
  <si>
    <t xml:space="preserve"> Subtotal Costos/gastos de personal </t>
  </si>
  <si>
    <t>LEC Desarrollo Productivo  (Capital de trabajo bioseguridad y control de enfermedades)- Carne Caprina (Muy pequeño Productor)</t>
  </si>
  <si>
    <t>1.2.1, 1.2.2, 1.2.5</t>
  </si>
  <si>
    <t>11c</t>
  </si>
  <si>
    <t>LEC Desarrollo Productivo  (Capital de trabajo bioseguridad y control de enfermedades)- Carne Caprina (Pequeño Productor)</t>
  </si>
  <si>
    <t>LEC Desarrollo Productivo  (Capital de trabajo bioseguridad y control de enfermedades)- Carne  Ovina (Muy pequeño Productor)</t>
  </si>
  <si>
    <t>LEC Desarrollo Productivo  (Capital de trabajo bioseguridad y control de enfermedades)- Carne  Ovina (Pequeño Productor)</t>
  </si>
  <si>
    <t>LEC Desarrollo Productivo  (Capital de trabajo bioseguridad y control de enfermedades) - Leche  Caprina (Muy pequeño Productor)</t>
  </si>
  <si>
    <t>LEC Desarrollo Productivo  (Capital de trabajo bioseguridad y control de enfermedades) - Leche  Caprina (Pequeño Productor)</t>
  </si>
  <si>
    <t>LEC Desarrollo Productivo  (Capital de trabajo bioseguridad y control de enfermedades)- Leche  Ovina (Muy pequeño Productor)</t>
  </si>
  <si>
    <t>LEC Desarrollo Productivo  (Capital de trabajo bioseguridad y control de enfermedades)- Leche  Ovina (Pequeño Productor)</t>
  </si>
  <si>
    <t>LEC Desarrollo Productivo  (Capital de trabajo bioseguridad y control de enfermedades)- Lana (Muy pequeño Productor)</t>
  </si>
  <si>
    <t>LEC Desarrollo Productivo  (Capital de trabajo bioseguridad y control de enfermedades)- Lana (Pequeño Productor)</t>
  </si>
  <si>
    <t>LEC Desarrollo Productivo (Sostenimiento pecuario) - Carne Caprina - (Muy pequeño Productor)</t>
  </si>
  <si>
    <t>11a</t>
  </si>
  <si>
    <t>LEC Desarrollo Productivo (Sostenimiento pecuario) - Carne Caprina - (Pequeño Productor)</t>
  </si>
  <si>
    <t>LEC Desarrollo Productivo (Sostenimiento pecuario) - Carne  Ovina (Muy pequeño Productor)</t>
  </si>
  <si>
    <t>LEC Desarrollo Productivo (Sostenimiento pecuario) - Carne  Ovina (Pequeño Productor)</t>
  </si>
  <si>
    <t>LEC Desarrollo Productivo (Sostenimiento pecuario) - Leche  Caprina (Muy pequeño Productor)</t>
  </si>
  <si>
    <t>LEC Desarrollo Productivo (Sostenimiento pecuario) - Leche  Caprina (Pequeño Productor)</t>
  </si>
  <si>
    <t>LEC Desarrollo Productivo (Sostenimiento pecuario) - Lana  (Muy pequeño Productor)</t>
  </si>
  <si>
    <t>LEC Desarrollo Productivo (Sostenimiento pecuario) - Lana  (Pequeño Productor)</t>
  </si>
  <si>
    <t>Incentivo Certificación BPG (Muy pequeño Productor)</t>
  </si>
  <si>
    <t>1.2.5</t>
  </si>
  <si>
    <t>11aq</t>
  </si>
  <si>
    <t>Incentivo Certificación BPG (Pequeño Productor)</t>
  </si>
  <si>
    <t>Incentivo conectividad - Valor pago servicio internet anual</t>
  </si>
  <si>
    <t>1.2.1</t>
  </si>
  <si>
    <t>11aj</t>
  </si>
  <si>
    <t xml:space="preserve"> Subtotal Incentivos </t>
  </si>
  <si>
    <t>Proyecto de comunicación radial regional</t>
  </si>
  <si>
    <t>1.2.3</t>
  </si>
  <si>
    <t>6g</t>
  </si>
  <si>
    <t>Recurso humano (regional) - Extensión Agropecuaria Año 3</t>
  </si>
  <si>
    <t>1a -2f</t>
  </si>
  <si>
    <t>Recurso humano (regional) - Extensión Agropecuaria Año 4</t>
  </si>
  <si>
    <t>Recurso humano (regional) - Extensión Agropecuaria Año 5</t>
  </si>
  <si>
    <t>Recurso humano (regional) - Extensión Agropecuaria Año 6</t>
  </si>
  <si>
    <t>Recurso humano (regional) - Extensión Agropecuaria Año 7</t>
  </si>
  <si>
    <t>Recurso humano (regional) - Extensión Agropecuaria Año 8</t>
  </si>
  <si>
    <t>Recurso humano (regional) - Extensión Agropecuaria Año 9</t>
  </si>
  <si>
    <t>Recurso humano (regional) - Extensión Agropecuaria Año 10</t>
  </si>
  <si>
    <t>Recurso humano (regional) - Extensión Agropecuaria Año 11</t>
  </si>
  <si>
    <t>Recurso humano (regional) - Extensión Agropecuaria Año 12</t>
  </si>
  <si>
    <t>Recurso humano (regional) - Extensión Agropecuaria Año 13</t>
  </si>
  <si>
    <t>Recurso humano (regional) - Extensión Agropecuaria Año 14</t>
  </si>
  <si>
    <t>Recurso humano (regional) - Extensión Agropecuaria Año 15</t>
  </si>
  <si>
    <t>Recurso humano (regional) - Extensión Agropecuaria Año 16</t>
  </si>
  <si>
    <t>Recurso humano (regional) - Extensión Agropecuaria Año 17</t>
  </si>
  <si>
    <t>Recurso humano (regional) - Extensión Agropecuaria Año 18</t>
  </si>
  <si>
    <t>Recurso humano (regional) - Extensión Agropecuaria Año 19</t>
  </si>
  <si>
    <t>Recurso humano (regional) - Extensión Agropecuaria Año 20</t>
  </si>
  <si>
    <t>Otros requerimientos: para promover la implementación de los modelos de producción</t>
  </si>
  <si>
    <t>Valor total estimado por año (SIN extensión agropecuaria)</t>
  </si>
  <si>
    <t>Valor estimado anual años: año 2 (6 meses de ejecución)</t>
  </si>
  <si>
    <t>Valor estimado anual año: 3</t>
  </si>
  <si>
    <t>Valor estimado anual año: 4</t>
  </si>
  <si>
    <t>Valor estimado anual año: 5</t>
  </si>
  <si>
    <t>Valor estimado anual año: 6</t>
  </si>
  <si>
    <t>Valor estimado anual año: 7</t>
  </si>
  <si>
    <t>Valor estimado anual año: 8</t>
  </si>
  <si>
    <t>Valor estimado anual año: 9</t>
  </si>
  <si>
    <t>Valor estimado anual año: 10</t>
  </si>
  <si>
    <t>Valor estimado anual año: 11</t>
  </si>
  <si>
    <t>Valor estimado anual año: 12</t>
  </si>
  <si>
    <t>Valor estimado anual año: 13</t>
  </si>
  <si>
    <t>Valor estimado anual año: 14</t>
  </si>
  <si>
    <t>Valor estimado anual año: 15</t>
  </si>
  <si>
    <t>Valor estimado anual año: 16</t>
  </si>
  <si>
    <t>Valor estimado anual año: 17</t>
  </si>
  <si>
    <t>Valor estimado anual año: 18</t>
  </si>
  <si>
    <t>Valor estimado anual año: 19</t>
  </si>
  <si>
    <t>Valor estimado anual año: 20</t>
  </si>
  <si>
    <t>1.3.1, 1.3.2, 1.3.3, 1.3.4</t>
  </si>
  <si>
    <t>Incentivo Certificación BPG (Mediano Productor)</t>
  </si>
  <si>
    <t>1.3.3</t>
  </si>
  <si>
    <t>10aq</t>
  </si>
  <si>
    <t>LEC Reforma Agraria: Reparación infraestructura pecuaria) Ovinos - (Mediano Productor)</t>
  </si>
  <si>
    <t>1.3.1, 1.3.4</t>
  </si>
  <si>
    <t>10m</t>
  </si>
  <si>
    <t>LEC Reforma Agraria (Reparación infraestructura pecuaria) Caprino - (Mediano Productor)</t>
  </si>
  <si>
    <t>LEC Reforma Agraria (Reparación de maquinaria, implementos y equipos para la producción primaria) Ovinos y Caprinos (Mediano Productor)</t>
  </si>
  <si>
    <t>10n</t>
  </si>
  <si>
    <t>Subtotal Incentivos</t>
  </si>
  <si>
    <t>Cursos presenciales (16  horas)</t>
  </si>
  <si>
    <t>5b</t>
  </si>
  <si>
    <t xml:space="preserve">Subtotal Capacitación y formación </t>
  </si>
  <si>
    <t xml:space="preserve">Otros requerimientos: para promover la implementación de los modelos de producción </t>
  </si>
  <si>
    <t>Valor estimado anual años: 2 (6 meses de ejecución)</t>
  </si>
  <si>
    <t>Valor estimado anual años: 3, 4, 5</t>
  </si>
  <si>
    <t>Valor estimado anual años: 6</t>
  </si>
  <si>
    <t>Valor estimado anual años: 7, 9, 11, 13, 15, 17, 19</t>
  </si>
  <si>
    <t>Valor estimado anual años: 8, 12, 16, 20</t>
  </si>
  <si>
    <t>Valor estimado anual años: 10, 14, 18</t>
  </si>
  <si>
    <t>1.4.1, 1.4.2, 1.4.3, 1.4.4, 1.4.5, 1.4.7</t>
  </si>
  <si>
    <t>1.4.5, 1.4.7</t>
  </si>
  <si>
    <t>1.4.6, 1.4.8</t>
  </si>
  <si>
    <t>1.4.1, 1.4.2, 1.4.3, 1.4.4, 1.4.5 , 1.4.6, 1.4.7, 1.4.8</t>
  </si>
  <si>
    <t>Incentivo Certificación BPM (Buenas Prácticas de Manufacturas) /Plantas de Procesamiento (Pequeño Productor)</t>
  </si>
  <si>
    <t>1.4.3</t>
  </si>
  <si>
    <t>11as</t>
  </si>
  <si>
    <t>Incentivo Certificaciones  HACCP / Plantas de Procesamiento (Leche, Carne, Beneficio, Acondicionadoras)</t>
  </si>
  <si>
    <t>11ar</t>
  </si>
  <si>
    <t>ICR Capital de trabajo para procesos de comercialización y transformación - (Diseño y construcción de planta de beneficio(sin incluir predio) - (Pequeño Productor)</t>
  </si>
  <si>
    <t>11s1</t>
  </si>
  <si>
    <t>ICR Capital de trabajo para procesos de comercialización y transformación) - (Planta de Desposte o Acondicionamiento) - (Pequeño Productor)</t>
  </si>
  <si>
    <t>ICR Capital de trabajo para procesos de comercialización y transformación - (Planta Leche) - (Pequeño Productor)</t>
  </si>
  <si>
    <t>ICR Capital de trabajo para procesos de comercialización y transformación - (Planta derivados lácteos) - (Pequeño Productor)</t>
  </si>
  <si>
    <t>LEC Reforma Agraria: Capital de trabajo para procesos de comercialización y transformación - (Puesta en funcionamiento de la planta de beneficio)</t>
  </si>
  <si>
    <t>1.4.4</t>
  </si>
  <si>
    <t>11k1</t>
  </si>
  <si>
    <t>LEC Reforma Agraria: Capital de trabajo para procesos de comercialización y transformación - (Puesta en funcionamiento planta de desposte o acondicionamiento)</t>
  </si>
  <si>
    <t>LEC Reforma Agraria: Capital de trabajo para procesos de comercialización y transformación - (Puesta en funcionamiento planta de leche)</t>
  </si>
  <si>
    <t>LEC Reforma Agraria: Capital de trabajo para procesos de comercialización y transformación - (Puesta en funcionamiento planta de derivados lácteos)</t>
  </si>
  <si>
    <t xml:space="preserve">Incentivo  a la innovación </t>
  </si>
  <si>
    <t>11al</t>
  </si>
  <si>
    <t xml:space="preserve">Incentivo a la calidad y agregación de valor </t>
  </si>
  <si>
    <t>11ad</t>
  </si>
  <si>
    <t>1.4.7</t>
  </si>
  <si>
    <t>Diplomado presencial (80 horas)</t>
  </si>
  <si>
    <t>1.4.8</t>
  </si>
  <si>
    <t>5d</t>
  </si>
  <si>
    <t>Otros requerimientos: para promover el mejoramiento de los procesos de obtención de lana</t>
  </si>
  <si>
    <t xml:space="preserve">Valor estimado anual años: 2 </t>
  </si>
  <si>
    <t>Valor estimado anual años: 3 y 4</t>
  </si>
  <si>
    <t>Valor estimado anual años: 5</t>
  </si>
  <si>
    <t>Valor estimado anual años: 7</t>
  </si>
  <si>
    <t>Valor estimado anual años: 8</t>
  </si>
  <si>
    <t>Valor estimado anual años: 9</t>
  </si>
  <si>
    <t>Valor estimado anual años: 10. 13, 16 y 19</t>
  </si>
  <si>
    <t>Valor estimado anual años: 11, 14, 17 y 20</t>
  </si>
  <si>
    <t>Valor estimado anual años: 12, 15 y 18</t>
  </si>
  <si>
    <t>2.1.5</t>
  </si>
  <si>
    <t>Mesas de trabajo presenciales ampliadas</t>
  </si>
  <si>
    <t>2.1.2</t>
  </si>
  <si>
    <t>2.1.2, 2.1.5</t>
  </si>
  <si>
    <t>2.1.2, 2.1.3, 2.1.4, 2.1.5, 2.1.6</t>
  </si>
  <si>
    <t>Recurso humano (nacional) - Consultor comercialización</t>
  </si>
  <si>
    <t>2.1.1, 2.1.2, 2.1.3, 2.1.4, 2.1.5, 2.1.6</t>
  </si>
  <si>
    <t>Recurso humano (nacional) - Diseñadores de contenido</t>
  </si>
  <si>
    <t xml:space="preserve">2.1.1 </t>
  </si>
  <si>
    <t xml:space="preserve">Recurso humano (regional) </t>
  </si>
  <si>
    <t>Subtotal Costos/gastos de personal</t>
  </si>
  <si>
    <t>Incentivo LEC Desarrollo Productivo - Comercialización carne en canal y/o despostada, (Pequeño Productor, esquemas asociativos)</t>
  </si>
  <si>
    <t>2.1.3</t>
  </si>
  <si>
    <t>11b3</t>
  </si>
  <si>
    <t>Incentivo LEC Desarrollo Productivo - Comercialización carne en canal y/o despostada, (Mediano Productor, esquemas asociativos)</t>
  </si>
  <si>
    <t>Incentivo LEC Desarrollo Productivo -  Comercialización Animales en pie (Pequeño Productor, esquemas asociativos)</t>
  </si>
  <si>
    <t>11b2</t>
  </si>
  <si>
    <t>Incentivo LEC Desarrollo Productivo - Comercialización Animales en pie (Mediano Productor, esquemas asociativos)</t>
  </si>
  <si>
    <t>Incentivo al empaque (microempresas)</t>
  </si>
  <si>
    <t>11af</t>
  </si>
  <si>
    <t>Incentivo al empaque (pequeñas empresas)</t>
  </si>
  <si>
    <t>Incentivo al emprendimiento (nuevos)</t>
  </si>
  <si>
    <t>11ac</t>
  </si>
  <si>
    <t>Incentivo al emprendimiento (fortalecimiento)</t>
  </si>
  <si>
    <t>Incentivo a la calidad y agregación de valor (microempresas)</t>
  </si>
  <si>
    <t>Incentivo a la calidad y agregación de valor (pequeñas empresas)</t>
  </si>
  <si>
    <t>Incentivo al escalamiento (microempresas)</t>
  </si>
  <si>
    <t>11ag</t>
  </si>
  <si>
    <t>Incentivo al escalamiento (pequeñas empresas)</t>
  </si>
  <si>
    <t>Nota en Televisión Nacional</t>
  </si>
  <si>
    <t>2.1.2,  2.1.4</t>
  </si>
  <si>
    <t>6c</t>
  </si>
  <si>
    <t>Pauta  de  Radio Regional</t>
  </si>
  <si>
    <t>6e</t>
  </si>
  <si>
    <t>Herramientas para la promoción y comunicación</t>
  </si>
  <si>
    <t>6f</t>
  </si>
  <si>
    <t>6h</t>
  </si>
  <si>
    <t>Cursos cortos presenciales  (8 horas - 25 personas)</t>
  </si>
  <si>
    <t>Cursos cortos presenciales  (16 horas - 25 personas)</t>
  </si>
  <si>
    <t xml:space="preserve">Subtotal Capacitación y Formación </t>
  </si>
  <si>
    <t>Rueda de negocio presencial (10 empresas)</t>
  </si>
  <si>
    <t>2.1.4</t>
  </si>
  <si>
    <t>7a</t>
  </si>
  <si>
    <t>Participación en mercados campesinos/ Circuitos cortos de comercialización (10 asociaciones o empresas)</t>
  </si>
  <si>
    <t>7d</t>
  </si>
  <si>
    <t>Rueda de negocio  virtual (20 asociaciones, o empresas)</t>
  </si>
  <si>
    <t>7b</t>
  </si>
  <si>
    <t xml:space="preserve">Elaboración feria Regional </t>
  </si>
  <si>
    <t>7g</t>
  </si>
  <si>
    <t>Subtotal Actividades para comercialización</t>
  </si>
  <si>
    <t>Tiquetes aéreos nacionales (recurso humano nacional) - Consultor comercialización</t>
  </si>
  <si>
    <t>Gastos de alojamiento y alimentación (recurso humano nacional) - Consultor comercialización</t>
  </si>
  <si>
    <t xml:space="preserve">Gastos de alojamiento y alimentación (recurso humano nacional) </t>
  </si>
  <si>
    <t xml:space="preserve">Persona/promedio/mes </t>
  </si>
  <si>
    <t>Otros requerimientos necesarios para fomentar la comercialización y el consumo nacional</t>
  </si>
  <si>
    <t>Valor estimado anual años: 3</t>
  </si>
  <si>
    <t>Valor estimado anual años: 4, 7, 12 y 16</t>
  </si>
  <si>
    <t>Valor estimado anual años: 5 y 14</t>
  </si>
  <si>
    <t>Valor estimado anual años: 6, 9, 10 y 18</t>
  </si>
  <si>
    <t>Valor estimado anual años: 8 y 20</t>
  </si>
  <si>
    <t>Valor estimado anual años: 11</t>
  </si>
  <si>
    <t xml:space="preserve">Valor estimado anual años: 13 </t>
  </si>
  <si>
    <t>Valor estimado anual años: 15 y 19</t>
  </si>
  <si>
    <t>Valor estimado anual años: 17</t>
  </si>
  <si>
    <t>2.2.1, 2.2.2, 2.2.3, 2.2.4, 2.2.5, 2.2.6, 2.2.7</t>
  </si>
  <si>
    <t>2.2.4, 2.2.7</t>
  </si>
  <si>
    <t xml:space="preserve">Recurso humano (nacional) - Consultor </t>
  </si>
  <si>
    <t>2.2.5</t>
  </si>
  <si>
    <t>Incentivo a la exportación (microempresas)</t>
  </si>
  <si>
    <t>2.2.4</t>
  </si>
  <si>
    <t>11ah</t>
  </si>
  <si>
    <t>Incentivo a la exportación (pequeñas empresas)</t>
  </si>
  <si>
    <t>Incentivo a la exportación (medianas empresas)</t>
  </si>
  <si>
    <t>Incentivo a la Participación en misiones exploratorias internacionales (por asociación o empresa)</t>
  </si>
  <si>
    <t>2.2.7</t>
  </si>
  <si>
    <t>11am</t>
  </si>
  <si>
    <t>Incentivo a la Participación en ferias internacionales (stand)</t>
  </si>
  <si>
    <t>11an</t>
  </si>
  <si>
    <t>Misiones comerciales internacionales</t>
  </si>
  <si>
    <t>7e</t>
  </si>
  <si>
    <t>Participación en ferias comerciales internacionales</t>
  </si>
  <si>
    <t>7c</t>
  </si>
  <si>
    <t>Rueda de negocio  virtual</t>
  </si>
  <si>
    <t>Tiquetes aéreos nacionales (recurso humano nacional) - Consultor</t>
  </si>
  <si>
    <t>2.2.1, 2.2.2, 2.2.3, 2.2.4, 2.2.5, 2.2.6</t>
  </si>
  <si>
    <t>Otros requerimientos necesarios para la promoción de las exportaciones</t>
  </si>
  <si>
    <t>Valor estimado año: 1, 2 y 3</t>
  </si>
  <si>
    <t>Valor estimado anual años: 4</t>
  </si>
  <si>
    <t>Valor estimado anual años: 7, 13 y 19</t>
  </si>
  <si>
    <t>Valor estimado anual años: 10 y 16</t>
  </si>
  <si>
    <t>Valor estimado anual años: 11 y 17</t>
  </si>
  <si>
    <t>Valor estimado anual años: 12 y 18</t>
  </si>
  <si>
    <t>Valor estimado anual años: 14 y 20</t>
  </si>
  <si>
    <t>Valor estimado anual años: 15</t>
  </si>
  <si>
    <t>3.1.1</t>
  </si>
  <si>
    <t>3.1.1, 3.1.3. 3.1.4</t>
  </si>
  <si>
    <t>3.1.1. 3.1.2, 3.1.4</t>
  </si>
  <si>
    <t>Subtotal Costos actividades grupales</t>
  </si>
  <si>
    <t>3.1.1, 3.1.2, 3.1.3. 3.1.4</t>
  </si>
  <si>
    <t>Cursos presenciales (16 horas)</t>
  </si>
  <si>
    <t>3.1.1. 3.1.4</t>
  </si>
  <si>
    <t>3.1.4</t>
  </si>
  <si>
    <t>Pauta de radio nacional</t>
  </si>
  <si>
    <t>Pauta de radio regional</t>
  </si>
  <si>
    <t xml:space="preserve">Subtotal Promoción y comunicación </t>
  </si>
  <si>
    <t xml:space="preserve">Otras requerimientos para  fortalecimiento o creación de emprendimientos </t>
  </si>
  <si>
    <t>Valor estimado año: 2 (9 meses de ejecución)</t>
  </si>
  <si>
    <t>Valor estimado anual años: 3, 9 y 15</t>
  </si>
  <si>
    <t>Valor estimado anual años: 6, 12 y 18</t>
  </si>
  <si>
    <t>Valor estimado anual años: 7, 11, 13, 17 y 19</t>
  </si>
  <si>
    <t>Valor estimado anual años: 8, 10, 14, 16 y 20</t>
  </si>
  <si>
    <t>Se prevé llevar a cabo en las regiones ovino caprinas: 36 mesas de trabajo presenciales básicas (10 personas), 36 mesas virtuales (30 personas), las cuales se realizará la articulación para promover el fortalecimiento de la formalización laboral y empresarial entre los diferentes eslabones de la cadena. 36 talleres especializados y/o eventos de divulgación nacionales y/o regionales; 36 días de campo, taller de proceso, giras técnicas, visitas y/o demostraciones de método, 10 cursos presenciales (16 horas) para 25 personas, para socializar y divulgar a las organizaciones formalizadas y productores, la información relacionada con el mercado de trabajo, así como su fortalecimiento y capacidades empresariales; con este fin, también se contempla la entrega de 36 incentivos (18) para nuevos emprendimientos y (18) para el fortalecimiento de los existentes. A su vez se proponen pautas en redes sociales y radiales a nivel nacional y regional. Finalmente  se contempla la contratación de recurso humano nacional, un (1) profesional especializado  para coordinar el desarrollo de las actividades de la iniciativa estratégica, con unos honorarios de $10.469.000 por mes durante 12 meses al año, al que se le cubren tiquetes aéreos, gastos de alojamiento y alimentación para desplazarse a las regiones; y un recurso humano regional de diez (10) profesionales ubicados en las zonas (regiones) con unos honorarios de $6.080.000 por mes durante 12 meses, a los que se les cubren gastos de desplazamiento y/o rodamiento de $710.000 por mes. Todo el recurso humano tiene una dedicación del 100%. Se considera "por definir" el costo asociado a otros requerimientos para el fortalecimiento o creación de emprendimientos.</t>
  </si>
  <si>
    <t>3.2.2. 3.2.4</t>
  </si>
  <si>
    <t>3.2.1, 3.2.3. 3.2.4</t>
  </si>
  <si>
    <t>3.2.3</t>
  </si>
  <si>
    <t>3.2.1, 3.2.2, 3.2.3. 3.2.4</t>
  </si>
  <si>
    <t>LEC Desarrollo Productivo (Actividades rurales relacionadas con el turismo rural y ecológico) - Diversificación productiva (Muy pequeño Productor)</t>
  </si>
  <si>
    <t>11h</t>
  </si>
  <si>
    <t>LEC Desarrollo Productivo (Actividades rurales relacionadas con el turismo rural y ecológico) - Diversificación productiva (Pequeño Productor)</t>
  </si>
  <si>
    <t>LEC Desarrollo Productivo (Siembra y/o sostenimiento de cultivos de ciclo corto) - (Muy pequeño Productor)</t>
  </si>
  <si>
    <t>11f</t>
  </si>
  <si>
    <t>LEC Desarrollo Productivo (Siembra y/o sostenimiento de cultivos de ciclo corto) - (Pequeño Productor)</t>
  </si>
  <si>
    <t>3.2.1. 3.2.2</t>
  </si>
  <si>
    <t>Pauta redes sociales</t>
  </si>
  <si>
    <t xml:space="preserve">Subtotal  Capacitación y Formación </t>
  </si>
  <si>
    <t>Otros requerimientos para la mejora de condiciones y bienestar de los productores y población vinculada a la cadena</t>
  </si>
  <si>
    <t>Valor estimado años: 1 y 2</t>
  </si>
  <si>
    <t xml:space="preserve">Valor estimado años: 3, 5, 7, 9, 11, 13, 15, 17 y 19 </t>
  </si>
  <si>
    <t xml:space="preserve">Valor estimado años: 4, 6, 8, 10, 12, 14, 16, 18 y 20 </t>
  </si>
  <si>
    <t>Se prevé llevar a cabo en las regiones ovino caprinas: 18 mesas de trabajo presenciales básicas (10 personas), 36 mesas de trabajo virtuales (30 personas), en las cuales se impulsará el acceso a los diferentes programas de educación formal y no formal. A su vez se plantea desarrollar 18 talleres especializados y/o eventos de divulgación nacionales y/o regionales; 18 días de campo, taller de proceso, giras técnicas, visitas y/o demostraciones de método,  10 cursos presenciales (16 horas) para 25 personas, con el fin de socializar y divulgar la oferta institucional disponible para los productores, los programas enfocados en seguridad alimentaría,  así como el fortalecimiento de sus capacidades para el uso adecuado y aprovechamiento de los recursos de sus unidades productivas; en este mismo sentido se entregaran 10 incentivos LEC  para desarrollar actividades rurales relacionadas con turismo rural y diversificación productiva, (5 para muy pequeños y 5 para pequeños productores), 36 incentivos para siembra y sostenimiento de cultivos de ciclo corto, (18 para muy pequeños y 18 para pequeños productores). A su vez se propone pautas en redes sociales y en radio regional. Finalmente se contempla la contratación de recurso humano nacional, un (1)  profesional especializado para coordinar el desarrollo de las actividades de la iniciativa estratégica, con unos honorarios de $10.469.000 por mes durante 6 meses al año, al que se le cubren tiquetes aéreos, gastos de alojamiento y alimentación para desplazarse a las regiones; y un recurso humano regional de diez (10) profesionales ubicados en las zonas (regiones) con unos honorarios de $6.612.000 por mes durante 6 meses, a los que se les cubren gastos de desplazamiento y/o rodamiento de $710.000 por mes. Todo el recurso humano tiene una dedicación del 75% ya que se comparte con la iniciativa estratégica 3.3. Se considera "por definir" el costo asociado a otros requerimientos para la mejora de condiciones y bienestar de los productores y población vinculada a la cadena.</t>
  </si>
  <si>
    <t>3.3.1. 3.3.2</t>
  </si>
  <si>
    <t>3.3.3</t>
  </si>
  <si>
    <t>3.3.1, 3.3.3</t>
  </si>
  <si>
    <t xml:space="preserve">Stand promoción regional </t>
  </si>
  <si>
    <t>3.3.2</t>
  </si>
  <si>
    <t>Stand promoción Nacional</t>
  </si>
  <si>
    <t xml:space="preserve">Participación en mercados campesinos/ Circuitos cortos de comercialización </t>
  </si>
  <si>
    <t>Subtotal Actividades de comercialización</t>
  </si>
  <si>
    <t>Certificación Sello de Calidad Hecho a Mano</t>
  </si>
  <si>
    <t>9e</t>
  </si>
  <si>
    <t>Subtotal Certificaciones</t>
  </si>
  <si>
    <t>Otros requerimientos para la promoción y reconocimiento étnico y cultural</t>
  </si>
  <si>
    <t>Valor estimado anual años: 1 y 2</t>
  </si>
  <si>
    <t>Valor estimado anual años: 3, 7 y 19</t>
  </si>
  <si>
    <t>Valor estimado anual años: 4, 5, 6, 10, 13 y 16</t>
  </si>
  <si>
    <t>Valor estimado anual años: 8, 9, 12, 14, 17, 18 y 20</t>
  </si>
  <si>
    <t>Valor estimado anual años: 11 y 15</t>
  </si>
  <si>
    <t>Se prevé llevar a cabo en las regiones ovino caprinas: 18 mesas de trabajo presenciales básicas (10 personas), 36 mesas virtuales (30 personas), en las cuales se busca la articulación entre las diferentes entidades realizar gestiones a nivel regional y nacional para promover el reconocimiento de las poblaciones étnicas y campesinas.  A su vez se plantea desarrollar 18 talleres especializados y/o eventos de divulgación nacionales y/o regionales, en los que se impulsen y resalten los oficios artesanales  como el hilado y el  tejido elaborado por estas comunidades; para este fin se contemplan 5 apoyos para obtener el certificado "sello de Calidad Hecho a Mano", 10 Stand para ferias (5) regionales y (5) nacionales, así mismo se contempla la elaboración de 1 feria regional y la participación en 5 mercados campesinos. Finalmente se contempla la contratación de recurso humano nacional, un (1)  profesional especializado para coordinar el desarrollo de las actividades de la iniciativa estratégica, con unos honorarios de $10.469.000 por mes durante 6 meses al año, al que se le cubren tiquetes aéreos, gastos de alojamiento y alimentación para desplazarse a las regiones; y  recurso humano regional de diez (10) profesionales ubicados en las zonas (regiones) con unos honorarios de $6.612.000 por mes durante 6 meses, a los que se les cubren gastos de desplazamiento y/o rodamiento de $710.000 por mes. Todo el recurso humano tiene una dedicación del 25% ya que se comparte con la iniciativa estratégica 3.2. Se considera "por definir" el costo asociado a requerimientos para la promoción y reconocimiento étnico y cultural.</t>
  </si>
  <si>
    <t>3.4.1, 3.4.2, 3.4.3</t>
  </si>
  <si>
    <t>3.4.1, 3.4.2, 3.4.3, 3.4.4</t>
  </si>
  <si>
    <t>3.4.4</t>
  </si>
  <si>
    <t>ICR: compra de tierras para uso en actividades agropecuarias - Ovinos (Muy Pequeño Productor)</t>
  </si>
  <si>
    <t>3.4.3</t>
  </si>
  <si>
    <t>11x</t>
  </si>
  <si>
    <t>ICR: compra de tierras para uso en actividades agropecuarias - Ovinos (Pequeño Productor)</t>
  </si>
  <si>
    <t>ICR: compra de tierras para uso en actividades agropecuarias - Caprinos (Muy Pequeño Productor)</t>
  </si>
  <si>
    <t>ICR: compra de tierras para uso en actividades agropecuarias - Caprinos (Pequeño Productor)</t>
  </si>
  <si>
    <t>Cursos presenciales (8  horas) Caprinos</t>
  </si>
  <si>
    <t>Cursos presenciales (8  horas) Ovinos</t>
  </si>
  <si>
    <t>Otros requerimientos para la promoción de la formalización en el  acceso y tenencia de la tierra</t>
  </si>
  <si>
    <t xml:space="preserve">Valor estimado año: 1 </t>
  </si>
  <si>
    <t>Valor estimado anual años: 2, 3, 4, 5, 8, 11, 14, 17 y 20</t>
  </si>
  <si>
    <t>Valor estimado anual años: 6, 7, 9, 10, 12, 13, 15, 16, 18 y 19</t>
  </si>
  <si>
    <t>Se prevé llevar a cabo en las regiones ovino caprinas: 18 mesas virtuales (30 personas) y 18 talleres especializados y/o eventos de divulgación nacionales y/o regionales, y 26 cursos presenciales (8 horas) 25 personas, (16 para regiones caprinas y 10 para las regiones ovinas), en los cuales se realizará la promoción y socialización a los productores y población vinculada a la cadena, sobre los diferentes programas, incentivos e instrumentos disponibles para los procesos de formalización de la propiedad rural, procesos de adjudicación, ampliación de tierras y delimitación de resguardos, y la información sobre el mercado de tierras y costos de arriendo y precio de la tierra; como parte de la divulgación y promoción se contempla realizar 26 campañas de radio regional y pauta en redes sociales. Así mismo se proponen 18 apoyos financieros mediante incentivos de ICR para la compra de tierras para uso en actividades pecuarias, para muy pequeños productores y pequeños productores ovinos y caprinos. Finalmente se contempla la contratación de recurso humano nacional, un (1) profesional especializado para coordinar el desarrollo de las actividades de la iniciativa estratégica, con unos honorarios de $10.469.000 por mes durante 6 meses al año; y recurso humano regional de diez (10) profesionales ubicados en las zonas (regiones) con unos honorarios de $6.612.000 por mes durante 6 meses, a los que se les cubren gastos de desplazamiento y/o rodamiento de $710.000 por mes. Todo el recurso humano tiene una dedicación del 100%. Se considera "por definir" el costo asociado a otros requerimientos para la promoción de la formalización en el acceso y tenencia de la tierra.</t>
  </si>
  <si>
    <t xml:space="preserve">No. Del Rubro y suburbio según categoría de costos  </t>
  </si>
  <si>
    <t xml:space="preserve">Mesas de trabajo presenciales ampliadas  </t>
  </si>
  <si>
    <t>4.1.1</t>
  </si>
  <si>
    <t xml:space="preserve">Mesas de trabajo, talleres y/o eventos virtuales  </t>
  </si>
  <si>
    <t xml:space="preserve">Talleres, talleres especializados y/ o eventos de divulgación nacionales y/o regionales  </t>
  </si>
  <si>
    <t>4.1.2, 4.1.3, 4.1.4, 4.1.5, 4.1.6, 4.1.7, 4.1.8</t>
  </si>
  <si>
    <t xml:space="preserve">Días de campo, taller de proceso, giras técnicas, visitas y/o demostraciones de método   </t>
  </si>
  <si>
    <t xml:space="preserve">Recurso humano  (nacional) - Consultor  </t>
  </si>
  <si>
    <t xml:space="preserve">Personal/promedio/mes </t>
  </si>
  <si>
    <t>4.1.1.</t>
  </si>
  <si>
    <t>Recurso humano (regional )</t>
  </si>
  <si>
    <t>ICR Transformación Productiva y Sostenible (Crédito Verde) Implementación de medidas para la preservación y/o restauración de las rondas hídricas - (muy pequeño productor)</t>
  </si>
  <si>
    <t>4.1.2, 4.1.4</t>
  </si>
  <si>
    <t>11ab</t>
  </si>
  <si>
    <t>ICR Transformación Productiva y Sostenible (Crédito Verde) Implementación de medidas para la preservación y/o restauración de las rondas hídricas - (pequeño  productor)</t>
  </si>
  <si>
    <t>ICR Transformación Productiva y Sostenible (Crédito Verde) Implementación de medidas para la preservación y/o restauración de las rondas hídricas - Mediano productor</t>
  </si>
  <si>
    <t>ICR  Transformación Productiva y Sostenible (Crédito Verde) Implementación de sistemas de labranza sostenible y de conservación, orientado al uso de nuevas tecnologías  - (muy pequeño productor)</t>
  </si>
  <si>
    <t>4.1.3</t>
  </si>
  <si>
    <t>ICR  Transformación Productiva y Sostenible (Crédito Verde) Implementación de sistemas de labranza sostenible y de conservación, orientado al uso de nuevas tecnologías  -(pequeño productor)</t>
  </si>
  <si>
    <t>ICR  Transformación Productiva y Sostenible (Crédito Verde) Implementación de sistemas de labranza sostenible y de conservación, orientado al uso de nuevas tecnologías  - (mediano productor)</t>
  </si>
  <si>
    <t>ICR Transformación Productiva y Sostenible (Crédito Verde) Implementación de los sistemas o plantas de tratamiento de residuos - (muy pequeño)</t>
  </si>
  <si>
    <t>4.1.6, 4.1.7</t>
  </si>
  <si>
    <t>ICR Transformación Productiva y Sostenible (Crédito Verde) Implementación de los sistemas o plantas de tratamiento de residuos - (pequeño productor)</t>
  </si>
  <si>
    <t>ICR Transformación Productiva y Sostenible (Crédito Verde) Implementación de los sistemas o plantas de tratamiento de residuos - (mediano productor)</t>
  </si>
  <si>
    <t>Certificación Sellos Verdes (certificado ambiental)</t>
  </si>
  <si>
    <t>4.1.8</t>
  </si>
  <si>
    <t>8d</t>
  </si>
  <si>
    <t>Tiquetes aéreos nacionales (recurso humano nacional)</t>
  </si>
  <si>
    <t>Gastos de alojamiento y alimentación (recurso humano nacional) - Consultor</t>
  </si>
  <si>
    <t xml:space="preserve">Gastos de alojamiento y alimentación (recurso humano nacional)  </t>
  </si>
  <si>
    <t xml:space="preserve"> Cursos cortos virtuales (12 horas)  </t>
  </si>
  <si>
    <t>5a</t>
  </si>
  <si>
    <t xml:space="preserve"> Cursos cortos presenciales (16 horas)  </t>
  </si>
  <si>
    <t>Subtotal Capacitación y formación</t>
  </si>
  <si>
    <t xml:space="preserve">Otros requerimientos para la mejora en la gestión de los recursos naturales </t>
  </si>
  <si>
    <t>Valor estimado año: 1 y 2</t>
  </si>
  <si>
    <t>Valor estimado anual años:  5</t>
  </si>
  <si>
    <t>Valor estimado anual años: 6, 10 y 16</t>
  </si>
  <si>
    <t>Valor estimado anual años: 9 y 15</t>
  </si>
  <si>
    <t>Valor estimado anual años: 14</t>
  </si>
  <si>
    <t>4.2.1</t>
  </si>
  <si>
    <t>4.2.1, 4.2.3, 4.2.5</t>
  </si>
  <si>
    <t>4.2.1, 4.2.2, 4.2.3. 4.2.4, 4.2.5</t>
  </si>
  <si>
    <t>LEC Desarrollo Productivo (Sostenimiento de cultivos perennes y forestales- Silvopastoriles) - (muy pequeño productor)</t>
  </si>
  <si>
    <t>4.2.2</t>
  </si>
  <si>
    <t>11g</t>
  </si>
  <si>
    <t>LEC Desarrollo Productivo (Sostenimiento de cultivos perennes y forestales- Silvopastoriles) - (pequeño productor)</t>
  </si>
  <si>
    <t>LEC Desarrollo Productivo (Sostenimiento de cultivos perennes y forestales- Silvopastoriles) - (mediano productor)</t>
  </si>
  <si>
    <t>ICR Transformación Productiva y Sostenible (Crédito Verde) Inversiones en infraestructura para eficiencia energética y proyectos generadores de energía a partir de Fuentes no Convencionales de Energía -FNCE - (muy pequeño)</t>
  </si>
  <si>
    <t>4.2.4</t>
  </si>
  <si>
    <t>ICR Transformación Productiva y Sostenible (Crédito Verde) Inversiones en infraestructura para eficiencia energética y proyectos generadores de energía a partir de Fuentes no Convencionales de Energía -FNCE - (pequeño productor)</t>
  </si>
  <si>
    <t>ICR Transformación Productiva y Sostenible (Crédito Verde) Inversiones en infraestructura para eficiencia energética y proyectos generadores de energía a partir de Fuentes no Convencionales de Energía -FNCE - Mediano productor</t>
  </si>
  <si>
    <t xml:space="preserve">Pauta en redes sociales </t>
  </si>
  <si>
    <t xml:space="preserve"> Cursos cortos virtuales (12 horas)</t>
  </si>
  <si>
    <t xml:space="preserve"> Cursos cortos presenciales (16 horas) </t>
  </si>
  <si>
    <t xml:space="preserve">Otros requerimientos para la promoción de la gestión ante la variabilidad y cambio climático </t>
  </si>
  <si>
    <t>Valor estimado año: 1, 2, 12 y 18</t>
  </si>
  <si>
    <t>Valor estimado anual años: 3 y 5</t>
  </si>
  <si>
    <t>Valor estimado anual años: 8, 14 y 20</t>
  </si>
  <si>
    <t>5.1.1, 5.1.2, 5.1.3, 5.1.4, 5.1.5, 5.1.6</t>
  </si>
  <si>
    <t xml:space="preserve"> Mesas de trabajo presenciales ampliadas </t>
  </si>
  <si>
    <t xml:space="preserve"> Mesas de trabajo, talleres y/o eventos virtuales </t>
  </si>
  <si>
    <t xml:space="preserve"> Recurso humano nacional (recurso humano nacional)  Consultor coordinador</t>
  </si>
  <si>
    <t xml:space="preserve"> Personal/promedio/mes  </t>
  </si>
  <si>
    <t xml:space="preserve"> Recurso humano nacional (recurso humano nacional)  Consultor experto sectorial productivo</t>
  </si>
  <si>
    <t>5.1.1, 5.1.6</t>
  </si>
  <si>
    <t xml:space="preserve"> Recurso humano nacional (recurso humano nacional)  Apoyo experto sectorial</t>
  </si>
  <si>
    <t>5.1.1, 5.1.5, 5.1.6</t>
  </si>
  <si>
    <t xml:space="preserve"> Recurso humano nacional (recurso humano nacional)  Consultor experto en análisis de datos</t>
  </si>
  <si>
    <t xml:space="preserve"> Recurso humano nacional (recurso humano nacional)  apoyo en análisis de datos</t>
  </si>
  <si>
    <t xml:space="preserve"> Recurso humano nacional (recurso humano nacional)  Consultor experto en inteligencia de mercados</t>
  </si>
  <si>
    <t>5.1.2, 5.1.6</t>
  </si>
  <si>
    <t xml:space="preserve"> Recurso humano nacional (recurso humano nacional)  Apoyo inteligencia de mercados</t>
  </si>
  <si>
    <t xml:space="preserve"> Recurso humano nacional (recurso humano nacional)  Consultor sectorial ambiental</t>
  </si>
  <si>
    <t>5.1.3, 5.1.5</t>
  </si>
  <si>
    <t xml:space="preserve"> Recurso humano nacional (recurso humano nacional)  apoyo estudios ambientales</t>
  </si>
  <si>
    <t>5.1.3</t>
  </si>
  <si>
    <t xml:space="preserve"> Recurso humano nacional (recurso humano nacional)  Consultor sectorial sociales</t>
  </si>
  <si>
    <t>5.1.4, 5.1.5</t>
  </si>
  <si>
    <t xml:space="preserve"> Recurso humano nacional (recurso humano nacional)  Apoyo estudios sociales</t>
  </si>
  <si>
    <t>5.1.4</t>
  </si>
  <si>
    <t xml:space="preserve"> Recurso humano (regional) </t>
  </si>
  <si>
    <t>Tablet</t>
  </si>
  <si>
    <t>3i</t>
  </si>
  <si>
    <t>Servicio internet mensual</t>
  </si>
  <si>
    <t>3j</t>
  </si>
  <si>
    <t xml:space="preserve"> Computador - PC Gamer Amethyst TA38 AMD Ryzen 55600X RX 6800 RAM 32GB M.2 512) </t>
  </si>
  <si>
    <t>3c</t>
  </si>
  <si>
    <t xml:space="preserve"> Suministros y papelería (compra promedio mes) </t>
  </si>
  <si>
    <t>3g</t>
  </si>
  <si>
    <t xml:space="preserve"> Licencia Software/persona (Compra duración 12 meses) </t>
  </si>
  <si>
    <t>3f</t>
  </si>
  <si>
    <t>Subtotal Costos administrativos</t>
  </si>
  <si>
    <t>Tiquetes aéreos nacionales (recurso humano nacional)  Consultor coordinador</t>
  </si>
  <si>
    <t>Tiquetes aéreos nacionales (recurso humano nacional)  Consultor experto sectorial productivo</t>
  </si>
  <si>
    <t>Tiquetes aéreos nacionales (recurso humano nacional)  Apoyo</t>
  </si>
  <si>
    <t>Tiquetes aéreos nacionales (recurso humano nacional)  Consultor experto en inteligencia de mercados</t>
  </si>
  <si>
    <t>Tiquetes aéreos nacionales (recurso humano nacional)  Apoyo inteligencia de mercados</t>
  </si>
  <si>
    <t>Tiquetes aéreos nacionales (recurso humano nacional)  Consultor sectorial ambiental</t>
  </si>
  <si>
    <t>Tiquetes aéreos nacionales (recurso humano nacional)  Consultor sectorial sociales</t>
  </si>
  <si>
    <t>Gastos de alojamiento y alimentación (recurso humano nacional)  Consultor coordinador</t>
  </si>
  <si>
    <t>Gastos de alojamiento y alimentación (recurso humano nacional)  Consultor experto sectorial productivo</t>
  </si>
  <si>
    <t>Gastos de alojamiento y alimentación (recurso humano nacional)  Apoyo</t>
  </si>
  <si>
    <t>Gastos de alojamiento y alimentación (recurso humano nacional)  Consultor experto en inteligencia de mercados</t>
  </si>
  <si>
    <t>Gastos de alojamiento y alimentación (recurso humano nacional)  Apoyo inteligencia de mercados</t>
  </si>
  <si>
    <t>Gastos de alojamiento y alimentación (recurso humano nacional)  Consultor sectorial ambiental</t>
  </si>
  <si>
    <t>Gastos de alojamiento y alimentación (recurso humano nacional)  Consultor sectorial social</t>
  </si>
  <si>
    <t>Viajes (misiones) internacionales para profesionales especializados</t>
  </si>
  <si>
    <t>2d</t>
  </si>
  <si>
    <t>Subtotal Costos de y/o gastos de viaje: Transporte, alojamiento y alimentación</t>
  </si>
  <si>
    <t xml:space="preserve">Otros requerimientos para la los estudios de caracterización </t>
  </si>
  <si>
    <t>Valor estimado año: 1, 8, 9, 10, 11, 12, 13, 14, 15, 16, 17, 18, 19 y 20</t>
  </si>
  <si>
    <t>Valor estimado anual años: 2, 3 y 4</t>
  </si>
  <si>
    <t>5.2.1, 5.2.2, 5.2.3. 5.2.4, 5.2.5</t>
  </si>
  <si>
    <t xml:space="preserve"> Mesas de trabajo presenciales ampliadas  </t>
  </si>
  <si>
    <t>5.2.1, 5.2.2, 5.2.3, 5.2.4, 5.2.5, 5.2.6</t>
  </si>
  <si>
    <t xml:space="preserve"> Talleres, talleres especializados y/ o eventos de divulgación nacionales y/o regionales </t>
  </si>
  <si>
    <t>5.2.6</t>
  </si>
  <si>
    <t xml:space="preserve"> Recurso humano (nacional)  Consultores en investigación </t>
  </si>
  <si>
    <t>5.2.4</t>
  </si>
  <si>
    <t>5.2.1, 5.2.2, 5.2.3, 5.2.6, 5.2.8</t>
  </si>
  <si>
    <t xml:space="preserve"> Recurso humano (Regional) </t>
  </si>
  <si>
    <t xml:space="preserve"> Recurso humano (nacional)  Diseño de solución tecnológica </t>
  </si>
  <si>
    <t>5.2.8</t>
  </si>
  <si>
    <t xml:space="preserve"> Recurso humano (nacional)  Consultores en investigación (modelos de producción)</t>
  </si>
  <si>
    <t>5.2.5</t>
  </si>
  <si>
    <t>Página web o plataforma tecnológica</t>
  </si>
  <si>
    <t xml:space="preserve">Solución tecnológica - Sistema de seguimiento y evaluación </t>
  </si>
  <si>
    <t>Subtotal Sistemas de información y seguimiento</t>
  </si>
  <si>
    <t>8b</t>
  </si>
  <si>
    <t>Viajes (misiones) internacionales para profesionales especializado  Consultores en investigación</t>
  </si>
  <si>
    <t xml:space="preserve">Tiquetes aéreos nacionales (recurso humano nacional)  Consultor en investigación </t>
  </si>
  <si>
    <t>Tiquetes aéreos nacionales (recurso humano nacional)  Consultores en investigación (modelos de producción)</t>
  </si>
  <si>
    <t xml:space="preserve">Gastos de alojamiento y alimentación (recurso humano nacional)  Consultor    en investigación </t>
  </si>
  <si>
    <t>Gastos de alojamiento y alimentación (recurso humano nacional)  Consultores en investigación (modelos de producción)</t>
  </si>
  <si>
    <t xml:space="preserve"> Cursos cortos virtuales (40 horas) </t>
  </si>
  <si>
    <t>5.2.7</t>
  </si>
  <si>
    <t xml:space="preserve"> Diplomados  virtuales (120 horas)  </t>
  </si>
  <si>
    <t>5c</t>
  </si>
  <si>
    <t xml:space="preserve"> Diplomados presenciales (80 horas) </t>
  </si>
  <si>
    <t xml:space="preserve"> Especializaciones virtuales  </t>
  </si>
  <si>
    <t>5f</t>
  </si>
  <si>
    <t xml:space="preserve"> Especializaciones presenciales </t>
  </si>
  <si>
    <t xml:space="preserve"> Maestrías virtuales </t>
  </si>
  <si>
    <t>5g</t>
  </si>
  <si>
    <t xml:space="preserve"> Maestrías presenciales </t>
  </si>
  <si>
    <t xml:space="preserve"> Doctorados virtuales </t>
  </si>
  <si>
    <t>5h</t>
  </si>
  <si>
    <t xml:space="preserve"> Doctorados presenciales </t>
  </si>
  <si>
    <t xml:space="preserve">Otros requerimientos para el fortalecimiento de la investigación, desarrollo tecnológico e innovación </t>
  </si>
  <si>
    <t>Valor estimado anual años: 2 (9 meses de ejecución)</t>
  </si>
  <si>
    <t>Valor estimado anual años: 4, 10, 11, 13, 15, 16, 18 y 20</t>
  </si>
  <si>
    <t>Valor estimado anual años: 5, 6, 8, 9, 14 y 19</t>
  </si>
  <si>
    <t>Valor estimado anual años: 12 y 17</t>
  </si>
  <si>
    <t>5.3.2, 5.3.4, 5.3.5</t>
  </si>
  <si>
    <t>5.3.1, 5.3.2, 5.3.3</t>
  </si>
  <si>
    <t>5.3.1, 5.3.2. 5.3.3</t>
  </si>
  <si>
    <t xml:space="preserve">Días de campo, taller de proceso, giras técnicas, visitas y/o demostraciones de método </t>
  </si>
  <si>
    <t>5.3.1, 5.3.6</t>
  </si>
  <si>
    <t>5.3.1, 5.3.2, 5.3.3, 5.3.4, 5.3.5, 5.3.7</t>
  </si>
  <si>
    <t xml:space="preserve"> Recurso humano (nacional) Diseño de solución tecnológica </t>
  </si>
  <si>
    <t>5.3.7</t>
  </si>
  <si>
    <t>5.3.1, 5.3.2</t>
  </si>
  <si>
    <t>5.3.6</t>
  </si>
  <si>
    <t>Tecnología virtual</t>
  </si>
  <si>
    <t>5e</t>
  </si>
  <si>
    <t>Tecnología presencial</t>
  </si>
  <si>
    <t>Carrera profesional virtual</t>
  </si>
  <si>
    <t>Carrera profesional presencial</t>
  </si>
  <si>
    <t xml:space="preserve">Otros requerimientos para la mejora de la extensión agropecuaria y asistencia técnica </t>
  </si>
  <si>
    <t>Valor estimado anual años: 2</t>
  </si>
  <si>
    <t>Valor estimado anual años: 4, 8, 12, 16 y 20</t>
  </si>
  <si>
    <t>Valor estimado anual años: 5, 7, 9, 11, 13, 15, 17 y 19</t>
  </si>
  <si>
    <t>Valor estimado anual años:  6, 10, 14 y 18</t>
  </si>
  <si>
    <t>Cantidad de mesas</t>
  </si>
  <si>
    <t>5.4.1, 5.4.2, 5.4.3, 5.4.4</t>
  </si>
  <si>
    <t>5.4.3, 5.4.4</t>
  </si>
  <si>
    <t>Cantidad de talleres</t>
  </si>
  <si>
    <t xml:space="preserve"> Recurso humano (nacional) Consultor experto</t>
  </si>
  <si>
    <t>5.4.1, 5.4.2</t>
  </si>
  <si>
    <t>5.4.1</t>
  </si>
  <si>
    <t>5.4.1, 5.4.2. 5.4.3, 5.4.4</t>
  </si>
  <si>
    <t xml:space="preserve">Promoción y comunicación para correos masivos y mensajes </t>
  </si>
  <si>
    <t>5.4.1, 5.4.2, 5.4.3</t>
  </si>
  <si>
    <t>5.41, 5.4.3</t>
  </si>
  <si>
    <t xml:space="preserve">Sistema interoperable para la gestión de la información </t>
  </si>
  <si>
    <t>8a</t>
  </si>
  <si>
    <t>Tiquetes aéreos nacionales (recurso humano nacional) Consultor experto</t>
  </si>
  <si>
    <t>Gastos de alojamiento y alimentación (recurso humano nacional) Consultor experto</t>
  </si>
  <si>
    <t xml:space="preserve">Desplazamiento terrestre en vehículo propio (rodamiento) (recurso humano regional)  </t>
  </si>
  <si>
    <t xml:space="preserve">Otros requerimientos para el desarrollo de un sistema interoperable de gestión de la información </t>
  </si>
  <si>
    <t>Valor estimado anual años: 3, 5, 7, 9, 11, 13, 15, 17 y 19</t>
  </si>
  <si>
    <t>Valor estimado anual años: 4, 6, 8, 10, 12, 14, 16, 18 y 20</t>
  </si>
  <si>
    <t>6.1.1, 6.1.2, 6.1.3, 6.1.4 , 6.1.5 y 6.1.6</t>
  </si>
  <si>
    <t xml:space="preserve"> Días de campo, taller de proceso, giras técnicas, visitas y/o demostraciones de método 	 </t>
  </si>
  <si>
    <t>6.1.6</t>
  </si>
  <si>
    <t>Cursos cortos presenciales (8 horas)</t>
  </si>
  <si>
    <t>Subtotal Formación y capacitación</t>
  </si>
  <si>
    <t>Viajes (misiones) internacionales para profesionales especializados (Admisibilidad)</t>
  </si>
  <si>
    <t xml:space="preserve">6.1.5 </t>
  </si>
  <si>
    <t>2c</t>
  </si>
  <si>
    <t>Subtotal  Actividades para comercialización</t>
  </si>
  <si>
    <t>Otros requerimientos para gestiones requeridas para la admisibilidad a mercados internacionales</t>
  </si>
  <si>
    <t>Otros requerimientos para el desarrollo e implementación del sistema de trazabilidad</t>
  </si>
  <si>
    <t>Valor estimado anual años: 3, 4, 5, 6. 7, 8, 9, 10, 11, 12, 13, 14, 15, 16, 17, 18, 19 y 20</t>
  </si>
  <si>
    <t>Se prevé llevar a cabo en las regiones ovino caprinas: 90 mesas de trabajo presenciales ampliadas (25 personas), 180 mesas de trabajo virtuales (25personas), 18 talleres especializados y/ o eventos de divulgación nacionales y/o regionales (25 personas), través de las cuales se realizarán acciones para promover la actualización normativa de carne, leche, y en general de las normas de sanidad, calidad e inocuidad y armonización de normas ambientales, de trazabilidad, de transporte, de comercio nacional e internacional, entre otras y la socialización de estas normas. Se tiene previsto realizar 18 días de campo, taller de proceso, giras técnicas, visitas y/o demostraciones de método (45 personas), con el fin de promover la acciones específicas para el logro de admisibilidad a mercados internacionales, Se contempla la contratación de recurso humano nacional de tres (3) profesionales con unos honorarios de $10.469.000 por mes durante los 12 meses, los cuales coordinaran  el desarrollo de las actividades la iniciativa estratégica, a los cuales se les cubren tiquetes aéreos y gastos de alojamiento y alimentación, para realizar viajes a las regiones; también se proyecta la contratación del recurso humano regional dieciocho (18) profesionales con unos honorarios de $6.612.000 por mes durante por 12 meses, a quienes se les reconocerá un rodamiento con vehículo propio estimado en cada caso en $710.000 por mes para el desarrollo de sus labores. Todo el recurso humano tiene una dedicación del 50% ya que se comparte con la iniciativa estratégica 6.2. Se contempla el desarrollo de promoción y comunicación, a través de pautas de radio nacional y regional orientadas específicamente a la socialización normativa. Finalmente se tiene prevista la realización y para formación y capacitación 54 cursos cortos presenciales (25 personas), que estarán orientados a la socialización de las normas, procedimientos y estándares a los actores de la cadena y se tienen previstas 3 viajes (misiones) internacionales para funcionarios de las autoridades sanitarias para desarrollo de procesos de admisibilidad. Por último, se considera "por definir"  los costos asociados a otros requerimientos para gestiones de admisibilidad en mercados internacionales y para el desarrollo o implementación del sistema de trazabilidad.</t>
  </si>
  <si>
    <t>6.2.1, 6.2.2, 6.2.3 y 6.2.4</t>
  </si>
  <si>
    <t>Diplomados virtuales (120 horas)</t>
  </si>
  <si>
    <t>Cantidad de personas</t>
  </si>
  <si>
    <t>6.2.1 y 6.2.2</t>
  </si>
  <si>
    <t>Especializaciones</t>
  </si>
  <si>
    <t xml:space="preserve"> Subtotal Capacitación y formación </t>
  </si>
  <si>
    <t xml:space="preserve"> Otros requerimientos para fortalecer las capacidades financieras del ICA, INVIMA y Entes territoriales</t>
  </si>
  <si>
    <t xml:space="preserve"> Otros requerimientos para desarrollar y consolidar el sistema de trazabilidad interoperable de la cadena</t>
  </si>
  <si>
    <t>Se prevé llevar a cabo en las regiones ovino caprinas: 18 mesas de trabajo presenciales básicas (10 personas), 18 mesas de trabajo presenciales ampliadas (25 personas) y 90 mesas de trabajo virtuales (25 personas), 18 talleres especializados (25 personas, a través de las cuales se realizarán acciones para promover el fortalecimiento y fortalecer al ICA, INVIMA y Entes Territoriales así como  Impulsar y consolidar el flujo adecuado de información sobre las acciones de Inspección, Vigilancia y Control (IVC) en carne, leche, subproductos y derivados y fomentar las estrategias de articulación interinstitucional entre entidades directamente encargadas del control fronterizo y la participación de entidades que indirectamente deben articularse. Se contempla la contratación la contratación de recurso humano nacional de tres (3) profesionales con unos honorarios de $10.469.000 por mes durante los 12 meses, los cuales coordinaran  el desarrollo de las actividades la iniciativa estratégica, a los cuales se les cubren tiquetes aéreos y gastos de alojamiento y alimentación, para realizar viajes a las regiones; también se proyecta la contratación del recurso humano regional dieciocho (18) profesionales con unos honorarios de $6.612.000 por mes durante por 12 meses, a quienes se les reconocerá un rodamiento con vehículo propio estimado en cada caso en $710.000 por mes para el desarrollo de sus labores. Todo el recurso humano tiene una dedicación del 50% ya que se comparte con la iniciativa estratégica 6.1. Se contempla adicionalmente para el fortalecimiento del ICA, Invima y entes territoriales el desarrollo de 3 diplomados virtuales y se otorgan 3 cupos para especializaciones dirigidos a los funcionarios de estas entidades (un funcionario de cada entidad en cada caso). Por último, se considera "por definir" los costos asociados a otros requerimientos  otros requerimientos para fortalecer las capacidades financieras del ICA, Invima y entes territoriales y para el desarrollo o implementación del sistema de trazabilidad interoperable en la cadena.</t>
  </si>
  <si>
    <t>7.1.1, 7.1.2, 7.1.3, 7.1.4, 7.1.5, 7.1.6</t>
  </si>
  <si>
    <t>7.1.5</t>
  </si>
  <si>
    <t>Recurso humano (nacional) Consultor</t>
  </si>
  <si>
    <t xml:space="preserve"> Recurso humano (nacional) Consultores diseño sistema de seguimiento </t>
  </si>
  <si>
    <t>7.1.6</t>
  </si>
  <si>
    <t>Computador - PC Gamer Amethyst TA38 AMD Ryzen 55600X RX 6800 RAM 32GB M.2 512</t>
  </si>
  <si>
    <t>Cantidad de equipos</t>
  </si>
  <si>
    <t>Suministros y papelería (compra promedio mes)</t>
  </si>
  <si>
    <t>Licencia Software/persona (Compra duración 12 meses)</t>
  </si>
  <si>
    <t>Arriendo de Puesto de trabajo no fijo con mobiliario (Silla y escritorio) y acceso a Wifi, espacio abierto</t>
  </si>
  <si>
    <t>3a</t>
  </si>
  <si>
    <t>Mantenimiento página web o plataforma tecnológica</t>
  </si>
  <si>
    <t>Solución tecnológica - Sistema de seguimiento y evaluación del POP</t>
  </si>
  <si>
    <t xml:space="preserve">Tiquetes aéreos nacionales (recurso humano nacional) Consultor </t>
  </si>
  <si>
    <t xml:space="preserve">Gastos de alojamiento y alimentación (recurso humano nacional) Consultor </t>
  </si>
  <si>
    <t>Otros requerimientos necesarios para la adopción, promoción y seguimiento del POP de la cadena productiva ovino caprina</t>
  </si>
  <si>
    <t>Valor estimado anual años: 2, 3, 11 y 19</t>
  </si>
  <si>
    <t>Valor estimado anual años: 4, 5, 6, 7, 8, 9, 10, 12, 13, 14, 15, 16, 17, 18 y 20</t>
  </si>
  <si>
    <t>Se prevé llevar a cabo en las regiones ovinas caprinas:18 mesas básicas (10 personas) y 18 mesas virtuales (25 personas) a través de las cuales se realicen gestiones y articulación para la adopción, promoción, ejecución y seguimiento de la política pública de ordenamiento productivo de la cadena; 18 mesas ampliadas (25 personas), y 18 talleres especializados y/o eventos de divulgación (25 personas) que harán parte del plan de comunicación y socialización del POP. También se contemplan pautas radiales en los 26 departamentos ovino caprinos, elaboración de material promocional como flyers, pendones, y la construcción de una página web para hacer promoción del plan de socialización y del POP. Así mismo, se prevé la contratación de recurso humano nacional de un (1) consultor con honorarios de $15.061.000 por mes durante 12 meses y dos (2) profesionales especializados con honorarios $10.469.000 por mes durante 12 meses, los cuales tendrán a su cargo la planeación, coordinación y ejecución de las actividades de la iniciativa y gestiones necesarias para cumplir con los resultados propuestos. Para el desplazamiento a las regiones el consultor y los profesionales tendrán gastos de tiquetes, alojamiento y alimentación. Los honorarios y gastos de viajes de este recurso humano son compartidos con la iniciativa estratégica 7.2. por lo que se contempla una dedicación de 50%. Adicionalmente, se considera un sistema de seguimiento y evaluación del POP, que incluye para su diseño e implementación la vinculación de dos (2) consultores por una única vez (año 1), por un periodo de 6 meses, dedicación del 100% y honorarios de $12.123.000 por mes. Se contempla la compra de dos (2) equipos de cómputo de escritorio, su licencia de software y la solución tecnológica por valor de $39.600.000, incluido su mantenimiento. Por último, se considera "por definir" los costos asociados a otros requerimientos necesarios para la adopción, promoción y seguimiento del POP de la cadena productiva ovino caprina.</t>
  </si>
  <si>
    <t>7.2.1, 7.2.2, 7.2.3, 7.2.5</t>
  </si>
  <si>
    <t>7.2.2, 7.2.3, 7.2.4</t>
  </si>
  <si>
    <t>7.2.2, 7.2.4, 7.2.5</t>
  </si>
  <si>
    <t>7.2.1, 7.2.4</t>
  </si>
  <si>
    <t>7.2.1, 7.2.2, 7.2.3, 7.2.4, 7.2.5</t>
  </si>
  <si>
    <t>7.2.2</t>
  </si>
  <si>
    <t>7.2.4</t>
  </si>
  <si>
    <t>Otros requerimientos necesarios para el fortalecimiento de la gestión y articulación de la organización de cadena</t>
  </si>
  <si>
    <t>Valor estimado año: 1 (6 meses de ejecución)</t>
  </si>
  <si>
    <t>Valor estimado anual años:  2, 3, 4, 5, 6. 7, 8, 9, 10, 11, 12, 13, 14, 15, 16, 17, 18, 19 y 20</t>
  </si>
  <si>
    <t>Se prevé llevar a cabo a nivel central y en las regiones ovino caprinas: 30 mesas básicas (10 personas), 30 mesas ampliadas (25 personas), 50 mesas virtuales (25 personas) que se destinaran para hacer gestión y articulación interinstitucional por parte de la organización de cadena con los actores claves a nivel nacional y regional, con el fin de generar alianzas, acuerdos, recursos para la cadena, entre otros aspectos. Además, se prevé la ejecución de 18 talleres especializados (25 personas) y 18 cursos cortos presenciales (25 personas – 8 horas), dirigidos a la organización de cadena en aspectos estratégicos, gerenciales, administrativos, entre otros temas que se requieran para fortalecer sus competencias y capacidades conducentes al desarrollo competitivo de la cadena. se prevé la contratación de recurso humano nacional de un (1) consultor con honorarios de $15.061.000 por mes durante 12 meses y dos (2) profesionales especializados con honorarios $10.469.000 por mes durante 12 meses, los cuales tendrán a su cargo la planeación, coordinación y ejecución de las actividades de la iniciativa y gestiones necesarias para cumplir con los resultados propuestos. Para el desplazamiento a las regiones el consultor y los profesionales tendrán gastos de tiquetes, alojamiento y alimentación. Los honorarios y gastos de viajes de este recurso humano son compartidos con la iniciativa estratégica 7.2. por lo que se contempla una dedicación de 50%. Adicionalmente, se considera recurso humano regional dieciocho (18) profesionales regionales con honorarios de $6.612.000 por mes durante 12 meses y dedicación del 100%, los cuales se les cubre gastos de rodamiento mensual de $710.000 por mes para el desarrollo de sus actividades. Por último, se considera "por definir" los costos asociados a otros requerimientos necesarios para el fortalecimiento de la gestión y articulación de la organización de cadena.</t>
  </si>
  <si>
    <t>7.3.2</t>
  </si>
  <si>
    <t>7.3.1</t>
  </si>
  <si>
    <t>7.3.3, 7.3.5</t>
  </si>
  <si>
    <t>7.3.1, 7.3.2, 7.3.3, 7.3.4. 7.3.5</t>
  </si>
  <si>
    <t>Incentivo a la Asociatividad, integración vertical y/o horizontal (Nuevas)</t>
  </si>
  <si>
    <t>7.3.3</t>
  </si>
  <si>
    <t>11ae</t>
  </si>
  <si>
    <t xml:space="preserve">Incentivo a la Asociatividad, integración vertical y/o horizontal (Fortalecimiento) </t>
  </si>
  <si>
    <t>Cursos cortos presenciales ( 24 horas)</t>
  </si>
  <si>
    <t>7.3.4</t>
  </si>
  <si>
    <t>Otros requerimientos para el fortalecimiento de la asociatividad e integración vertical</t>
  </si>
  <si>
    <t>Valor estimado anual años: 2, 4, 10 y 16</t>
  </si>
  <si>
    <t>Valor estimado anual años: 3, 7, 13 y 19</t>
  </si>
  <si>
    <t>Valor estimado anual años: 5, 9, 11, 15 y 17</t>
  </si>
  <si>
    <t>Valor estimado anual años: 6, 8, 12, 14, 18 y 20</t>
  </si>
  <si>
    <t xml:space="preserve">7.4.1, 7.4.2, 7.4.3, 7.4.4 </t>
  </si>
  <si>
    <t xml:space="preserve"> Mesas de trabajo, talleres y/o eventos virtuales</t>
  </si>
  <si>
    <t>7.4.5</t>
  </si>
  <si>
    <t>Recurso humano (nacional) Consultor Fondo Nacional de Fomento</t>
  </si>
  <si>
    <t>7.4.2</t>
  </si>
  <si>
    <t>7.4.3, 7.4.4</t>
  </si>
  <si>
    <t>Gastos de alojamiento y alimentación (recurso humano nacional) Consultor</t>
  </si>
  <si>
    <t>Otros requerimientos para la mejora de instrumentos de fomento y financiamiento</t>
  </si>
  <si>
    <t>Valor estimado año: 2</t>
  </si>
  <si>
    <t>Valor estimado anual años: 3, 5, 6, 8, 9, 11, 12, 14, 15, 17, 18 y 20</t>
  </si>
  <si>
    <t>Valor estimado anual años: 4, 7, 10, 13, 16 y 19</t>
  </si>
  <si>
    <t>Se prevé llevar a cabo en las regiones ovino caprinas: 18 mesas de trabajo presenciales básicas (10 personas), 36 mesas virtuales (30 personas) y 36 mesas de trabajo ampliadas (25 personas), en las cuales se realizarán la gestión en cuanto a la articulación entre las diferentes entidades públicas, privadas y los diferentes actores de la cadena para fomentar y promover la mejora de instrumentos de fomento y el financiamiento y gestión de riegos de la cadena. Así mismo se plantea realizar 36 talleres especializados y/o eventos de divulgación nacionales y/o regionales, donde se divulgue la oferta de financiamiento, para promover el acceso de los productores y sus organizaciones; para esto también se costean pautas en radio regional, redes sociales y materiales promocionales como plegables y brochure. Así mismo se contempla la contratación de recurso humano nacional, un (1) consultor para crear y poner en funcionamiento el Fondo Nacional de Fomento Ovino Caprino,  con unos honorarios de $12.673.000 por mes durante 12 meses al año, al que se le cubren tiquetes aéreos, gastos de alojamiento y alimentación para desplazarse a las regiones; y un (1) profesional con unos honorarios de $10.469.000 por mes durante 12 meses, el cual coordinará las actividades para el diseño y articulación de los marcos de referencia agroeconómicos (Guías Agroeconómicas) y promover el acceso de los productores y sus organizaciones a la oferta financiamiento y gestión de riesgos. Todo el recurso humano tiene una dedicación del 100%.  Se considera "por definir" el costo asociado a otros requerimientos para la mejora de instrumentos de fomento y financiamiento.</t>
  </si>
  <si>
    <t>UPA a formalizar (Total UPA * 30% meta de formalización)</t>
  </si>
  <si>
    <t>Archivo Word_ 20241010_DT_Regionalizacion_Ovino_Caprino_Final.docx</t>
  </si>
  <si>
    <t>Número de UPA</t>
  </si>
  <si>
    <t>1. Menor 0.5 ha</t>
  </si>
  <si>
    <t>2. Entre 0.5 y 3 ha</t>
  </si>
  <si>
    <t>3. Entre 3 y 10 ha</t>
  </si>
  <si>
    <t>4. Entre 10 y 50 ha</t>
  </si>
  <si>
    <t>5. Entre 50 y 200 ha</t>
  </si>
  <si>
    <t>6. Más de 200 ha</t>
  </si>
  <si>
    <t>Total general</t>
  </si>
  <si>
    <t xml:space="preserve">TOTAL </t>
  </si>
  <si>
    <t>Número de UPA Ovinas muy pequeños y pequeños</t>
  </si>
  <si>
    <t>Rango UPA Ovinas</t>
  </si>
  <si>
    <t>Número de UPA Caprinas muy pequeños y pequeños</t>
  </si>
  <si>
    <t>Se prevé llevar a cabo en las regiones ovino caprinas: 36 mesas de trabajo presenciales ampliadas (25 personas) y 36 mesas virtuales (30 personas), en las cuales las diferentes entidades regionales competentes en temas de asociatividad, realizaran las gestiones pertinentes para impulsar el acceso a financiamiento, capacitación e incentivos para la producción, transformación y comercialización de la cadena. 36 talleres especializados y/o eventos de divulgación a nivel nacional y/o regional (25 personas), en los cuales se divulgará y promocionará la oferta institucional disponible para productores, transformadores y comercializadores, impulsando la vinculación a las distintas formas asociativas, redes o esquemas colectivos y así contribuir con la formalización productiva y empresaria de la cadena. 36  días de campo, taller de proceso, giras técnicas, visitas y/o demostraciones de método (25 personas), en los que  se busca fomentar y fortalecer la asociatividad en las organizaciones constituidas de acuerdo a su nivel de desarrollo, así como socializar casos de éxito de modelos existentes; a su vez también se plantea la realización de 18 cursos de formación presenciales (24 horas) de 25 personas (1 por región) para fortalecer sus  capacidades organizativas empresariales y con este fin, se contempla entregar 22 incentivos  por año para nuevas asociaciones y 23 incentivos para fortalecer las asociaciones existentes. Finalmente para realizar la coordinación y gestión en el desarrollo de las actividades de la iniciativa estratégica se contempla la contratación de recurso humano nacional un (1) profesional especializado con unos honorarios de $10.469.000 por mes durante 12 meses al año, al que se le cubren tiquetes aéreos, gastos de alojamiento y alimentación para desplazarse a las regiones; y un recurso humano regional de diez (10) profesionales con unos honorarios de $6.612.000 por mes durante 12 meses, a los cuales se les cubre gastos de desplazamiento y/o rodamiento a razón de $710.000 por mes, todo el recurso humano tienen una dedicación del 100%.  Se considera "por definir" el costo asociado a otros requerimientos para el fortalecimiento de la asociatividad e integración vertical.</t>
  </si>
  <si>
    <t>Se prevé llevar a cabo en las regiones ovino caprinas:  90 mesas de trabajo presenciales básicas (10 personas), 18 mesas de trabajo ampliadas (25 personas), 180 mesas de trabajo virtuales (25personas), y 18 talleres especializados y/ o eventos de divulgación nacionales y/o regionales (25 personas), con el propósito de fomentar la formalización productiva y la obtención de sellos y certificaciones, así como promover el flujo de información y la implementación de los modelos de producción.  Se contempla un recurso humano nacional de dos (2) coordinadores, uno por cada cinco (5) regiones (ovino caprinas), con unos honorarios mensuales en cada caso de $10.469.000, durante 10 meses, los cuales realizarían visitas a cada una de las regiones y se les cubrirá los tiquetes aéreos y gastos de alojamiento y alimentación. Así mismo se contempla la contratación de recurso humano regional de diez (10) profesionales, con honorarios mensuales por valor de $6.612.000, durante 10 meses, a quienes se les reconocerá un rodamiento en vehículo propio estimado en cada caso en $710.000 mensuales, para el desarrollo de sus labores. Todo el recurso humano tiene una dedicación del 20% ya que se comparte con la iniciativa estratégica 1.2. Se consideran apoyos financieros a través de 54 incentivos para la certificación de Buenas Prácticas Ganaderas - BPG, 72 incentivos LEC de Reforma Agraria que brinden capital de trabajo para la reparación de infraestructura pecuaria para mediano productor (40 ovinos y 32 caprinos), y 54 LEC de Reforma Agraria para reparación de maquinaria para mediano productor.  Por último, se considera "por definir" otros requerimientos para la implementación de los modelos de producción derivados de la actividad 5.2.5 de este plan de acción.</t>
  </si>
  <si>
    <t xml:space="preserve">Se prevé llevar a cabo en las regiones ovino caprinas: 90 mesas de trabajo presenciales básicas (10 personas), 18 mesas de trabajo ampliadas (25 personas), 180 mesas de trabajo virtuales (25 personas), y 18 talleres especializados y/ o eventos de divulgación nacionales y/o regionales (25 personas), a través de las cuales se permita identificar la infraestructura requerida para la transformación, promover el desarrollo de estudios de prefactibilidad para plantas de transformación, así como promover su construcción y puesta en funcionamiento, fomentando su uso y así desarrollar estas plantas de beneficio, desposte y acondicionamiento de carne, así como las de leche, transformación de derivados lácteos. Se proyectan para formación y capacitación con estos mismo fines la realización de 10 cursos presenciales (16 horas) y 10 diplomados presenciales.  Se contempla un recurso humano nacional de tres (3) consultores distribuidos de manera estratégica para procesar información de cada región, con unos honorarios mensuales de $15.061.000, durante 12 meses; en el mismo sentido y con la misma distribución de regiones dada a los consultores, también se contempla tres (3) profesionales nacionales con una asignación de honorarios mensuales de $10.459.000, durante 12 meses, los cuales realizarían visitas a cada una de las regiones y se les cubrirá los tiquetes aéreos y gastos de alojamiento y alimentación;  quienes se encargarían de la coordinación de las actividades establecidas en las regiones, así mismo se requiere la contratación de recurso humano regional de diez (10) profesionales), con honorarios mensuales por valor de $6.612.000, durante 12 meses, a quienes se les reconocerá un rodamiento con vehículo propio estimado en cada caso en $710.000 por mes,  para el desarrollo de sus labores. Todo el recurso humano tiene una dedicación del 100%.  Se consideran apoyos financieros a través de 90 incentivos para la certificación de las Buenas Prácticas de Manufactura – BPM, 90 incentivos para la certificación HACCP, 10 incentivos a la innovación, 10 incentivos a la calidad y valor agregado, así  como 10 incentivos ICR para pequeños productores que brinden capital de trabajo asignados a plantas de beneficio de animales, plantas de desposte de canales ovinas y caprinas y plantas transformadoras de leche, y 10 incentivos LEC para  la puesta en funcionamiento y construcción según corresponda de plantas de beneficio, desposte, acondicionamiento de carne y comercialización de carne en canal y despostada; así como, de plantas de leche y de derivados lácteos, con el objetivo de poder promover los mecanismos financieros y no financieros para la adopción de tecnologías para la transformación cárnica y láctea;  Por último, se considera "por definir" otros requerimientos para el mejoramiento de los procesos de obtención de lana y para la conformación de clústeres.	</t>
  </si>
  <si>
    <t>Se prevé llevar a cabo en las regiones ovino caprinas: 20 mesas de trabajo básicas (10 personas), 10 ampliadas (25 personas), 20 eventos de divulgación (25 personas) y 10 cursos cortos (8 horas - 25 personas), conducentes a la obtención de acuerdos en mercados formales, acciones de fomento al consumo de los productos ovino caprinos, educación al consumidor y promoción de la comercialización. También se tiene previsto el desarrollo de 30 mesas de trabajo, talleres y/o eventos virtuales, que además de incluir las acciones ya descritas, pretenden impulsar y consolidar la comercialización de los productos con valor agregado y diferenciados, vincular a las organizaciones en los mecanismos de compras públicas, así como definir y diseñar estrategias complementarias de promoción y comercialización. Igualmente, para impulsar y consolidar la comercialización de los productos ovino caprinos a nivel nacional, se prevé ejecutar 20 ruedas de negocio presencial (10 empresas c/u) y 10 ruedas de negocio virtuales (20 asociaciones o empresas c/u), 20 mercados campesinos o circuitos cortos de comercialización (2 por región) y 2 ferias regionales. Se considerará para el desarrollo de las acciones de fomento al consumo y promoción a la comercialización, además de las 10 regiones ovino caprinas, aquellas regiones donde los estudios de inteligencia y estructura de mercados lo sugieran. Se prevé también para el fortalecimiento de la comercialización y la agrologística apoyo técnico a las asociaciones, empresas y demás figuras organizativas consolidadas  mediante 10 cursos cortos presenciales, (16 horas – 25 personas), para orientar el cumplimiento de los requisitos exigidos en los mercados formales, y apoyo financiero para las 10 regiones ovino caprinas con la asignación de 80 incentivos para la comercialización de animales en pie, carne en canal y/o despostada, incentivo al empaque para microempresas (10) y pequeñas empresas (5) e incentivo a la calidad y agregación de valor y al escalamiento en microempresas y pequeñas empresas (5c/u). Así mismo, para las 8 regiones ovinas y las 10 caprinas se contemplan 36 incentivos para nuevos emprendimientos y su fortalecimiento.  Se considera también la vinculación de un equipo de profesionales conformado por 22 personas, uno (1) ejercerá como consultor en comercialización con vinculación de 10 meses al año, dedicación mensual del 70% y honorarios de $12.123.000/mes, este profesional liderará el desarrollo de las actividades de esta iniciativa, enfocadas en la promoción y aumento de los productos ovino caprinos y coordinará el trabajo en región; dos (2) diseñadores de contenido que tendrán a cargo el diseño del material promocional y sus contenidos con honorarios mensuales de $7.714.000 (vinculación solo por 6 meses cada 3 años); un (1) recurso humano nacional que apoyará la ejecución de todas las actividades contempladas en la iniciativa estratégica, con dedicación del 70% y honorarios de $10.469.000, y 18 profesionales recurso humano regional para la realización de las actividades en región con dedicación del 70%, vinculación de 10 meses al año y honorarios de $6.612.000/mes. Para los desplazamientos del recurso humano nacional (Consultor comercialización y apoyo) se prevé la compra de tiquetes y el pago de los gastos de alojamiento, para los viajes a las regiones: 10 viajes para el consultor nacional y 5 viajes el otro recurso humano (apoyo). Además, se prevé el pago de un rodamiento por $710.000 por mes para el desarrollo de las labores del recurso humano regional. Los honorarios y gastos de viaje de este equipo humano son compartidos con la iniciativa estratégica 2.2. por lo que se contempla una dedicación de 70%. Por último, se considera "por definir" el costo asociado a otros requerimientos necesarios para fomentar la comercialización y el consumo nacional.</t>
  </si>
  <si>
    <t>Se prevé llevar a cabo en las regiones ovino caprinas: 20 mesas básicas (10 personas) y 30 mesas o eventos virtuales (25 personas), para gestionar y/o articular diferentes temas para el desarrollo de las actividades contempladas en esta iniciativa estratégica. Adicionalmente se contempla la asignación de apoyo técnico y financiero a asociaciones, empresas y demás figuras organizativas consolidadas a través de 10 talleres especializados para promover el cumplimiento de los requisitos de exportación y fomentar acciones de comercialización, con la asignación de incentivos para impulsar la exportación a micro (5), pequeñas (5) y medianas empresas (3). En relación con el fomento a la oferta en la proveeduría de servicios logísticos para la exportación, se considera apoyos financieros para el tipo mediano productor especialmente en esquemas asociativos,  con incentivos en las 10 regiones ovino caprinas  para la comercialización de animales en pie (20) y carne en canal y/o despostada (20), y para nuevos emprendimientos (10) y su fortalecimiento (10), incentivo al empaque para microempresas (10) y pequeñas empresas (5) e incentivo a la calidad y agregación de valor y al escalamiento en microempresas y pequeñas empresas (5c/u). De igual manera en las 8 regiones ovinas y las 10 caprinas se contemplan la asignación de incentivos vía LEC al pequeño productor especialmente en esquemas asociativos para la comercialización de animales en pie (18) y en canal y/o despostada (18). Como acciones de comercialización y promoción internacional de los productos ovino caprinos, se prevé cada tres (3) años la participación en una (1) feria internacional, cinco (5) misiones comerciales internacionales (empresas/asociaciones) y ruedas de negocio virtual (20 asistentes), junto con el diseño y elaboración de material promocional (flyers, brochures, pendones, tulas, pauta en redes sociales y otras herramientas de promoción y comunicación) y la asignación de incentivos para la participación en misiones exploratorias (5) y participación en ferias internacionales (3 stand). Se contempla un equipo de trabajo conformado  (1)  consultor con unos honorarios  $12.123.000 por mes, el cual estará a cargo de liderar el desarrollo de la iniciativa estratégica, llevar a cabo la planeación y ejecución de las actividades para el logro de los productos, así como de realizar las gestiones que se requieran con los actores vinculados,  (1) profesional especializado $10.469.000 por mes y  a nivel regional se contemplan la contratación de (18) profesionales  con una asignación de $6.612.000 por mes. Además, el recurso humano nacional contará con gastos de tiquetes, alimentación y alojamiento a las regiones para 15 viajes nacionales y el recurso humano regional contará con pago de un rodamiento por $710.000 por mes para el desarrollo de las labores. Los honorarios y gastos de viaje son compartidos con la iniciativa estratégica 2.1. por lo que se contempla una dedicación de 30%. Finalmente, se considera "por definir" el costo asociado a otros requerimientos necesarios para la promoción de las exportaciones.</t>
  </si>
  <si>
    <t>Se prevé llevar a cabo 6 mesas de trabajo ampliadas (25 personas) en el nivel central y 18 mesas virtuales (30 personas), a través de la cuales se adelantarán acciones que contribuyan a la elaboración de la guía ambiental y su adopción ante Minambiente. También se tiene previsto la realización de  54 talleres especializados y/o eventos de divulgación nacionales y regionales (25 personas);  así como 54 días de campo, taller de proceso, giras técnicas, visitas y/o demostraciones de método (45 personas), a través de las cuales se realizará el fomento y promoción de prácticas para la gestión adecuada de los recursos naturales, el manejo de desechos, el uso de instrumentos financieros y no financieros para la sostenibilidad ambiental y la socialización de la metodología de la huella hídrica. Se considera la contratación de un consultor con asignación de honorarios de $12.673.000, para la elaboración y gestión de adopción de la guía ambiental quien tendrá disponibles tiquetes aéreos y gastos de alojamiento y alimentación para el desarrollo de sus actividades en las regiones. Así mismo se contempla la conformación de un equipo de trabajo a través de la contratación de 2 profesionales del orden nacional con honorarios de $10.469.000 C/U y de 18 profesionales para las 18 regiones, con asignación de honorarios de $6.612.000 C/U por 10 meses; el personal del orden nacional realizará la articulación con los actores del nivel central y coordinará las actividades a desarrollar en territorio, relacionadas con la gestión de los recursos naturales, apoyándose en los profesionales regionales; para ello se han dispuesto tiquetes aéreos y el cubrimiento de gastos de alojamiento y alimentación para el recurso humano nacional; así como rodamiento destinado al recurso humano regional; este equipo de trabajo dedicará el 70%  de su tiempo al desarrollo de las actividades de esta iniciativa estratégica, el resto de tiempo lo destinará a la iniciativa 4.2. También se tiene previsto la aplicación de 81 incentivos (ICR), relacionados con la implementación de medidas para la preservación y/o restauración de rondas hídricas, la implementación de sistemas de labranza sostenible y de conservación y la implementación de los sistemas o plantas de tratamiento de residuos, por un valor de $3.163.000.000; con ese mismo propósito se incluye el acceso a sellos ambientales (18 procesos), por un valor de $284.220.000. Finalmente se tiene prevista la capacitación y formación a través de la realización de 18 cursos cortos virtuales (25 personas) y 18 presenciales (25 personas), en aspectos relacionados con la gestión ambiental. Se considera "por definir" el costo asociado a otros requerimientos para la mejora en la gestión de los recursos naturales.</t>
  </si>
  <si>
    <t>Se prevé llevar a cabo 6 mesas de trabajo ampliadas (25 personas) en el nivel central y  para las 18 regiones ovino caprinas, 36 mesas de trabajo  virtuales (30 personas), 36 talleres especializados y/o eventos de divulgación nacionales y regionales (25 personas) y 36 días de campo, taller de proceso, giras técnicas, visitas y/o demostraciones de método (45 personas), eventos a través de los cuales se realizará el fomento y/o promoción de estrategias para la gestión ante la variabilidad y cambio climático, tales como, uso de información agroclimática, adopción de prácticas y tecnologías asociadas a la ganadería sostenible, desarrollo de competencias para la estructuración de proyectos, la promoción de la implementación de tecnologías orientadas al uso y aprovechamiento de fuentes no convencionales de Energía Renovable (FNCER) y la socialización y promoción de la implementación de la metodología de huella de carbono. Se contempla la conformación de un equipo de trabajo a través de la contratación de 2 profesionales del orden nacional con honorarios de $10.469.000 C/U por 10 meses y de 18 profesionales para las 18 regiones, con asignación de honorarios de $6.612.000 C/U por 10 meses; el personal del orden nacional realizará la articulación con los actores del nivel central y coordinará las actividades a desarrollar en territorio, relacionadas con la gestión ante la variabilidad y cambio climático, apoyándose en los profesionales regionales; para ello se han dispuesto tiquetes aéreos y el cubrimiento de gastos de alojamiento y alimentación para el recurso humano nacional; así como rodamiento destinado al recurso humano regional; este equipo de trabajo dedicará el 30% de su tiempo al desarrollo de las actividades de esta iniciativa estratégica, el resto de tiempo lo destinará a la iniciativa 4.1. También se tiene previsto la aplicación de 84 incentivos, 42 LEC y 42 ICR, relacionados con el sostenimiento de sistemas silvopastoriles, inversiones en infraestructura para la eficiencia energética la gestión a la variabilidad y cambio climático; por un valor de $1.395.840.000. Se contempla el desarrollo de promoción y comunicación a través de pauta en la radio regional, material publicitario y pauta en redes sociales, para fomentar el manejo y uso de información agroclimática, instrumentos de planificación y alertas tempranas. Finalmente se tiene prevista la capacitación y formación a través de la realización de 18 cursos cortos virtuales (25 personas) y 18 presenciales (25 personas), en aspectos relacionados con variabilidad y cambio climático. Se considera "por definir" el costo asociado a otros requerimientos para la promoción de la gestión ante la variabilidad y cambio climático.</t>
  </si>
  <si>
    <t>Se prevé llevar a cabo en las regiones ovino caprinas: 30 mesas básicas (10 personas), 30 ampliadas (25 personas) y 30 virtuales (25 personas), a través de las cuales se podrán tratar temas relacionados con la elaboración de los estudios a nivel regional, nacional e internacional y con los planes de innovación productiva y el plan integral de modernización de la comercialización para la cadena. Además, se contempla la contratación de un recurso humano nacional,  un (1) consultor coordinador que liderará y coordinará la ejecución de las actividades de la iniciativa estratégica, con honorarios de $15.061.000 por mes, durante 12 meses, dos (2) consultores en temas productivos, dos (2) consultores de análisis de datos,  dos (2) consultores en inteligencia de mercados, dos (2) consultores ambientales y dos (2) consultores sociales, con honorarios de $12.673.000 por mes durante 12 meses; y (13) profesionales de apoyo con honorarios de $7.714.000 por mes durante 12 meses. Este recurso humano nacional tendrá a su cargo la planeación de las labores e identificación de información requerida a levantar en región, así como de gestionar con los actores clave la consecución de la información existente para el logro de los estudios y planes. Así mismo se contempla la contratación recurso humano regional de diez (10) profesionales regionales con uno honorarios de $6.612.000 por mes durante 12 meses, y gastos de rodamiento mensual de $710.000; este personal regional se encargará de levantar la información in situ, de acuerdo con cada una de las temáticas (productiva, ambiental, de mercado, social, etc.) y las necesidades; para tal fin contarán con una Tablet y servicio de internet. Los analistas de datos tendrán a cargo la consolidación, revisión, procesamiento de datos para su análisis. Se contempla también la compra de dos computadores con el pago de la licencia anual para ser usados por los consultores expertos en análisis de datos y el consultor coordinador. Para el desplazamiento a las regiones los consultores y sus apoyos tendrán gastos de tiquetes, alojamiento y alimentación. Se considera "por definir" los costos asociados a otros requerimientos para los estudios de caracterización.</t>
  </si>
  <si>
    <t>Se prevé llevar a cabo en las regiones ovino caprinas: 18 mesas de trabajo presenciales básicas (10 personas), 18 mesas de trabajo ampliadas (25 personas) y 36 virtuales (30 personas); a través de las cuales se realizarán acciones para promover la actualización del PECTIA, la gestión articulada de los procesos de I+D+i, la gestión de recursos para la generación y transferencia de conocimientos, así como la generación de oferta tecnológica y de los modelos de producción ovino caprina. Se tiene previsto realizar 36 talleres especializados y/o eventos de divulgación nacionales y regionales (25 personas); y 36 días de campo, taller de proceso, giras técnicas, visitas y/o demostraciones de método (45 personas), con el fin de promover la transferencia de los avances tecnológicos desarrollados para la cadena. Se contempla la contratación de 7 consultores en investigación, con asignación de honorarios mensuales de $15.061.000 c/u por 12 meses, encargados de generar la suficiente oferta tecnológica; así como la contratación de 5 consultores con la misma asignación de honorarios, quienes se dedicarán a la generación de los modelos de producción; estos consultores contarán con tiquetes aéreos y el cubrimiento de gastos de alojamiento y alimentación para el desplazamiento a los territorios; además 3 de los consultores en investigación dispondrán del cubrimiento de gastos para viajes (misiones) internacionales, cada año.  Así mismo se contempla la conformación de un equipo de trabajo a través de la contratación de 1 profesional del orden nacional con honorarios de $10.469.000 y de 10 profesionales para las 10 regiones integradas, con asignación de honorarios de $6.612.000 c/u por 12 meses; el personal del orden nacional realizará la articulación con los actores del nivel central y coordinará las actividades a desarrollar en territorio, relacionadas con la actualización del PECTIA, la gestión de recursos, la transferencia de avances tecnológicos y el seguimiento y evaluación,  apoyándose en los profesionales regionales; para ello se han dispuesto tiquetes aéreos y el cubrimiento de gastos de alojamiento y alimentación para el recurso humano nacional; así como rodamiento destinado al recurso humano regional, (el equipo regional dedicará el 50% de su tiempo al desarrollo de las actividades de esta iniciativa estratégica, el resto de tiempo lo destinará a la iniciativa 5.3.). Además, se tiene previsto la contratación de 1 profesional del orden nacional con honorarios de $10.469.000, quien se encargará del diseño de la solución tecnológica que apoyará las acciones de seguimiento y evaluación contemplada en esta IE y en la 5.3.; este profesional será contratado por única vez, durante 10 meses (año 3 en el que se realiza el diseño del seguimiento y evaluación) y su trabajo será compartido con la IE 5.3. en partes iguales. Se contempla el desarrollo de promoción y comunicación, a través de material publicitario, gestión de redes sociales y página web (compartida en partes iguales con la IE 5.3), cuyo valor se estima en $49.550.00, para promover la transferencia de los avances tecnológicos desarrollados. Se tiene prevista una solución tecnológica que apoye el seguimiento y evaluación, por valor de $39.600.000, que será compartida en partes iguales con la IE 5.3. Finalmente se ha dispuesto la realización de 10 cursos cortos virtuales de 40 horas (25 personas) y 10 presenciales de 16 horas (25 personas), 10 diplomados virtuales de 120 horas (25 personas), 10 diplomados presenciales de 80 horas (25 personas), 3 especializaciones virtuales y 3 presenciales, 3 maestrías virtuales y 3 presenciales, 3 doctorados virtuales y 3 presenciales, como elementos para el fortalecimiento de capacidades del talento humano dedicado a la investigación. Se considera "por definir" los costos asociados a otros requerimientos para el fortalecimiento de la investigación, desarrollo tecnológico e innovación.</t>
  </si>
  <si>
    <t>Se prevé llevar a cabo en las regiones ovino caprinas: 18 mesas de trabajo presenciales básicas (10 personas), 18 mesas de trabajo presenciales ampliadas (25 personas); tendientes a promover la participación de los productores en la elaboración de los PDEA, la articulación interinstitucional, para la concurrencia de recursos con destino a la extensión y asistencia técnica y el diseño y concertación de una agenda dirigida al fortalecimiento de las capacidades de los productores y transformadores. Se tiene previsto realizar 36 mesas de trabajo talleres y/o eventos virtuales (30 personas), 36 talleres especializados y/o eventos de divulgación nacionales y regionales (25 personas), con el fin de fortalecer el servicio de extensión y asistencia técnica, así como promover la participación de los productores en la elaboración de los PDEA, y su inscripción en las bases de datos dispuestas. También se ha planeado la realización de 36 días de campo, taller de proceso, giras técnicas, visitas y/o demostraciones de método, con el propósito de fortalecer el servicio de extensión y asistencia técnica y de promover programas de educación formal y no formal, dirigida a extensionistas, asistentes técnicos y promotores agropecuarios. Se contempla la conformación de un equipo de trabajo a través de la contratación de 2 profesionales del orden nacional con honorarios de $10.469.000 c/u por 12 meses y de 10 profesionales para las 10 regiones integradas, con asignación de honorarios de $6.612.000 c/u por 12 meses; el personal del orden nacional realizará la articulación con los actores del nivel central y coordinará las actividades a desarrollar en territorio, relacionadas con el servicio de extensión agropecuaria y asistencia técnica para la cadena, incluidas las acciones de seguimiento y evaluación, apoyándose en los profesionales regionales; para ello se han dispuesto tiquetes aéreos y el cubrimiento de gastos de alojamiento y alimentación para el recurso humano nacional; así como rodamiento destinado al recurso humano regional, (el equipo regional dedicará 1/2 parte de su tiempo al desarrollo de las actividades de esta iniciativa estratégica, el resto de tiempo lo destinará a la iniciativa 5.2.). Además, se tiene previsto la contratación de 1 profesional del orden nacional con honorarios de $10.469.000, quien se encargará del diseño de la solución tecnológica que apoyará las acciones de seguimiento y evaluación contemplada en esta IE y en la 5.2.; este profesional será contratado por única vez, durante 10 meses (año 3 en el que se realiza el diseño del seguimiento y evaluación) y su trabajo será compartido con la IE 5.2. en partes iguales. Se contempla el desarrollo de promoción y comunicación, a través de material publicitario, gestión de redes sociales, página web (compartida en partes iguales con la IE 5.2), cuyo valor se estima en $61.550.00, para el fortalecimiento del servicio de extensión y asistencia técnica, así como para promover la participación de los productores en la elaboración de los PDEA. Se tiene prevista una solución tecnológica que apoye el seguimiento y evaluación, por valor de $39.600.000, que será compartida en partes iguales con la IE 5.2. Finalmente se tiene prevista la realización de 10 cursos cortos virtuales  de 40 horas (25 personas) y 10 presenciales de 16 horas (25 personas), 10 diplomados virtuales de 120 horas (25 personas), 10 diplomados presenciales de 80 horas (25 personas), 3 tecnologías virtuales y 3 presenciales, 3 carreras profesionales virtuales y 3 presenciales, 3 especializaciones virtuales y 3  presenciales, 3 maestrías virtuales y 3 presenciales, para el fortalecimiento de las capacidades del talento humano dedicado a la extensión agropecuaria y asistencia técnica.  Se considera "por definir" los costos asociados a otros requerimientos para la mejora de la extensión agropecuaria y asistencia técnica.</t>
  </si>
  <si>
    <t>Se prevé llevar a cabo en las regiones ovino caprinas: 18, mesas de trabajo presenciales básicas (10 personas) y 18 mesas de trabajo ampliadas (25 personas), a través de las cuales se realizarán acciones tendientes a apoyar el diseño e implementación de un sistema interoperable de gestión de la información, apoyar la estructuración del observatorio especializado, sensibilizar a los actores de la cadena sobre la generación el flujo y calidad de la información y  a promover acuerdos, alianzas, apoyos técnicos y financieros, requeridos para la operación de ese sistema. Se tiene previsto realizar 36 mesas de trabajo talleres y/o eventos virtuales (30 personas), 36 talleres especializados y/o eventos de divulgación nacionales y regionales (25 personas), con el fin de sensibilizar a los actores de la cadena sobre la generación el flujo y calidad de la información y a promover acuerdos, alianzas, apoyos técnicos y financieros, requeridos para la operación del sistema de información.  Se contempla la contratación de 2 consultores expertos con asignación de honorarios de $15.061.000, quienes tendrán a su cargo el diseño e implementación del sistema interoperable de gestión de la información, así como la estructuración e implementación del observatorio especializado; estos consultores contarán con tiquetes aéreos y el cubrimiento de gastos de alojamiento y alimentación para el desplazamiento a los territorios. Además, se tiene previsto la contratación de 1 profesional del orden nacional con honorarios de $10.469.000, quien se encargará del diseño de la solución tecnológica dispuesta para el sistema interoperable de gestión de la información; este profesional será contratado por única vez, durante 12 meses, en el año 2.  También se ha dispuesto la conformación de un equipo de trabajo a través de la contratación de 1 profesional del orden nacional, con honorarios de $10.469.000 y de 10 profesionales para las 10 regiones integradas, con asignación de honorarios de $6.612.000 C/U, por 12 meses; el personal del orden nacional realizará la articulación con los actores del nivel central y coordinará las actividades a ejecutar en territorio (apoyándose en los profesionales regionales), que conduzcan al desarrollo de un sistema interoperable de gestión de la información incluido su observatorio; para ello se han dispuesto tiquetes aéreos y el cubrimiento de gastos de alojamiento y alimentación para el recurso humano nacional; así como rodamiento destinado al recurso humano regional. Se tiene previsto el desarrollo de promoción y comunicación, a través de correos masivos y mensajes, material publicitario, gestión de redes sociales, y página web o plataforma tecnológica, cuyo valor se estima en $101.620.000, y cuyo propósito es apoyar el diseño e implementación de un sistema interoperable de gestión de la información, apoyar la estructuración del observatorio especializado y sensibilizar a los actores de la cadena sobre la generación el flujo y calidad de la información. Finalmente se contempla la implementación de un sistema interoperable para la gestión de la información y su mantenimiento, por valor de $425.000.000, con el propósito de realizar la recolección, procesamiento, análisis y divulgación de la información. Se considera "por definir" los costos asociados a otros requerimientos para el desarrollo de un sistema interoperable de gestión de la información.</t>
  </si>
  <si>
    <t>% Participación UPA</t>
  </si>
  <si>
    <t>Se prevé llevar a cabo en las regiones ovino caprinas:  180 mesas de trabajo presenciales básicas (10 personas), 360 mesas de trabajo virtuales (25 personas), 180 talleres especializados y/ o eventos de divulgación nacionales y/o regionales (25 personas), y 18 días de campo, taller de proceso, giras técnicas, visitas y/o demostraciones de método  (25 personas), las cuales se realizarán durante la ejecución y conforme con el alcance del POP,  permitiendo orientar la producción para estas especies, así como la promoción del  servicio público de extensión agropecuaria, el apoyo financiero y otros apoyos técnicos; la promoción para la adopción de tecnologías que contribuyan con el  bienestar animal, con la implementación de buenas prácticas ganaderas y la mejora de forrajes, entre otros; así mismo se espera que estas actividades  fomenten la formalización productiva,  la sanidad,  el manejo de registros y finalmente la implementación de los modelos productivos. Se contempla un recurso humano nacional de dos (2) coordinadores uno por cada cinco (5) regiones (ovino caprinas), con unos honorarios mensuales en cada caso de $10.469.000, durante 10 meses, los cuales realizarían visitas a cada una de las regiones y se les cubrirá los tiquetes aéreos y gastos de alojamiento y alimentación. Así mismo se contempla la contratación de recurso humano regional de diez (10) profesionales, con honorarios mensuales por valor de $6.612.000 durante 10 meses, a quienes se les reconocerá un rodamiento en vehículo propio estimado en cada caso en $710.000, para el desarrollo de sus labores. Todo el recurso humano tiene una dedicación del 80% ya que se comparte con la iniciativa estratégica 1.3.  Se considera también, la Promoción y comunicación a través del desarrollo de un proyecto radial regional en cada una de las 10 regiones, orientado a socializar la información sobre la estrategia de sensores epidemiológicos y la generación de alertas tempranas para enfermedades de control y de vigilancia especial. Se consideran apoyos financieros a través de 512 incentivos LEC Desarrollo Productivo que brinden capital de trabajo bioseguridad y control de enfermedades y 672 LEC Desarrollo productivo para sostenimiento pecuario, destinados a muy pequeños y pequeños productores de carne y leche (ovina y caprina), así como lana. Así mismo se consideran 20 incentivos para certificación en buenas prácticas ganaderas y 300 incentivos para conectividad. A su vez se realiza una proyección del recurso humano regional para la extensión agropecuaria por cada año de ejecución del plan de acción (a partir del año 3) teniendo en cuenta que se aspira a que el 80% de los muy pequeños y pequeños productores que se formalicen (30% del total), mejoren su productividad. Por último, se considera "por definir" otros requerimientos para la implementación de los modelos de producción derivados de la actividad 5.2.5 de este plan de acción.</t>
  </si>
  <si>
    <t>MinAgricultura, Consejo Nacional de la Cadena Productiva Ovino Caprina, Autoridades ambientales y UPRA (actores líderes)
ADR, Comités Regionales de Cadena, cooperación internacional, entidades territoriales, EPSEA, Finagro, organizaciones o asociaciones gremiales (nacionales y/o regionales), UNGRD
Productores, incluidos los de ACFEC, transformadores, comercializadores, y sus organizaciones o asociaciones</t>
  </si>
  <si>
    <t>MinAgricultura, Agrosavia, ICA, ADR, EPSEA y entidades territoriales (actores líderes)
ART, Colombia Productiva, Consejo Nacional de la Cadena Productiva Ovino Caprina y sus Comités Regionales, cooperación internacional, entidades financieras, Finagro, organizaciones o asociaciones gremiales, organismos de certificación, proveedores de bienes y servicios, SENA, Unidad Solidaria
Productores muy pequeños, y pequeños incluidos los de ACFEC, y sus organizaciones o asociaciones</t>
  </si>
  <si>
    <t>MinAgricultura, Agrosavia, ICA y ADR (actores líderes)
Colombia Productiva, Consejo Nacional de la Cadena Productiva Ovino Caprina y sus Comités Regionales, entidades territoriales, entidades financieras, EPSEA, Finagro, organizaciones o asociaciones gremiales (nacionales y/o regionales), organismos de certificación, proveedores de bienes y servicios, SENA, Unidad Solidaria
Medianos y grandes productores ovino caprinos, y sus organizaciones o asociaciones</t>
  </si>
  <si>
    <t>MinSalud, MinAgricultura, MinComercio e INVIMA (actores líderes)
ADR, ART, Autoridades Ambientales, Colombia Productiva, Comisiones Regionales de Competitividad e Innovación, Consejo Nacional de la Cadena Productiva Ovino Caprina y sus Comités Regionales, cooperación internacional, entidades territoriales, entidades financieras, Finagro, FINDETER, ICA, ICONTEC, iNNpulsa Colombia, organizaciones o asociaciones gremiales (nacionales y/o regionales), organismos de certificación, proveedores de bienes y servicios, SENA
Transformadores, organizaciones de economía solidaria, asociaciones y empresas rurales de los productores, incluidos los de ACFEC</t>
  </si>
  <si>
    <t>MinComercio, MinAgricultura y ADR  (actores líderes)
APC - Colombia, Cámaras de Comercio, Colombia Productiva, Comisiones Regionales de Competitividad e Innovación,  Consejo Nacional de la Cadena Productiva Ovino Caprina y sus Comités Regionales, entidades territoriales, FINDETER, ICA, iNNpulsa Colombia, INVIMA, MinTIC, organizaciones o asociaciones gremiales (nacionales y/o regionales), organismos de certificación, proveedores de bienes y servicios, SENA, Unidad Solidaria
Transformadores, comercializadores y organizaciones de economía solidaria, asociaciones y empresas rurales de productores, incluidos los de ACFEC</t>
  </si>
  <si>
    <t>MinComercio, MinAgricultura y ProColombia (actores líderes)
APC - Colombia, Bancóldex, Cámaras de Comercio, Colombia Productiva, Comisiones Regionales de Competitividad e Innovación, Consejo Nacional de la Cadena Productiva Ovino Caprina y sus Comités Regionales, DIAN, entidades territoriales, Findeter, ICA, INVIMA, MinSalud, MinTIC, iNNpulsa Colombia, organizaciones o asociaciones gremiales (nacionales y/o regionales), organismos de certificación
Proveedores de bienes y servicios, transformadores, comercializadores y organizaciones de economía solidaria, asociaciones y empresas rurales de productores, incluidos los de ACFEC</t>
  </si>
  <si>
    <t>Documentos técnicos de la oferta de productos exportables de la cadena</t>
  </si>
  <si>
    <t>MinTrabajo, MinComercio, MinAgricultura, ADR y SENA (actores líderes)
Cajas de Compensación Familiar, Cámaras de Comercio, Colombia Productiva, Consejo Nacional de la Cadena Productiva Ovino Caprina y sus Comités Regionales, entidades territoriales, Finagro, iNNpulsa Colombia, Instituciones de educación superior, MinTIC, organizaciones o asociaciones gremiales (nacionales y/o regionales), proveedores de bienes y servicios
Productores, incluidos los de ACFEC, mujeres y jóvenes rurales vinculados a la cadena, transformadores, comercializadores, y sus organizaciones o asociaciones</t>
  </si>
  <si>
    <t>MinAgricultura, MinSalud, MinEducación, MinVivienda, MinTIC y MinTransporte  (actores líderes)
APC - Colombia, ART, Consejo Nacional de la Cadena Productiva Ovino Caprina y sus Comités Regionales, cooperación internacional, entidades de formación para el trabajo, entidades territoriales, Finagro, Fondo Mujer Libre y Productiva, iNNpulsa Colombia, Instituciones de educación superior, Invías, Prosperidad Social, SENA, UPRA
Productores, incluidos los de ACFEC, mujeres y jóvenes rurales y población vinculada a la cadena, transformadores, comercializadores, y sus organizaciones o asociaciones</t>
  </si>
  <si>
    <t>MinAgricultura, MinInterior y MinCultura (actores líderes)
APC - Colombia, ART, Consejo Nacional de la Cadena Productiva Ovino Caprina y sus Comités Regionales, cooperación internacional, entidades territoriales, ICONTEC, SIC
Productores, incluidos los de ACFEC, artesanos e hilanderos, transformadores, comercializadores, y sus  organizaciones o asociaciones</t>
  </si>
  <si>
    <t>MinAgricultura y ANT (actores líderes)
Consejo Nacional de la Cadena Productiva Ovino Caprina y sus Comités Regionales, entidades financieras, entidades territoriales, Finagro, Superintendencia de Notariado y Registro, UPRA
Productores, comunidades étnicas, jóvenes y mujeres rurales y población vinculada a la cadena</t>
  </si>
  <si>
    <t>MinAgricultura, MinAmbiente, Autoridades ambientales (actores líderes)
ADR, Agrosavia, cooperación internacional, Comités Locales y Regionales de Prevención y Atención de Desastres, Consejo Nacional de la Cadena Productiva Ovino Caprina y sus Comités Regionales, entidades financieras, entidades territoriales, entidades de carácter científico y técnico, EPSEA, Finagro, Instituciones de educación superior, organizaciones o asociaciones gremiales (nacionales y/o regionales), organismos de certificación, proveedores de bienes y servicios, SENA, UNGRD
Productores, incluidos los de ACFEC, transformadores, comercializadores, y sus organizaciones o asociaciones</t>
  </si>
  <si>
    <t>MinAgricultura, MinAmbiente y Autoridades ambientales (actores líderes)
Agrosavia, APC - Colombia, Consejo Nacional de la Cadena Productiva Ovino Caprina y sus Comités Regionales, cooperación internacional, entidades financieras, entidades territoriales, entidades de carácter científico y técnico, EPSEA, Finagro, IDEAM, Instituciones de educación superior, MinEnergia, organizaciones o asociaciones gremiales (nacionales y/o regionales), organismos de certificación, proveedores de bienes y servicios, SENA, UNGRD, UPRA, UPME
Productores, incluidos los de ACFEC, transformadores, comercializadores, y sus organizaciones o asociaciones</t>
  </si>
  <si>
    <t>MinAgricultura, MinAmbiente, MinComercio, MinCiencias y Consejo Nacional de la Cadena Productiva Ovino Caprina (actores líderes)
Agrosavia, Autoridades ambientales, cooperación internacional, entidades territoriales, entidades de carácter científico y técnico, organizaciones o asociaciones gremiales (nacionales y/o regionales), UPRA
Extensionistas agropecuarios, asistentes técnicos, productores, incluidos los de ACFEC, transformadores, comercializadores, y sus organizaciones o asociaciones</t>
  </si>
  <si>
    <t xml:space="preserve">
MinAgricultura, MinCiencias, Agrosavia y Consejo Nacional de la Cadena Productiva Ovino Caprina (actores líderes)
APC - Colombia, CODECTI, Comités Regionales de Cadena, cooperación internacional, entidades de carácter científico y técnico, entidades territoriales, Instituciones de educación superior, organizaciones o asociaciones gremiales (nacionales y/o regionales), SENA
Productores, incluidos los de ACFEC, transformadores, comercializadores, y sus organizaciones o asociaciones</t>
  </si>
  <si>
    <t>MinAgricultura, ADR y Agrosavia (actores líderes)
Consejo Nacional de la Cadena Productiva Ovino Caprina y sus Comités Regionales, Consejos Municipales de Desarrollo Rural, CONSEA, entidades territoriales, EPSEA, Instituciones de educación superior, MinCiencias, organizaciones o asociaciones gremiales (nacionales y/o regionales), SENA
Extensionistas agropecuarios, asistentes técnicos, promotores agropecuarios campesinos y/o étnicos, productores, incluidos los de ACFEC, transformadores, y sus organizaciones o asociaciones</t>
  </si>
  <si>
    <t>MinAgricultura, Consejo Nacional de la Cadena Productiva Ovino Caprina, y UPRA (actores líderes)
Agrosavia, Comités Regionales de Cadena, cooperación internacional, DANE, entidades territoriales, organizaciones o asociaciones gremiales (nacionales y/o regionales)
Extensionistas agropecuarios, asistentes técnicos, productores, incluidos los de ACFEC, transformadores, comercializadores, y sus organizaciones o asociaciones</t>
  </si>
  <si>
    <t>MinAgricultura, Minsalud, ICA, INVIMA, Entidades territoriales de salud y el Consejo Nacional de la Cadena Productiva Ovino Caprina (actores líderes)
Comités Regionales de Cadena, entidades territoriales, organizaciones o asociaciones gremiales (nacionales y/o regionales), organismos de certificación, proveedores de bienes y servicios
Productores, incluidos los de ACFEC, transformadores, comercializadores, y sus organizaciones o asociaciones</t>
  </si>
  <si>
    <t>MinAgricultura, Minsalud, ICA, INVIMA y Entidades territoriales de salud (actores líderes)
Consejo Nacional de la Cadena Productiva Ovino Caprina y sus Comités Regionales, DIAN, Ejército Nacional, entidades territoriales, organizaciones o asociaciones gremiales (nacionales y/o regionales), POLFA, proveedores de bienes y servicios
Productores, incluidos los de ACFEC, transformadores, comercializadores, y sus organizaciones o asociaciones</t>
  </si>
  <si>
    <t>MinAgricultura, Consejo Nacional de la Cadena Productiva Ovino Caprina y UPRA (actores líderes)
Comités Regionales de Cadena, DNP, entidades territoriales, organizaciones o asociaciones gremiales (nacionales y/o regionales)
Productores, incluidos los de ACFEC, transformadores, comercializadores, y sus organizaciones o asociaciones</t>
  </si>
  <si>
    <t>MinAgricultura y Consejo Nacional de la Cadena Productiva Ovino Caprina y sus Comités Regionales (actores líderes)
Entidades territoriales, entidades financieras, Ministerios y sus entidades adscritas y vinculadas, organizaciones o asociaciones gremiales (nacionales y/o regionales), proveedores de bienes y servicios
Productores, incluidos los de ACFEC, transformadores, comercializadores y sus organizaciones o asociaciones</t>
  </si>
  <si>
    <t>MinAgricultura, Unidad Solidaria y ADR (actores líderes)
APC - Colombia, Cámaras de Comercio, Consejo Nacional de la Cadena Productiva Ovino Caprina y sus Comités Regionales, cooperación internacional, entidades territoriales, organizaciones o asociaciones gremiales (nacionales y/o regionales)
Productores, incluidos los de ACFEC, transformadores, comercializadores y sus organizaciones o asociaciones</t>
  </si>
  <si>
    <t>MinAgricultura, Consejo Nacional de la Cadena Productiva Ovino Caprina y Finagro (actores líderes)
APC Colombia, Bancóldex, BMC, cooperación internacional, Comités Regionales de Cadena, DNP, entidades territoriales, entidades financieras, organizaciones o asociaciones gremiales (nacionales y regionales)
Productores, incluidos los de ACFEC, transformadores, comercializadores, y sus organizaciones o asociaciones</t>
  </si>
  <si>
    <r>
      <t>Corresponde al pago calculado para el recurso humano que se requiere para desarrollar actividades relacionadas con la producción de bienes o la prestación de servicios, en la implementación de las iniciativas estratégicas. Fuente. Adaptado de document</t>
    </r>
    <r>
      <rPr>
        <sz val="10"/>
        <color theme="1"/>
        <rFont val="Verdana"/>
        <family val="2"/>
      </rPr>
      <t>o “Marco de referencia para la implantación del sistema de costos en las entidades del sector público” Contaduría General de la Nación 2007</t>
    </r>
  </si>
  <si>
    <t>Fuente: Documento Análisis Situacional - POP Cadena Productiva Ovino Caprina 2024 (Tabla 12)</t>
  </si>
  <si>
    <t>Fuente: Documento Análisis Situacional - POP Cadena Productiva Ovino Caprina 2024 (Tabla 13)</t>
  </si>
  <si>
    <t>Rango UPA Caprinas</t>
  </si>
  <si>
    <t>UPA atendidas (formalizadas)</t>
  </si>
  <si>
    <r>
      <t xml:space="preserve">UPAS Totales
</t>
    </r>
    <r>
      <rPr>
        <sz val="11"/>
        <color rgb="FF000000"/>
        <rFont val="Verdana"/>
        <family val="2"/>
      </rPr>
      <t>(Doc. AS)</t>
    </r>
  </si>
  <si>
    <r>
      <t xml:space="preserve">Número de UPAS  </t>
    </r>
    <r>
      <rPr>
        <sz val="11"/>
        <color rgb="FF000000"/>
        <rFont val="Verdana"/>
        <family val="2"/>
      </rPr>
      <t>(meta a 20 años*)</t>
    </r>
  </si>
  <si>
    <r>
      <t xml:space="preserve">Upas que ya pertenecen a alguna forma asociativa 
</t>
    </r>
    <r>
      <rPr>
        <sz val="11"/>
        <color rgb="FF000000"/>
        <rFont val="Verdana"/>
        <family val="2"/>
      </rPr>
      <t>(Doc. AS)</t>
    </r>
  </si>
  <si>
    <r>
      <t xml:space="preserve">Número de UPAS 
</t>
    </r>
    <r>
      <rPr>
        <sz val="11"/>
        <color rgb="FF000000"/>
        <rFont val="Verdana"/>
        <family val="2"/>
      </rPr>
      <t xml:space="preserve">(meta a 20 años) </t>
    </r>
  </si>
  <si>
    <r>
      <t xml:space="preserve">Puesto de trabajo fijo con mobiliario (Silla y escritorio), </t>
    </r>
    <r>
      <rPr>
        <b/>
        <sz val="11"/>
        <color rgb="FF000000"/>
        <rFont val="Verdana"/>
        <family val="2"/>
      </rPr>
      <t>espacio cerrado</t>
    </r>
  </si>
  <si>
    <r>
      <t xml:space="preserve">Puesto de trabajo fijo con mobiliario (Silla y escritorio) y acceso a Wifi, </t>
    </r>
    <r>
      <rPr>
        <b/>
        <sz val="11"/>
        <rFont val="Verdana"/>
        <family val="2"/>
      </rPr>
      <t>espacio</t>
    </r>
    <r>
      <rPr>
        <sz val="11"/>
        <rFont val="Verdana"/>
        <family val="2"/>
      </rPr>
      <t xml:space="preserve"> </t>
    </r>
    <r>
      <rPr>
        <b/>
        <sz val="11"/>
        <rFont val="Verdana"/>
        <family val="2"/>
      </rPr>
      <t>cerrado</t>
    </r>
  </si>
  <si>
    <r>
      <t xml:space="preserve">Puesto de trabajo no fijo con mobiliario (Silla y escritorio) </t>
    </r>
    <r>
      <rPr>
        <b/>
        <sz val="11"/>
        <rFont val="Verdana"/>
        <family val="2"/>
      </rPr>
      <t>espacio abierto</t>
    </r>
  </si>
  <si>
    <r>
      <t xml:space="preserve">Puesto de trabajo no fijo con mobiliario (Silla y escritorio) y acceso a Wifi, </t>
    </r>
    <r>
      <rPr>
        <b/>
        <sz val="11"/>
        <color rgb="FF000000"/>
        <rFont val="Verdana"/>
        <family val="2"/>
      </rPr>
      <t>espacio abierto</t>
    </r>
  </si>
  <si>
    <r>
      <t>a. Análisis de Calidad de Aguas</t>
    </r>
    <r>
      <rPr>
        <sz val="11"/>
        <rFont val="Verdana"/>
        <family val="2"/>
      </rPr>
      <t xml:space="preserve"> (</t>
    </r>
    <r>
      <rPr>
        <sz val="11"/>
        <color rgb="FF000000"/>
        <rFont val="Verdana"/>
        <family val="2"/>
      </rPr>
      <t>Deben ser laboratorios acreditados por IDEAM)</t>
    </r>
  </si>
  <si>
    <r>
      <rPr>
        <b/>
        <sz val="11"/>
        <color theme="1"/>
        <rFont val="Verdana"/>
        <family val="2"/>
      </rPr>
      <t>Nota</t>
    </r>
    <r>
      <rPr>
        <sz val="11"/>
        <color theme="1"/>
        <rFont val="Verdana"/>
        <family val="2"/>
      </rPr>
      <t xml:space="preserve">: el tipo de Análisis lo determina la corporación, hay algunas que exigen el total de la Resolución 631 de 2015 de MinAmbiente </t>
    </r>
  </si>
  <si>
    <r>
      <rPr>
        <b/>
        <sz val="11"/>
        <rFont val="Verdana"/>
        <family val="2"/>
      </rPr>
      <t>Parámetros Físico-químico:</t>
    </r>
    <r>
      <rPr>
        <sz val="11"/>
        <rFont val="Verdana"/>
        <family val="2"/>
      </rPr>
      <t xml:space="preserve"> Textura y fracciones granulométricas (arcilla, limo, arena fina, arena media, arena gruesa, etc.), pH (H₂O e KCl), Conductividad eléctrica, Caliza activa y Carbonatos totales, Materia orgánica oxidable, Relación C/N, Humedad, etc.</t>
    </r>
  </si>
  <si>
    <t>Regiones</t>
  </si>
  <si>
    <t>Documento de Regionalizacion Ovino Caprino</t>
  </si>
  <si>
    <r>
      <t xml:space="preserve">Anexo 3 del PA. </t>
    </r>
    <r>
      <rPr>
        <sz val="15"/>
        <color theme="1"/>
        <rFont val="Verdana"/>
        <family val="2"/>
      </rPr>
      <t>Estimación de Costos - Plan de acción de la Cadena Productiva Ovino Caprina</t>
    </r>
  </si>
  <si>
    <t>Valor indicativo en pesos constantes de 2025 por programa e Iniciativa Estratégica</t>
  </si>
  <si>
    <r>
      <t xml:space="preserve">Tabla. Estimación de costos por Iniciativa Estratégica (COP del 2025) - </t>
    </r>
    <r>
      <rPr>
        <b/>
        <sz val="11"/>
        <color theme="1"/>
        <rFont val="Arial"/>
        <family val="2"/>
      </rPr>
      <t>PROGRAMA 1</t>
    </r>
  </si>
  <si>
    <r>
      <t xml:space="preserve">Tabla. Estimación de costos por Iniciativa Estratégica (COP del 2025) </t>
    </r>
    <r>
      <rPr>
        <b/>
        <sz val="11"/>
        <color theme="1"/>
        <rFont val="Arial"/>
        <family val="2"/>
      </rPr>
      <t>- PROGRAMA 2</t>
    </r>
  </si>
  <si>
    <r>
      <t xml:space="preserve">Tabla. Estimación de costos por Iniciativa Estratégica (COP del 2025) - </t>
    </r>
    <r>
      <rPr>
        <b/>
        <sz val="11"/>
        <color theme="1"/>
        <rFont val="Arial"/>
        <family val="2"/>
      </rPr>
      <t>PROGRAMA 3</t>
    </r>
  </si>
  <si>
    <r>
      <t>Tabla. Estimación de costos por Iniciativa Estratégica (COP del 2025) -</t>
    </r>
    <r>
      <rPr>
        <b/>
        <sz val="11"/>
        <color theme="1"/>
        <rFont val="Arial"/>
        <family val="2"/>
      </rPr>
      <t xml:space="preserve"> PROGRAMA 4</t>
    </r>
  </si>
  <si>
    <r>
      <t xml:space="preserve">Tabla. Estimación de costos por Iniciativa Estratégica (COP del 2025) - </t>
    </r>
    <r>
      <rPr>
        <b/>
        <sz val="11"/>
        <color theme="1"/>
        <rFont val="Arial"/>
        <family val="2"/>
      </rPr>
      <t xml:space="preserve">PROGRAMA 5 </t>
    </r>
  </si>
  <si>
    <r>
      <t xml:space="preserve">Tabla. Estimación de costos por Iniciativa Estratégica (COP del 2025) - </t>
    </r>
    <r>
      <rPr>
        <b/>
        <sz val="11"/>
        <color theme="1"/>
        <rFont val="Arial"/>
        <family val="2"/>
      </rPr>
      <t>PROGRAMA 6</t>
    </r>
  </si>
  <si>
    <r>
      <t xml:space="preserve">Tabla. Estimación de costos por Iniciativa Estratégica (COP del 2025) - </t>
    </r>
    <r>
      <rPr>
        <b/>
        <sz val="11"/>
        <color theme="1"/>
        <rFont val="Arial"/>
        <family val="2"/>
      </rPr>
      <t>PROGRAMA 7</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</si>
</sst>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quot;$&quot;#,##0;[Red]\-&quot;$&quot;#,##0"/>
    <numFmt numFmtId="165" formatCode="_-* #,##0_-;\-* #,##0_-;_-* &quot;-&quot;??_-;_-@_-"/>
    <numFmt numFmtId="166" formatCode="_-&quot;$&quot;\ * #,##0_-;\-&quot;$&quot;\ * #,##0_-;_-&quot;$&quot;\ * &quot;-&quot;??_-;_-@_-"/>
    <numFmt numFmtId="167" formatCode="0.0%"/>
    <numFmt numFmtId="168" formatCode="_-&quot;$&quot;* #,##0_-;\-&quot;$&quot;* #,##0_-;_-&quot;$&quot;* &quot;-&quot;_-;_-@_-"/>
    <numFmt numFmtId="169" formatCode="0.000%"/>
  </numFmts>
  <fonts count="46" x14ac:knownFonts="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2"/>
      <color theme="1"/>
      <name val="Calibri"/>
      <family val="2"/>
      <scheme val="minor"/>
    </font>
    <font>
      <sz val="10"/>
      <name val="Arial"/>
      <family val="2"/>
    </font>
    <font>
      <u/>
      <sz val="11"/>
      <color theme="10"/>
      <name val="Calibri"/>
      <family val="2"/>
      <scheme val="minor"/>
    </font>
    <font>
      <sz val="11"/>
      <color theme="1"/>
      <name val="Arial"/>
      <family val="2"/>
    </font>
    <font>
      <b/>
      <sz val="11"/>
      <color theme="0"/>
      <name val="Arial"/>
      <family val="2"/>
    </font>
    <font>
      <sz val="11"/>
      <name val="Arial"/>
      <family val="2"/>
    </font>
    <font>
      <b/>
      <sz val="11"/>
      <color theme="1"/>
      <name val="Arial"/>
      <family val="2"/>
    </font>
    <font>
      <sz val="11"/>
      <color theme="4"/>
      <name val="Arial"/>
      <family val="2"/>
    </font>
    <font>
      <sz val="11"/>
      <color theme="0"/>
      <name val="Arial"/>
      <family val="2"/>
    </font>
    <font>
      <b/>
      <sz val="11"/>
      <name val="Arial"/>
      <family val="2"/>
    </font>
    <font>
      <b/>
      <sz val="11"/>
      <color theme="0"/>
      <name val="Arial Black"/>
      <family val="2"/>
    </font>
    <font>
      <sz val="11"/>
      <color rgb="FF000000"/>
      <name val="Arial"/>
      <family val="2"/>
    </font>
    <font>
      <sz val="11"/>
      <color rgb="FF00B050"/>
      <name val="Arial"/>
      <family val="2"/>
    </font>
    <font>
      <sz val="11"/>
      <color theme="1"/>
      <name val="Arial Black"/>
      <family val="2"/>
    </font>
    <font>
      <sz val="11"/>
      <color theme="1"/>
      <name val="Arial"/>
      <family val="2"/>
    </font>
    <font>
      <sz val="11"/>
      <color rgb="FF242424"/>
      <name val="Arial"/>
      <family val="2"/>
    </font>
    <font>
      <sz val="12"/>
      <color rgb="FF000000"/>
      <name val="Arial"/>
      <family val="2"/>
    </font>
    <font>
      <sz val="11"/>
      <color theme="1"/>
      <name val="Verdana"/>
      <family val="2"/>
    </font>
    <font>
      <sz val="11"/>
      <name val="Verdana"/>
      <family val="2"/>
    </font>
    <font>
      <b/>
      <sz val="11"/>
      <color theme="1"/>
      <name val="Verdana"/>
      <family val="2"/>
    </font>
    <font>
      <b/>
      <sz val="11"/>
      <color theme="0"/>
      <name val="Verdana"/>
      <family val="2"/>
    </font>
    <font>
      <b/>
      <sz val="11"/>
      <name val="Verdana"/>
      <family val="2"/>
    </font>
    <font>
      <sz val="11"/>
      <color rgb="FF000000"/>
      <name val="Verdana"/>
      <family val="2"/>
    </font>
    <font>
      <b/>
      <sz val="11"/>
      <color rgb="FF000000"/>
      <name val="Verdana"/>
      <family val="2"/>
    </font>
    <font>
      <b/>
      <sz val="12"/>
      <color theme="1"/>
      <name val="Verdana"/>
      <family val="2"/>
    </font>
    <font>
      <sz val="10"/>
      <name val="Verdana"/>
      <family val="2"/>
    </font>
    <font>
      <sz val="10"/>
      <color theme="1"/>
      <name val="Verdana"/>
      <family val="2"/>
    </font>
    <font>
      <sz val="10"/>
      <color rgb="FF000000"/>
      <name val="Verdana"/>
      <family val="2"/>
    </font>
    <font>
      <sz val="11"/>
      <color theme="0"/>
      <name val="Verdana"/>
      <family val="2"/>
    </font>
    <font>
      <sz val="11"/>
      <color rgb="FFFF0000"/>
      <name val="Verdana"/>
      <family val="2"/>
    </font>
    <font>
      <b/>
      <sz val="10"/>
      <color theme="1"/>
      <name val="Verdana"/>
      <family val="2"/>
    </font>
    <font>
      <u/>
      <sz val="11"/>
      <color theme="10"/>
      <name val="Verdana"/>
      <family val="2"/>
    </font>
    <font>
      <u/>
      <sz val="11"/>
      <color rgb="FF0563C1"/>
      <name val="Verdana"/>
      <family val="2"/>
    </font>
    <font>
      <b/>
      <u/>
      <sz val="11"/>
      <color rgb="FF000000"/>
      <name val="Verdana"/>
      <family val="2"/>
    </font>
    <font>
      <b/>
      <sz val="15"/>
      <color theme="1"/>
      <name val="Verdana"/>
      <family val="2"/>
    </font>
    <font>
      <sz val="15"/>
      <color theme="1"/>
      <name val="Verdana"/>
      <family val="2"/>
    </font>
    <font>
      <b/>
      <sz val="11"/>
      <color theme="1" tint="0.249977111117893"/>
      <name val="Verdana"/>
      <family val="2"/>
    </font>
    <font>
      <b/>
      <sz val="15"/>
      <color rgb="FF000000"/>
      <name val="Verdana"/>
      <family val="2"/>
    </font>
    <font>
      <sz val="15"/>
      <color rgb="FF000000"/>
      <name val="Verdana"/>
      <family val="2"/>
    </font>
    <font>
      <b/>
      <sz val="11"/>
      <color rgb="FFFFFFFF"/>
      <name val="Verdana"/>
      <family val="2"/>
    </font>
  </fonts>
  <fills count="31">
    <fill>
      <patternFill patternType="none"/>
    </fill>
    <fill>
      <patternFill patternType="gray125"/>
    </fill>
    <fill>
      <patternFill patternType="solid">
        <fgColor theme="4" tint="0.79998168889431442"/>
        <bgColor indexed="64"/>
      </patternFill>
    </fill>
    <fill>
      <patternFill patternType="solid">
        <fgColor rgb="FFD6DCE4"/>
        <bgColor rgb="FF000000"/>
      </patternFill>
    </fill>
    <fill>
      <patternFill patternType="solid">
        <fgColor rgb="FFD9E1F2"/>
        <bgColor rgb="FF000000"/>
      </patternFill>
    </fill>
    <fill>
      <patternFill patternType="solid">
        <fgColor rgb="FFFFFFFF"/>
        <bgColor rgb="FF000000"/>
      </patternFill>
    </fill>
    <fill>
      <patternFill patternType="solid">
        <fgColor theme="3" tint="0.79998168889431442"/>
        <bgColor rgb="FF000000"/>
      </patternFill>
    </fill>
    <fill>
      <patternFill patternType="solid">
        <fgColor theme="3" tint="0.79998168889431442"/>
        <bgColor indexed="64"/>
      </patternFill>
    </fill>
    <fill>
      <patternFill patternType="solid">
        <fgColor theme="0"/>
        <bgColor indexed="64"/>
      </patternFill>
    </fill>
    <fill>
      <patternFill patternType="solid">
        <fgColor theme="4" tint="0.79998168889431442"/>
        <bgColor rgb="FF000000"/>
      </patternFill>
    </fill>
    <fill>
      <patternFill patternType="solid">
        <fgColor theme="0"/>
        <bgColor rgb="FF000000"/>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2" tint="-9.9978637043366805E-2"/>
        <bgColor rgb="FF000000"/>
      </patternFill>
    </fill>
    <fill>
      <patternFill patternType="solid">
        <fgColor rgb="FFB3B535"/>
        <bgColor indexed="64"/>
      </patternFill>
    </fill>
    <fill>
      <patternFill patternType="solid">
        <fgColor theme="0" tint="-0.14999847407452621"/>
        <bgColor indexed="64"/>
      </patternFill>
    </fill>
    <fill>
      <patternFill patternType="solid">
        <fgColor rgb="FF008640"/>
        <bgColor indexed="64"/>
      </patternFill>
    </fill>
    <fill>
      <patternFill patternType="solid">
        <fgColor theme="9" tint="0.79998168889431442"/>
        <bgColor rgb="FF000000"/>
      </patternFill>
    </fill>
    <fill>
      <patternFill patternType="solid">
        <fgColor theme="0" tint="-4.9989318521683403E-2"/>
        <bgColor indexed="64"/>
      </patternFill>
    </fill>
    <fill>
      <patternFill patternType="solid">
        <fgColor rgb="FFFFC000"/>
        <bgColor indexed="64"/>
      </patternFill>
    </fill>
    <fill>
      <patternFill patternType="solid">
        <fgColor rgb="FFA7D971"/>
        <bgColor indexed="64"/>
      </patternFill>
    </fill>
    <fill>
      <patternFill patternType="solid">
        <fgColor rgb="FF4BC42E"/>
        <bgColor rgb="FF000000"/>
      </patternFill>
    </fill>
    <fill>
      <patternFill patternType="solid">
        <fgColor rgb="FFFFFFFF"/>
        <bgColor indexed="64"/>
      </patternFill>
    </fill>
    <fill>
      <patternFill patternType="solid">
        <fgColor rgb="FF4BC42E"/>
        <bgColor indexed="64"/>
      </patternFill>
    </fill>
    <fill>
      <patternFill patternType="solid">
        <fgColor rgb="FFE2EFDA"/>
        <bgColor rgb="FF000000"/>
      </patternFill>
    </fill>
    <fill>
      <patternFill patternType="solid">
        <fgColor theme="2"/>
        <bgColor indexed="64"/>
      </patternFill>
    </fill>
    <fill>
      <patternFill patternType="solid">
        <fgColor theme="2"/>
        <bgColor rgb="FF000000"/>
      </patternFill>
    </fill>
    <fill>
      <patternFill patternType="solid">
        <fgColor rgb="FF008640"/>
        <bgColor rgb="FF000000"/>
      </patternFill>
    </fill>
    <fill>
      <patternFill patternType="solid">
        <fgColor rgb="FF00B050"/>
        <bgColor indexed="64"/>
      </patternFill>
    </fill>
    <fill>
      <patternFill patternType="solid">
        <fgColor theme="4" tint="0.59999389629810485"/>
        <bgColor indexed="64"/>
      </patternFill>
    </fill>
  </fills>
  <borders count="59">
    <border>
      <left/>
      <right/>
      <top/>
      <bottom/>
      <diagonal/>
    </border>
    <border>
      <left style="thin">
        <color indexed="64"/>
      </left>
      <right style="thin">
        <color indexed="64"/>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right/>
      <top style="thin">
        <color theme="0" tint="-0.249977111117893"/>
      </top>
      <bottom style="thin">
        <color theme="0" tint="-0.249977111117893"/>
      </bottom>
      <diagonal/>
    </border>
    <border>
      <left style="thin">
        <color theme="0" tint="-0.14999847407452621"/>
      </left>
      <right style="thin">
        <color theme="0" tint="-0.249977111117893"/>
      </right>
      <top style="thin">
        <color theme="0" tint="-0.14999847407452621"/>
      </top>
      <bottom style="thin">
        <color theme="0" tint="-0.14999847407452621"/>
      </bottom>
      <diagonal/>
    </border>
    <border>
      <left style="thin">
        <color theme="0" tint="-0.249977111117893"/>
      </left>
      <right style="thin">
        <color theme="0" tint="-0.249977111117893"/>
      </right>
      <top style="thin">
        <color theme="0" tint="-0.14999847407452621"/>
      </top>
      <bottom style="thin">
        <color theme="0" tint="-0.14999847407452621"/>
      </bottom>
      <diagonal/>
    </border>
    <border>
      <left style="thin">
        <color theme="0" tint="-0.249977111117893"/>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249977111117893"/>
      </left>
      <right style="thin">
        <color theme="0" tint="-0.249977111117893"/>
      </right>
      <top/>
      <bottom style="thin">
        <color theme="0" tint="-0.14999847407452621"/>
      </bottom>
      <diagonal/>
    </border>
    <border>
      <left style="thin">
        <color theme="0" tint="-0.249977111117893"/>
      </left>
      <right/>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14999847407452621"/>
      </left>
      <right style="thin">
        <color theme="0" tint="-0.249977111117893"/>
      </right>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bottom style="thin">
        <color theme="0" tint="-0.14999847407452621"/>
      </bottom>
      <diagonal/>
    </border>
    <border>
      <left/>
      <right/>
      <top style="thin">
        <color theme="0" tint="-0.14999847407452621"/>
      </top>
      <bottom/>
      <diagonal/>
    </border>
    <border>
      <left/>
      <right/>
      <top/>
      <bottom style="thin">
        <color theme="0" tint="-0.14999847407452621"/>
      </bottom>
      <diagonal/>
    </border>
    <border>
      <left style="thin">
        <color theme="0" tint="-0.14999847407452621"/>
      </left>
      <right style="thin">
        <color theme="0" tint="-0.14999847407452621"/>
      </right>
      <top/>
      <bottom/>
      <diagonal/>
    </border>
    <border>
      <left/>
      <right/>
      <top style="thin">
        <color theme="0" tint="-0.499984740745262"/>
      </top>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0" tint="-0.249977111117893"/>
      </left>
      <right/>
      <top style="thin">
        <color theme="0" tint="-0.249977111117893"/>
      </top>
      <bottom style="thin">
        <color theme="2" tint="-0.249977111117893"/>
      </bottom>
      <diagonal/>
    </border>
    <border>
      <left/>
      <right/>
      <top style="thin">
        <color theme="0" tint="-0.249977111117893"/>
      </top>
      <bottom style="thin">
        <color theme="2" tint="-0.249977111117893"/>
      </bottom>
      <diagonal/>
    </border>
    <border>
      <left/>
      <right style="thin">
        <color theme="0" tint="-0.249977111117893"/>
      </right>
      <top style="thin">
        <color theme="0" tint="-0.249977111117893"/>
      </top>
      <bottom style="thin">
        <color theme="2" tint="-0.249977111117893"/>
      </bottom>
      <diagonal/>
    </border>
    <border>
      <left style="thin">
        <color theme="2" tint="-0.249977111117893"/>
      </left>
      <right style="thin">
        <color theme="2" tint="-0.249977111117893"/>
      </right>
      <top style="thin">
        <color theme="2" tint="-0.249977111117893"/>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249977111117893"/>
      </left>
      <right/>
      <top style="thin">
        <color theme="2" tint="-0.249977111117893"/>
      </top>
      <bottom style="thin">
        <color theme="0" tint="-0.34998626667073579"/>
      </bottom>
      <diagonal/>
    </border>
    <border>
      <left/>
      <right/>
      <top style="thin">
        <color theme="2" tint="-0.249977111117893"/>
      </top>
      <bottom style="thin">
        <color theme="0" tint="-0.34998626667073579"/>
      </bottom>
      <diagonal/>
    </border>
    <border>
      <left/>
      <right style="thin">
        <color theme="2" tint="-0.249977111117893"/>
      </right>
      <top style="thin">
        <color theme="2" tint="-0.249977111117893"/>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77111117893"/>
      </right>
      <top/>
      <bottom style="thin">
        <color theme="0" tint="-0.249977111117893"/>
      </bottom>
      <diagonal/>
    </border>
    <border>
      <left style="thin">
        <color rgb="FFA6A6A6"/>
      </left>
      <right style="thin">
        <color rgb="FFA6A6A6"/>
      </right>
      <top style="thin">
        <color rgb="FFA6A6A6"/>
      </top>
      <bottom style="thin">
        <color rgb="FFA6A6A6"/>
      </bottom>
      <diagonal/>
    </border>
    <border>
      <left/>
      <right style="thin">
        <color rgb="FFA6A6A6"/>
      </right>
      <top style="thin">
        <color rgb="FFA6A6A6"/>
      </top>
      <bottom style="thin">
        <color rgb="FFA6A6A6"/>
      </bottom>
      <diagonal/>
    </border>
    <border>
      <left style="thin">
        <color rgb="FFA6A6A6"/>
      </left>
      <right style="thin">
        <color rgb="FFA6A6A6"/>
      </right>
      <top/>
      <bottom style="thin">
        <color rgb="FFA6A6A6"/>
      </bottom>
      <diagonal/>
    </border>
    <border>
      <left style="thin">
        <color rgb="FFBFBFBF"/>
      </left>
      <right style="thin">
        <color rgb="FFBFBFBF"/>
      </right>
      <top style="thin">
        <color rgb="FFBFBFBF"/>
      </top>
      <bottom style="thin">
        <color rgb="FFBFBFBF"/>
      </bottom>
      <diagonal/>
    </border>
    <border>
      <left style="thin">
        <color theme="0" tint="-0.249977111117893"/>
      </left>
      <right/>
      <top/>
      <bottom style="thin">
        <color theme="0" tint="-0.34998626667073579"/>
      </bottom>
      <diagonal/>
    </border>
    <border>
      <left/>
      <right/>
      <top/>
      <bottom style="thin">
        <color theme="0" tint="-0.34998626667073579"/>
      </bottom>
      <diagonal/>
    </border>
    <border>
      <left/>
      <right style="thin">
        <color theme="2" tint="-0.249977111117893"/>
      </right>
      <top/>
      <bottom style="thin">
        <color theme="0" tint="-0.34998626667073579"/>
      </bottom>
      <diagonal/>
    </border>
    <border>
      <left/>
      <right/>
      <top style="thin">
        <color theme="0" tint="-0.14999847407452621"/>
      </top>
      <bottom style="thin">
        <color theme="0" tint="-0.14999847407452621"/>
      </bottom>
      <diagonal/>
    </border>
    <border>
      <left style="thin">
        <color theme="0" tint="-0.14999847407452621"/>
      </left>
      <right/>
      <top/>
      <bottom/>
      <diagonal/>
    </border>
    <border>
      <left/>
      <right/>
      <top style="thin">
        <color rgb="FFA6A6A6"/>
      </top>
      <bottom style="thin">
        <color rgb="FFA6A6A6"/>
      </bottom>
      <diagonal/>
    </border>
    <border>
      <left style="thin">
        <color theme="2" tint="-0.249977111117893"/>
      </left>
      <right/>
      <top style="thin">
        <color theme="0" tint="-0.34998626667073579"/>
      </top>
      <bottom style="thin">
        <color theme="2" tint="-0.249977111117893"/>
      </bottom>
      <diagonal/>
    </border>
    <border>
      <left/>
      <right/>
      <top style="thin">
        <color theme="0" tint="-0.34998626667073579"/>
      </top>
      <bottom style="thin">
        <color theme="2" tint="-0.249977111117893"/>
      </bottom>
      <diagonal/>
    </border>
    <border>
      <left/>
      <right style="thin">
        <color theme="0" tint="-0.34998626667073579"/>
      </right>
      <top style="thin">
        <color theme="0" tint="-0.34998626667073579"/>
      </top>
      <bottom style="thin">
        <color theme="2" tint="-0.24997711111789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36">
    <xf numFmtId="0" fontId="0"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8" fillId="0" borderId="0" applyNumberFormat="0" applyFill="0" applyBorder="0" applyAlignment="0" applyProtection="0"/>
    <xf numFmtId="0" fontId="5" fillId="0" borderId="0"/>
    <xf numFmtId="44" fontId="5" fillId="0" borderId="0" applyFont="0" applyFill="0" applyBorder="0" applyAlignment="0" applyProtection="0"/>
    <xf numFmtId="0" fontId="6" fillId="0" borderId="0"/>
    <xf numFmtId="0" fontId="5" fillId="0" borderId="0"/>
    <xf numFmtId="43" fontId="6" fillId="0" borderId="0" applyFont="0" applyFill="0" applyBorder="0" applyAlignment="0" applyProtection="0"/>
    <xf numFmtId="9" fontId="5" fillId="0" borderId="0" applyFont="0" applyFill="0" applyBorder="0" applyAlignment="0" applyProtection="0"/>
    <xf numFmtId="41" fontId="5" fillId="0" borderId="0" applyFont="0" applyFill="0" applyBorder="0" applyAlignment="0" applyProtection="0"/>
    <xf numFmtId="0" fontId="5" fillId="0" borderId="0"/>
    <xf numFmtId="44" fontId="6" fillId="0" borderId="0" applyFont="0" applyFill="0" applyBorder="0" applyAlignment="0" applyProtection="0"/>
    <xf numFmtId="0" fontId="7"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6" fillId="0" borderId="0" applyFont="0" applyFill="0" applyBorder="0" applyAlignment="0" applyProtection="0"/>
    <xf numFmtId="41" fontId="5" fillId="0" borderId="0" applyFont="0" applyFill="0" applyBorder="0" applyAlignment="0" applyProtection="0"/>
    <xf numFmtId="44" fontId="6" fillId="0" borderId="0" applyFont="0" applyFill="0" applyBorder="0" applyAlignment="0" applyProtection="0"/>
    <xf numFmtId="42" fontId="5" fillId="0" borderId="0" applyFont="0" applyFill="0" applyBorder="0" applyAlignment="0" applyProtection="0"/>
    <xf numFmtId="0" fontId="5" fillId="0" borderId="0"/>
    <xf numFmtId="0" fontId="5" fillId="0" borderId="0"/>
    <xf numFmtId="9" fontId="6" fillId="0" borderId="0" applyFont="0" applyFill="0" applyBorder="0" applyAlignment="0" applyProtection="0"/>
    <xf numFmtId="9" fontId="5" fillId="0" borderId="0" applyFont="0" applyFill="0" applyBorder="0" applyAlignment="0" applyProtection="0"/>
    <xf numFmtId="41" fontId="5" fillId="0" borderId="0" applyFont="0" applyFill="0" applyBorder="0" applyAlignment="0" applyProtection="0"/>
    <xf numFmtId="42" fontId="5" fillId="0" borderId="0" applyFont="0" applyFill="0" applyBorder="0" applyAlignment="0" applyProtection="0"/>
    <xf numFmtId="44" fontId="4" fillId="0" borderId="0" applyFont="0" applyFill="0" applyBorder="0" applyAlignment="0" applyProtection="0"/>
    <xf numFmtId="0" fontId="4" fillId="0" borderId="0"/>
    <xf numFmtId="0" fontId="3" fillId="0" borderId="0"/>
    <xf numFmtId="0" fontId="2" fillId="0" borderId="0"/>
    <xf numFmtId="9" fontId="2" fillId="0" borderId="0" applyFont="0" applyFill="0" applyBorder="0" applyAlignment="0" applyProtection="0"/>
    <xf numFmtId="43" fontId="5" fillId="0" borderId="0" applyFont="0" applyFill="0" applyBorder="0" applyAlignment="0" applyProtection="0"/>
    <xf numFmtId="0" fontId="1" fillId="0" borderId="0"/>
  </cellStyleXfs>
  <cellXfs count="810">
    <xf numFmtId="0" fontId="0" fillId="0" borderId="0" xfId="0"/>
    <xf numFmtId="0" fontId="11" fillId="8" borderId="30" xfId="2" applyFont="1" applyFill="1" applyBorder="1" applyAlignment="1">
      <alignment horizontal="justify" vertical="center" wrapText="1"/>
    </xf>
    <xf numFmtId="0" fontId="12" fillId="13" borderId="30" xfId="0" applyFont="1" applyFill="1" applyBorder="1" applyAlignment="1">
      <alignment horizontal="center" wrapText="1"/>
    </xf>
    <xf numFmtId="0" fontId="9" fillId="0" borderId="0" xfId="30" applyFont="1" applyAlignment="1">
      <alignment horizontal="left" wrapText="1"/>
    </xf>
    <xf numFmtId="0" fontId="10" fillId="17" borderId="35" xfId="0" applyFont="1" applyFill="1" applyBorder="1" applyAlignment="1">
      <alignment horizontal="center" vertical="center" wrapText="1"/>
    </xf>
    <xf numFmtId="41" fontId="11" fillId="0" borderId="35" xfId="2" applyNumberFormat="1" applyFont="1" applyBorder="1" applyAlignment="1">
      <alignment horizontal="left" vertical="center" wrapText="1"/>
    </xf>
    <xf numFmtId="0" fontId="11" fillId="0" borderId="35" xfId="2" applyFont="1" applyBorder="1" applyAlignment="1">
      <alignment horizontal="left" vertical="center" wrapText="1"/>
    </xf>
    <xf numFmtId="0" fontId="11" fillId="8" borderId="35" xfId="2" applyFont="1" applyFill="1" applyBorder="1" applyAlignment="1">
      <alignment horizontal="center" vertical="center" wrapText="1"/>
    </xf>
    <xf numFmtId="0" fontId="11" fillId="0" borderId="35" xfId="10" applyNumberFormat="1" applyFont="1" applyFill="1" applyBorder="1" applyAlignment="1">
      <alignment horizontal="center" vertical="center" wrapText="1"/>
    </xf>
    <xf numFmtId="9" fontId="11" fillId="0" borderId="35" xfId="10" applyFont="1" applyFill="1" applyBorder="1" applyAlignment="1">
      <alignment horizontal="center" vertical="center" wrapText="1"/>
    </xf>
    <xf numFmtId="0" fontId="11" fillId="0" borderId="35" xfId="2" applyFont="1" applyBorder="1" applyAlignment="1">
      <alignment horizontal="center" vertical="center"/>
    </xf>
    <xf numFmtId="41" fontId="15" fillId="13" borderId="35" xfId="2" applyNumberFormat="1" applyFont="1" applyFill="1" applyBorder="1" applyAlignment="1">
      <alignment horizontal="left" vertical="center" wrapText="1"/>
    </xf>
    <xf numFmtId="0" fontId="15" fillId="13" borderId="35" xfId="2" applyFont="1" applyFill="1" applyBorder="1" applyAlignment="1">
      <alignment horizontal="left" vertical="center" wrapText="1"/>
    </xf>
    <xf numFmtId="0" fontId="15" fillId="13" borderId="35" xfId="2" applyFont="1" applyFill="1" applyBorder="1" applyAlignment="1">
      <alignment horizontal="center" vertical="center" wrapText="1"/>
    </xf>
    <xf numFmtId="9" fontId="15" fillId="13" borderId="35" xfId="10" applyFont="1" applyFill="1" applyBorder="1" applyAlignment="1">
      <alignment horizontal="center" vertical="center" wrapText="1"/>
    </xf>
    <xf numFmtId="165" fontId="11" fillId="0" borderId="35" xfId="3" applyNumberFormat="1" applyFont="1" applyFill="1" applyBorder="1" applyAlignment="1">
      <alignment vertical="center" wrapText="1"/>
    </xf>
    <xf numFmtId="0" fontId="11" fillId="0" borderId="35" xfId="2" applyFont="1" applyBorder="1" applyAlignment="1">
      <alignment horizontal="center" vertical="center" wrapText="1"/>
    </xf>
    <xf numFmtId="165" fontId="11" fillId="8" borderId="35" xfId="3" applyNumberFormat="1" applyFont="1" applyFill="1" applyBorder="1" applyAlignment="1">
      <alignment vertical="center" wrapText="1"/>
    </xf>
    <xf numFmtId="0" fontId="11" fillId="8" borderId="35" xfId="2" applyFont="1" applyFill="1" applyBorder="1" applyAlignment="1">
      <alignment horizontal="left" vertical="center" wrapText="1"/>
    </xf>
    <xf numFmtId="0" fontId="11" fillId="8" borderId="35" xfId="10" applyNumberFormat="1" applyFont="1" applyFill="1" applyBorder="1" applyAlignment="1">
      <alignment horizontal="center" vertical="center" wrapText="1"/>
    </xf>
    <xf numFmtId="41" fontId="11" fillId="8" borderId="35" xfId="2" applyNumberFormat="1" applyFont="1" applyFill="1" applyBorder="1" applyAlignment="1">
      <alignment horizontal="left" vertical="center" wrapText="1"/>
    </xf>
    <xf numFmtId="0" fontId="9" fillId="8" borderId="0" xfId="15" applyFont="1" applyFill="1" applyAlignment="1">
      <alignment vertical="center"/>
    </xf>
    <xf numFmtId="0" fontId="16" fillId="17" borderId="41" xfId="15" applyFont="1" applyFill="1" applyBorder="1" applyAlignment="1">
      <alignment horizontal="center" vertical="center" wrapText="1"/>
    </xf>
    <xf numFmtId="0" fontId="9" fillId="8" borderId="0" xfId="15" applyFont="1" applyFill="1" applyAlignment="1">
      <alignment horizontal="left" vertical="center"/>
    </xf>
    <xf numFmtId="0" fontId="9" fillId="8" borderId="0" xfId="15" applyFont="1" applyFill="1" applyAlignment="1">
      <alignment horizontal="center" vertical="center"/>
    </xf>
    <xf numFmtId="0" fontId="9" fillId="8" borderId="0" xfId="2" applyFont="1" applyFill="1" applyAlignment="1">
      <alignment wrapText="1"/>
    </xf>
    <xf numFmtId="0" fontId="9" fillId="0" borderId="0" xfId="0" applyFont="1" applyAlignment="1">
      <alignment wrapText="1"/>
    </xf>
    <xf numFmtId="0" fontId="9" fillId="0" borderId="0" xfId="2" applyFont="1" applyAlignment="1">
      <alignment wrapText="1"/>
    </xf>
    <xf numFmtId="0" fontId="10" fillId="17" borderId="4" xfId="0" applyFont="1" applyFill="1" applyBorder="1" applyAlignment="1">
      <alignment horizontal="center" vertical="center" wrapText="1"/>
    </xf>
    <xf numFmtId="0" fontId="9" fillId="0" borderId="30" xfId="0" applyFont="1" applyBorder="1" applyAlignment="1">
      <alignment horizontal="center" vertical="center" wrapText="1"/>
    </xf>
    <xf numFmtId="165" fontId="9" fillId="0" borderId="30" xfId="3" applyNumberFormat="1" applyFont="1" applyFill="1" applyBorder="1" applyAlignment="1">
      <alignment vertical="center" wrapText="1"/>
    </xf>
    <xf numFmtId="165" fontId="12" fillId="13" borderId="30" xfId="3" applyNumberFormat="1" applyFont="1" applyFill="1" applyBorder="1" applyAlignment="1">
      <alignment vertical="center" wrapText="1"/>
    </xf>
    <xf numFmtId="0" fontId="12" fillId="8" borderId="0" xfId="2" applyFont="1" applyFill="1" applyAlignment="1">
      <alignment horizontal="center" wrapText="1"/>
    </xf>
    <xf numFmtId="165" fontId="10" fillId="17" borderId="4" xfId="0" applyNumberFormat="1" applyFont="1" applyFill="1" applyBorder="1" applyAlignment="1">
      <alignment horizontal="center" vertical="center" wrapText="1"/>
    </xf>
    <xf numFmtId="166" fontId="12" fillId="8" borderId="0" xfId="29" applyNumberFormat="1" applyFont="1" applyFill="1" applyBorder="1" applyAlignment="1">
      <alignment horizontal="center" wrapText="1"/>
    </xf>
    <xf numFmtId="166" fontId="13" fillId="8" borderId="0" xfId="29" applyNumberFormat="1" applyFont="1" applyFill="1" applyBorder="1" applyAlignment="1">
      <alignment horizontal="center" wrapText="1"/>
    </xf>
    <xf numFmtId="165" fontId="9" fillId="0" borderId="0" xfId="0" applyNumberFormat="1" applyFont="1" applyAlignment="1">
      <alignment wrapText="1"/>
    </xf>
    <xf numFmtId="0" fontId="10" fillId="17" borderId="4" xfId="0" applyFont="1" applyFill="1" applyBorder="1" applyAlignment="1">
      <alignment horizontal="left" vertical="center" wrapText="1"/>
    </xf>
    <xf numFmtId="0" fontId="9" fillId="0" borderId="34" xfId="0" applyFont="1" applyBorder="1" applyAlignment="1">
      <alignment horizontal="center" vertical="center" wrapText="1"/>
    </xf>
    <xf numFmtId="165" fontId="11" fillId="0" borderId="35" xfId="2" applyNumberFormat="1" applyFont="1" applyBorder="1" applyAlignment="1">
      <alignment vertical="center" wrapText="1"/>
    </xf>
    <xf numFmtId="18" fontId="11" fillId="0" borderId="35" xfId="2" applyNumberFormat="1" applyFont="1" applyBorder="1" applyAlignment="1">
      <alignment horizontal="center" vertical="center" wrapText="1"/>
    </xf>
    <xf numFmtId="165" fontId="15" fillId="13" borderId="35" xfId="2" applyNumberFormat="1" applyFont="1" applyFill="1" applyBorder="1" applyAlignment="1">
      <alignment vertical="center" wrapText="1"/>
    </xf>
    <xf numFmtId="165" fontId="15" fillId="13" borderId="35" xfId="3" applyNumberFormat="1" applyFont="1" applyFill="1" applyBorder="1" applyAlignment="1">
      <alignment vertical="center" wrapText="1"/>
    </xf>
    <xf numFmtId="0" fontId="11" fillId="13" borderId="35" xfId="2" applyFont="1" applyFill="1" applyBorder="1" applyAlignment="1">
      <alignment horizontal="center" vertical="center" wrapText="1"/>
    </xf>
    <xf numFmtId="165" fontId="11" fillId="0" borderId="35" xfId="2" applyNumberFormat="1" applyFont="1" applyBorder="1" applyAlignment="1">
      <alignment horizontal="right" vertical="center" wrapText="1"/>
    </xf>
    <xf numFmtId="0" fontId="9" fillId="0" borderId="35" xfId="0" applyFont="1" applyBorder="1" applyAlignment="1">
      <alignment horizontal="center" vertical="center" wrapText="1"/>
    </xf>
    <xf numFmtId="165" fontId="11" fillId="8" borderId="35" xfId="2" applyNumberFormat="1" applyFont="1" applyFill="1" applyBorder="1" applyAlignment="1">
      <alignment vertical="center" wrapText="1"/>
    </xf>
    <xf numFmtId="165" fontId="11" fillId="0" borderId="36" xfId="2" applyNumberFormat="1" applyFont="1" applyBorder="1" applyAlignment="1">
      <alignment horizontal="right" vertical="center" wrapText="1"/>
    </xf>
    <xf numFmtId="18" fontId="11" fillId="0" borderId="0" xfId="2" applyNumberFormat="1" applyFont="1" applyAlignment="1">
      <alignment horizontal="center" vertical="center" wrapText="1"/>
    </xf>
    <xf numFmtId="165" fontId="9" fillId="13" borderId="35" xfId="3" applyNumberFormat="1" applyFont="1" applyFill="1" applyBorder="1" applyAlignment="1">
      <alignment vertical="center" wrapText="1"/>
    </xf>
    <xf numFmtId="0" fontId="11" fillId="8" borderId="41" xfId="0" applyFont="1" applyFill="1" applyBorder="1" applyAlignment="1">
      <alignment horizontal="center" vertical="center" wrapText="1"/>
    </xf>
    <xf numFmtId="0" fontId="11" fillId="8" borderId="41" xfId="0" applyFont="1" applyFill="1" applyBorder="1" applyAlignment="1">
      <alignment vertical="center" wrapText="1"/>
    </xf>
    <xf numFmtId="0" fontId="17" fillId="10" borderId="41" xfId="0" applyFont="1" applyFill="1" applyBorder="1" applyAlignment="1">
      <alignment wrapText="1"/>
    </xf>
    <xf numFmtId="0" fontId="17" fillId="22" borderId="41" xfId="0" applyFont="1" applyFill="1" applyBorder="1" applyAlignment="1">
      <alignment wrapText="1"/>
    </xf>
    <xf numFmtId="0" fontId="17" fillId="5" borderId="41" xfId="0" applyFont="1" applyFill="1" applyBorder="1" applyAlignment="1">
      <alignment wrapText="1"/>
    </xf>
    <xf numFmtId="0" fontId="17" fillId="0" borderId="41" xfId="0" applyFont="1" applyBorder="1" applyAlignment="1">
      <alignment wrapText="1"/>
    </xf>
    <xf numFmtId="0" fontId="9" fillId="8" borderId="41" xfId="0" applyFont="1" applyFill="1" applyBorder="1" applyAlignment="1">
      <alignment horizontal="justify" vertical="center" wrapText="1"/>
    </xf>
    <xf numFmtId="0" fontId="17" fillId="5" borderId="41" xfId="0" applyFont="1" applyFill="1" applyBorder="1" applyAlignment="1">
      <alignment vertical="center" wrapText="1"/>
    </xf>
    <xf numFmtId="0" fontId="17" fillId="22" borderId="41" xfId="0" applyFont="1" applyFill="1" applyBorder="1" applyAlignment="1">
      <alignment vertical="center" wrapText="1"/>
    </xf>
    <xf numFmtId="0" fontId="17" fillId="0" borderId="41" xfId="0" applyFont="1" applyBorder="1" applyAlignment="1">
      <alignment vertical="center" wrapText="1"/>
    </xf>
    <xf numFmtId="0" fontId="18" fillId="22" borderId="41" xfId="0" applyFont="1" applyFill="1" applyBorder="1" applyAlignment="1">
      <alignment vertical="center" wrapText="1"/>
    </xf>
    <xf numFmtId="0" fontId="11" fillId="8" borderId="41" xfId="0" applyFont="1" applyFill="1" applyBorder="1" applyAlignment="1">
      <alignment horizontal="center" vertical="center"/>
    </xf>
    <xf numFmtId="0" fontId="17" fillId="22" borderId="41" xfId="0" applyFont="1" applyFill="1" applyBorder="1" applyAlignment="1">
      <alignment vertical="center"/>
    </xf>
    <xf numFmtId="0" fontId="17" fillId="0" borderId="41" xfId="0" applyFont="1" applyBorder="1" applyAlignment="1">
      <alignment horizontal="center" vertical="center" wrapText="1"/>
    </xf>
    <xf numFmtId="0" fontId="17" fillId="24" borderId="41" xfId="0" applyFont="1" applyFill="1" applyBorder="1" applyAlignment="1">
      <alignment horizontal="center" vertical="center" wrapText="1"/>
    </xf>
    <xf numFmtId="0" fontId="17" fillId="23" borderId="41" xfId="0" applyFont="1" applyFill="1" applyBorder="1" applyAlignment="1">
      <alignment horizontal="center" vertical="center" wrapText="1"/>
    </xf>
    <xf numFmtId="0" fontId="17" fillId="5" borderId="41" xfId="0" applyFont="1" applyFill="1" applyBorder="1" applyAlignment="1">
      <alignment vertical="center"/>
    </xf>
    <xf numFmtId="0" fontId="17" fillId="0" borderId="41" xfId="0" applyFont="1" applyBorder="1" applyAlignment="1">
      <alignment vertical="center"/>
    </xf>
    <xf numFmtId="0" fontId="9" fillId="0" borderId="41" xfId="0" applyFont="1" applyBorder="1" applyAlignment="1">
      <alignment horizontal="justify" vertical="center" wrapText="1"/>
    </xf>
    <xf numFmtId="0" fontId="9" fillId="24" borderId="41" xfId="0" applyFont="1" applyFill="1" applyBorder="1" applyAlignment="1">
      <alignment horizontal="justify" vertical="center" wrapText="1"/>
    </xf>
    <xf numFmtId="0" fontId="12" fillId="0" borderId="0" xfId="0" applyFont="1" applyAlignment="1">
      <alignment wrapText="1"/>
    </xf>
    <xf numFmtId="165" fontId="11" fillId="0" borderId="4" xfId="2" applyNumberFormat="1" applyFont="1" applyBorder="1" applyAlignment="1">
      <alignment vertical="center" wrapText="1"/>
    </xf>
    <xf numFmtId="165" fontId="15" fillId="13" borderId="4" xfId="2" applyNumberFormat="1" applyFont="1" applyFill="1" applyBorder="1" applyAlignment="1">
      <alignment vertical="center" wrapText="1"/>
    </xf>
    <xf numFmtId="0" fontId="11" fillId="0" borderId="43" xfId="0" applyFont="1" applyBorder="1" applyAlignment="1">
      <alignment horizontal="center" vertical="center" wrapText="1"/>
    </xf>
    <xf numFmtId="0" fontId="9" fillId="0" borderId="0" xfId="0" applyFont="1" applyAlignment="1">
      <alignment horizontal="center" vertical="center" wrapText="1"/>
    </xf>
    <xf numFmtId="0" fontId="11" fillId="0" borderId="45" xfId="0" applyFont="1" applyBorder="1" applyAlignment="1">
      <alignment horizontal="center" vertical="center" wrapText="1"/>
    </xf>
    <xf numFmtId="0" fontId="11" fillId="0" borderId="0" xfId="0" applyFont="1" applyAlignment="1">
      <alignment horizontal="center" vertical="center" wrapText="1"/>
    </xf>
    <xf numFmtId="0" fontId="9" fillId="8" borderId="0" xfId="2" applyFont="1" applyFill="1" applyAlignment="1">
      <alignment vertical="center" wrapText="1"/>
    </xf>
    <xf numFmtId="0" fontId="9" fillId="0" borderId="0" xfId="0" applyFont="1" applyAlignment="1">
      <alignment vertical="center" wrapText="1"/>
    </xf>
    <xf numFmtId="0" fontId="9" fillId="0" borderId="0" xfId="2" applyFont="1" applyAlignment="1">
      <alignment vertical="center" wrapText="1"/>
    </xf>
    <xf numFmtId="0" fontId="12" fillId="8" borderId="0" xfId="2" applyFont="1" applyFill="1" applyAlignment="1">
      <alignment horizontal="center" vertical="center" wrapText="1"/>
    </xf>
    <xf numFmtId="166" fontId="12" fillId="8" borderId="0" xfId="29" applyNumberFormat="1" applyFont="1" applyFill="1" applyBorder="1" applyAlignment="1">
      <alignment horizontal="center" vertical="center" wrapText="1"/>
    </xf>
    <xf numFmtId="166" fontId="13" fillId="8" borderId="0" xfId="29" applyNumberFormat="1" applyFont="1" applyFill="1" applyBorder="1" applyAlignment="1">
      <alignment horizontal="center" vertical="center" wrapText="1"/>
    </xf>
    <xf numFmtId="165" fontId="9" fillId="0" borderId="0" xfId="0" applyNumberFormat="1" applyFont="1" applyAlignment="1">
      <alignment vertical="center" wrapText="1"/>
    </xf>
    <xf numFmtId="0" fontId="9" fillId="0" borderId="0" xfId="30" applyFont="1" applyAlignment="1">
      <alignment horizontal="left" vertical="center" wrapText="1"/>
    </xf>
    <xf numFmtId="0" fontId="20" fillId="0" borderId="0" xfId="0" applyFont="1" applyAlignment="1">
      <alignment vertical="center" wrapText="1"/>
    </xf>
    <xf numFmtId="0" fontId="9" fillId="8" borderId="0" xfId="0" applyFont="1" applyFill="1" applyAlignment="1">
      <alignment vertical="center" wrapText="1"/>
    </xf>
    <xf numFmtId="0" fontId="11" fillId="8" borderId="43" xfId="0" applyFont="1" applyFill="1" applyBorder="1" applyAlignment="1">
      <alignment horizontal="center" vertical="center" wrapText="1"/>
    </xf>
    <xf numFmtId="0" fontId="11" fillId="8" borderId="45"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45" xfId="0" applyFont="1" applyBorder="1" applyAlignment="1">
      <alignment horizontal="center" vertical="center" wrapText="1"/>
    </xf>
    <xf numFmtId="165" fontId="11" fillId="0" borderId="4" xfId="3" applyNumberFormat="1" applyFont="1" applyFill="1" applyBorder="1" applyAlignment="1">
      <alignment vertical="center" wrapText="1"/>
    </xf>
    <xf numFmtId="41" fontId="15" fillId="13" borderId="4" xfId="2" applyNumberFormat="1" applyFont="1" applyFill="1" applyBorder="1" applyAlignment="1">
      <alignment horizontal="left" vertical="center" wrapText="1"/>
    </xf>
    <xf numFmtId="0" fontId="11" fillId="0" borderId="4" xfId="0" applyFont="1" applyBorder="1" applyAlignment="1">
      <alignment wrapText="1"/>
    </xf>
    <xf numFmtId="0" fontId="11" fillId="0" borderId="4" xfId="2" applyFont="1" applyBorder="1" applyAlignment="1">
      <alignment horizontal="left" vertical="center" wrapText="1"/>
    </xf>
    <xf numFmtId="0" fontId="11" fillId="8" borderId="4" xfId="2" applyFont="1" applyFill="1" applyBorder="1" applyAlignment="1">
      <alignment horizontal="center" vertical="center" wrapText="1"/>
    </xf>
    <xf numFmtId="0" fontId="11" fillId="0" borderId="4" xfId="10" applyNumberFormat="1" applyFont="1" applyFill="1" applyBorder="1" applyAlignment="1">
      <alignment horizontal="center" vertical="center" wrapText="1"/>
    </xf>
    <xf numFmtId="9" fontId="11" fillId="0" borderId="4" xfId="10" applyFont="1" applyFill="1" applyBorder="1" applyAlignment="1">
      <alignment horizontal="center" vertical="center" wrapText="1"/>
    </xf>
    <xf numFmtId="0" fontId="15" fillId="13" borderId="4" xfId="2" applyFont="1" applyFill="1" applyBorder="1" applyAlignment="1">
      <alignment horizontal="left" vertical="center" wrapText="1"/>
    </xf>
    <xf numFmtId="0" fontId="15" fillId="13" borderId="4" xfId="2" applyFont="1" applyFill="1" applyBorder="1" applyAlignment="1">
      <alignment horizontal="center" vertical="center" wrapText="1"/>
    </xf>
    <xf numFmtId="165" fontId="15" fillId="13" borderId="4" xfId="3" applyNumberFormat="1" applyFont="1" applyFill="1" applyBorder="1" applyAlignment="1">
      <alignment vertical="center" wrapText="1"/>
    </xf>
    <xf numFmtId="165" fontId="11" fillId="8" borderId="4" xfId="3" applyNumberFormat="1" applyFont="1" applyFill="1" applyBorder="1" applyAlignment="1">
      <alignment vertical="center" wrapText="1"/>
    </xf>
    <xf numFmtId="0" fontId="11" fillId="8" borderId="4" xfId="2" applyFont="1" applyFill="1" applyBorder="1" applyAlignment="1">
      <alignment horizontal="left" vertical="center" wrapText="1"/>
    </xf>
    <xf numFmtId="165" fontId="11" fillId="8" borderId="4" xfId="2" applyNumberFormat="1" applyFont="1" applyFill="1" applyBorder="1" applyAlignment="1">
      <alignment vertical="center" wrapText="1"/>
    </xf>
    <xf numFmtId="0" fontId="11" fillId="8" borderId="4" xfId="10" applyNumberFormat="1" applyFont="1" applyFill="1" applyBorder="1" applyAlignment="1">
      <alignment horizontal="center" vertical="center" wrapText="1"/>
    </xf>
    <xf numFmtId="9" fontId="11" fillId="8" borderId="4" xfId="10" applyFont="1" applyFill="1" applyBorder="1" applyAlignment="1">
      <alignment horizontal="center" vertical="center" wrapText="1"/>
    </xf>
    <xf numFmtId="165" fontId="11" fillId="8" borderId="4" xfId="2" applyNumberFormat="1" applyFont="1" applyFill="1" applyBorder="1" applyAlignment="1">
      <alignment horizontal="right" vertical="center" wrapText="1"/>
    </xf>
    <xf numFmtId="165" fontId="11" fillId="0" borderId="4" xfId="3" applyNumberFormat="1" applyFont="1" applyBorder="1" applyAlignment="1">
      <alignment vertical="center" wrapText="1"/>
    </xf>
    <xf numFmtId="41" fontId="11" fillId="0" borderId="4" xfId="2" applyNumberFormat="1" applyFont="1" applyBorder="1" applyAlignment="1">
      <alignment horizontal="left" vertical="center" wrapText="1"/>
    </xf>
    <xf numFmtId="0" fontId="11" fillId="0" borderId="4" xfId="2" applyFont="1" applyBorder="1" applyAlignment="1">
      <alignment horizontal="center" vertical="center" wrapText="1"/>
    </xf>
    <xf numFmtId="165" fontId="11" fillId="0" borderId="4" xfId="2" applyNumberFormat="1" applyFont="1" applyBorder="1" applyAlignment="1">
      <alignment horizontal="right" vertical="center" wrapText="1"/>
    </xf>
    <xf numFmtId="165" fontId="9" fillId="13" borderId="4" xfId="3" applyNumberFormat="1" applyFont="1" applyFill="1" applyBorder="1" applyAlignment="1">
      <alignment vertical="center" wrapText="1"/>
    </xf>
    <xf numFmtId="0" fontId="11" fillId="13" borderId="4" xfId="2" applyFont="1" applyFill="1" applyBorder="1" applyAlignment="1">
      <alignment horizontal="center" vertical="center" wrapText="1"/>
    </xf>
    <xf numFmtId="18" fontId="11" fillId="0" borderId="4" xfId="2" applyNumberFormat="1" applyFont="1" applyBorder="1" applyAlignment="1">
      <alignment horizontal="center" vertical="center" wrapText="1"/>
    </xf>
    <xf numFmtId="0" fontId="11" fillId="0" borderId="4" xfId="0" applyFont="1" applyBorder="1" applyAlignment="1">
      <alignment horizontal="center" wrapText="1"/>
    </xf>
    <xf numFmtId="0" fontId="12" fillId="13" borderId="4" xfId="0" applyFont="1" applyFill="1" applyBorder="1" applyAlignment="1">
      <alignment horizontal="center" wrapText="1"/>
    </xf>
    <xf numFmtId="0" fontId="9" fillId="0" borderId="4" xfId="0" applyFont="1" applyBorder="1" applyAlignment="1">
      <alignment horizontal="center" vertical="center" wrapText="1"/>
    </xf>
    <xf numFmtId="165" fontId="10" fillId="17" borderId="13" xfId="0" applyNumberFormat="1" applyFont="1" applyFill="1" applyBorder="1" applyAlignment="1">
      <alignment horizontal="center" vertical="center" wrapText="1"/>
    </xf>
    <xf numFmtId="0" fontId="11" fillId="8" borderId="4" xfId="2" applyFont="1" applyFill="1" applyBorder="1" applyAlignment="1">
      <alignment horizontal="justify" vertical="center" wrapText="1"/>
    </xf>
    <xf numFmtId="165" fontId="9" fillId="0" borderId="4" xfId="3" applyNumberFormat="1" applyFont="1" applyFill="1" applyBorder="1" applyAlignment="1">
      <alignment vertical="center" wrapText="1"/>
    </xf>
    <xf numFmtId="165" fontId="12" fillId="13" borderId="4" xfId="3" applyNumberFormat="1" applyFont="1" applyFill="1" applyBorder="1" applyAlignment="1">
      <alignment vertical="center" wrapText="1"/>
    </xf>
    <xf numFmtId="0" fontId="12" fillId="13" borderId="4" xfId="0" applyFont="1" applyFill="1" applyBorder="1" applyAlignment="1">
      <alignment horizontal="center" vertical="center" wrapText="1"/>
    </xf>
    <xf numFmtId="0" fontId="11" fillId="0" borderId="4" xfId="0" applyFont="1" applyBorder="1" applyAlignment="1">
      <alignment vertical="center" wrapText="1"/>
    </xf>
    <xf numFmtId="0" fontId="11" fillId="0" borderId="4" xfId="0" applyFont="1" applyBorder="1" applyAlignment="1">
      <alignment horizontal="center" vertical="center" wrapText="1"/>
    </xf>
    <xf numFmtId="0" fontId="22" fillId="0" borderId="4" xfId="0" applyFont="1" applyBorder="1" applyAlignment="1">
      <alignment vertical="center" wrapText="1"/>
    </xf>
    <xf numFmtId="0" fontId="17" fillId="8" borderId="4" xfId="2" applyFont="1" applyFill="1" applyBorder="1" applyAlignment="1">
      <alignment horizontal="center" vertical="center" wrapText="1"/>
    </xf>
    <xf numFmtId="0" fontId="9" fillId="0" borderId="10" xfId="0" applyFont="1" applyBorder="1" applyAlignment="1">
      <alignment horizontal="center" vertical="center" wrapText="1"/>
    </xf>
    <xf numFmtId="41" fontId="11" fillId="8" borderId="4" xfId="2" applyNumberFormat="1" applyFont="1" applyFill="1" applyBorder="1" applyAlignment="1">
      <alignment horizontal="left" vertical="center" wrapText="1"/>
    </xf>
    <xf numFmtId="9" fontId="15" fillId="13" borderId="4" xfId="10" applyFont="1" applyFill="1" applyBorder="1" applyAlignment="1">
      <alignment horizontal="center" vertical="center" wrapText="1"/>
    </xf>
    <xf numFmtId="165" fontId="9" fillId="13" borderId="40" xfId="3" applyNumberFormat="1" applyFont="1" applyFill="1" applyBorder="1" applyAlignment="1">
      <alignment vertical="center" wrapText="1"/>
    </xf>
    <xf numFmtId="9" fontId="17" fillId="8" borderId="4" xfId="10" applyFont="1" applyFill="1" applyBorder="1" applyAlignment="1">
      <alignment horizontal="center" vertical="center" wrapText="1"/>
    </xf>
    <xf numFmtId="165" fontId="11" fillId="0" borderId="12" xfId="2" applyNumberFormat="1" applyFont="1" applyBorder="1" applyAlignment="1">
      <alignment horizontal="right" vertical="center" wrapText="1"/>
    </xf>
    <xf numFmtId="165" fontId="10" fillId="17" borderId="42" xfId="0" applyNumberFormat="1" applyFont="1" applyFill="1" applyBorder="1" applyAlignment="1">
      <alignment horizontal="center" vertical="center" wrapText="1"/>
    </xf>
    <xf numFmtId="0" fontId="9" fillId="0" borderId="4" xfId="2" applyFont="1" applyBorder="1" applyAlignment="1">
      <alignment horizontal="center" vertical="center" wrapText="1"/>
    </xf>
    <xf numFmtId="0" fontId="11" fillId="8" borderId="4" xfId="0" applyFont="1" applyFill="1" applyBorder="1" applyAlignment="1">
      <alignment vertical="center" wrapText="1"/>
    </xf>
    <xf numFmtId="0" fontId="11" fillId="0" borderId="4" xfId="0" applyFont="1" applyBorder="1" applyAlignment="1">
      <alignment horizontal="left" vertical="center" wrapText="1"/>
    </xf>
    <xf numFmtId="165" fontId="11" fillId="5" borderId="4" xfId="0" applyNumberFormat="1" applyFont="1" applyFill="1" applyBorder="1" applyAlignment="1">
      <alignment vertical="center" wrapText="1"/>
    </xf>
    <xf numFmtId="165" fontId="9" fillId="8" borderId="0" xfId="2" applyNumberFormat="1" applyFont="1" applyFill="1" applyAlignment="1">
      <alignment vertical="center" wrapText="1"/>
    </xf>
    <xf numFmtId="0" fontId="9" fillId="13" borderId="4" xfId="0" applyFont="1" applyFill="1" applyBorder="1" applyAlignment="1">
      <alignment horizontal="left" vertical="center" wrapText="1"/>
    </xf>
    <xf numFmtId="0" fontId="11" fillId="0" borderId="4" xfId="10" applyNumberFormat="1" applyFont="1" applyBorder="1" applyAlignment="1">
      <alignment horizontal="center" vertical="center" wrapText="1"/>
    </xf>
    <xf numFmtId="9" fontId="11" fillId="0" borderId="4" xfId="10" applyFont="1" applyBorder="1" applyAlignment="1">
      <alignment horizontal="center" vertical="center" wrapText="1"/>
    </xf>
    <xf numFmtId="0" fontId="15" fillId="25" borderId="4" xfId="0" applyFont="1" applyFill="1" applyBorder="1" applyAlignment="1">
      <alignment vertical="center" wrapText="1"/>
    </xf>
    <xf numFmtId="165" fontId="17" fillId="8" borderId="4" xfId="2" applyNumberFormat="1" applyFont="1" applyFill="1" applyBorder="1" applyAlignment="1">
      <alignment vertical="center" wrapText="1"/>
    </xf>
    <xf numFmtId="165" fontId="15" fillId="13" borderId="4" xfId="2" applyNumberFormat="1" applyFont="1" applyFill="1" applyBorder="1" applyAlignment="1">
      <alignment horizontal="left" vertical="center" wrapText="1"/>
    </xf>
    <xf numFmtId="165" fontId="15" fillId="25" borderId="4" xfId="0" applyNumberFormat="1" applyFont="1" applyFill="1" applyBorder="1" applyAlignment="1">
      <alignment vertical="center" wrapText="1"/>
    </xf>
    <xf numFmtId="0" fontId="11" fillId="0" borderId="35" xfId="10" applyNumberFormat="1" applyFont="1" applyBorder="1" applyAlignment="1">
      <alignment horizontal="center" vertical="center" wrapText="1"/>
    </xf>
    <xf numFmtId="9" fontId="11" fillId="0" borderId="35" xfId="10" applyFont="1" applyBorder="1" applyAlignment="1">
      <alignment horizontal="center" vertical="center" wrapText="1"/>
    </xf>
    <xf numFmtId="165" fontId="11" fillId="0" borderId="35" xfId="3" applyNumberFormat="1" applyFont="1" applyBorder="1" applyAlignment="1">
      <alignment vertical="center" wrapText="1"/>
    </xf>
    <xf numFmtId="165" fontId="11" fillId="8" borderId="35" xfId="2" applyNumberFormat="1" applyFont="1" applyFill="1" applyBorder="1" applyAlignment="1">
      <alignment horizontal="right" vertical="center" wrapText="1"/>
    </xf>
    <xf numFmtId="0" fontId="11" fillId="0" borderId="35" xfId="0" applyFont="1" applyBorder="1" applyAlignment="1">
      <alignment horizontal="center" wrapText="1"/>
    </xf>
    <xf numFmtId="0" fontId="11" fillId="8" borderId="4" xfId="0" applyFont="1" applyFill="1" applyBorder="1" applyAlignment="1">
      <alignment horizontal="left" vertical="center" wrapText="1"/>
    </xf>
    <xf numFmtId="9" fontId="11" fillId="8" borderId="4" xfId="2" applyNumberFormat="1" applyFont="1" applyFill="1" applyBorder="1" applyAlignment="1">
      <alignment horizontal="center" vertical="center" wrapText="1"/>
    </xf>
    <xf numFmtId="1" fontId="11" fillId="0" borderId="4" xfId="2" applyNumberFormat="1" applyFont="1" applyBorder="1" applyAlignment="1">
      <alignment horizontal="center" vertical="center" wrapText="1"/>
    </xf>
    <xf numFmtId="3" fontId="11" fillId="0" borderId="4" xfId="2" applyNumberFormat="1" applyFont="1" applyBorder="1" applyAlignment="1">
      <alignment horizontal="center" vertical="center" wrapText="1"/>
    </xf>
    <xf numFmtId="0" fontId="24" fillId="8" borderId="58" xfId="0" applyFont="1" applyFill="1" applyBorder="1" applyAlignment="1">
      <alignment horizontal="left" vertical="center" wrapText="1"/>
    </xf>
    <xf numFmtId="0" fontId="24" fillId="8" borderId="58" xfId="0" applyFont="1" applyFill="1" applyBorder="1" applyAlignment="1">
      <alignment horizontal="justify" vertical="center" wrapText="1"/>
    </xf>
    <xf numFmtId="0" fontId="23" fillId="8" borderId="58" xfId="0" applyFont="1" applyFill="1" applyBorder="1" applyAlignment="1">
      <alignment horizontal="justify" vertical="center" wrapText="1"/>
    </xf>
    <xf numFmtId="0" fontId="23" fillId="0" borderId="0" xfId="12" applyFont="1" applyAlignment="1">
      <alignment horizontal="left" vertical="center"/>
    </xf>
    <xf numFmtId="0" fontId="23" fillId="0" borderId="0" xfId="12" applyFont="1" applyAlignment="1">
      <alignment horizontal="left" vertical="center" wrapText="1"/>
    </xf>
    <xf numFmtId="0" fontId="26" fillId="17" borderId="4" xfId="0" applyFont="1" applyFill="1" applyBorder="1" applyAlignment="1">
      <alignment horizontal="left" vertical="center"/>
    </xf>
    <xf numFmtId="0" fontId="27" fillId="0" borderId="4" xfId="35" applyFont="1" applyBorder="1" applyAlignment="1">
      <alignment horizontal="justify" vertical="center"/>
    </xf>
    <xf numFmtId="0" fontId="24" fillId="0" borderId="0" xfId="12" applyFont="1" applyAlignment="1">
      <alignment horizontal="left" vertical="center"/>
    </xf>
    <xf numFmtId="0" fontId="24" fillId="0" borderId="4" xfId="35" applyFont="1" applyBorder="1" applyAlignment="1">
      <alignment horizontal="justify" vertical="center"/>
    </xf>
    <xf numFmtId="0" fontId="24" fillId="0" borderId="0" xfId="35" applyFont="1" applyAlignment="1">
      <alignment horizontal="justify" vertical="center"/>
    </xf>
    <xf numFmtId="0" fontId="23" fillId="0" borderId="0" xfId="12" applyFont="1" applyAlignment="1">
      <alignment horizontal="justify" vertical="center" wrapText="1"/>
    </xf>
    <xf numFmtId="0" fontId="26" fillId="17" borderId="4" xfId="0" applyFont="1" applyFill="1" applyBorder="1" applyAlignment="1">
      <alignment horizontal="left" vertical="center" wrapText="1"/>
    </xf>
    <xf numFmtId="0" fontId="24" fillId="0" borderId="4" xfId="35" applyFont="1" applyBorder="1" applyAlignment="1">
      <alignment horizontal="left" vertical="center"/>
    </xf>
    <xf numFmtId="0" fontId="24" fillId="0" borderId="4" xfId="5" applyFont="1" applyBorder="1" applyAlignment="1">
      <alignment vertical="center" wrapText="1"/>
    </xf>
    <xf numFmtId="0" fontId="24" fillId="0" borderId="0" xfId="5" applyFont="1" applyAlignment="1">
      <alignment vertical="center" wrapText="1"/>
    </xf>
    <xf numFmtId="0" fontId="23" fillId="8" borderId="0" xfId="12" applyFont="1" applyFill="1" applyAlignment="1">
      <alignment horizontal="left" vertical="center"/>
    </xf>
    <xf numFmtId="0" fontId="24" fillId="8" borderId="4" xfId="35" applyFont="1" applyFill="1" applyBorder="1" applyAlignment="1">
      <alignment horizontal="justify" vertical="center"/>
    </xf>
    <xf numFmtId="0" fontId="24" fillId="8" borderId="0" xfId="35" applyFont="1" applyFill="1" applyAlignment="1">
      <alignment horizontal="justify" vertical="center"/>
    </xf>
    <xf numFmtId="0" fontId="24" fillId="8" borderId="4" xfId="35" applyFont="1" applyFill="1" applyBorder="1" applyAlignment="1">
      <alignment horizontal="justify" vertical="center" wrapText="1"/>
    </xf>
    <xf numFmtId="0" fontId="24" fillId="8" borderId="0" xfId="35" applyFont="1" applyFill="1" applyAlignment="1">
      <alignment horizontal="justify" vertical="center" wrapText="1"/>
    </xf>
    <xf numFmtId="0" fontId="23" fillId="0" borderId="0" xfId="12" applyFont="1" applyAlignment="1">
      <alignment horizontal="justify" vertical="center"/>
    </xf>
    <xf numFmtId="0" fontId="23" fillId="0" borderId="4" xfId="12" applyFont="1" applyBorder="1" applyAlignment="1">
      <alignment horizontal="justify" vertical="center" wrapText="1"/>
    </xf>
    <xf numFmtId="0" fontId="23" fillId="8" borderId="4" xfId="12" applyFont="1" applyFill="1" applyBorder="1" applyAlignment="1">
      <alignment horizontal="justify" vertical="center"/>
    </xf>
    <xf numFmtId="0" fontId="26" fillId="17" borderId="5" xfId="0" applyFont="1" applyFill="1" applyBorder="1" applyAlignment="1">
      <alignment horizontal="left" vertical="center"/>
    </xf>
    <xf numFmtId="0" fontId="24" fillId="8" borderId="4" xfId="2" applyFont="1" applyFill="1" applyBorder="1" applyAlignment="1">
      <alignment vertical="center" wrapText="1"/>
    </xf>
    <xf numFmtId="0" fontId="23" fillId="8" borderId="4" xfId="12" applyFont="1" applyFill="1" applyBorder="1" applyAlignment="1">
      <alignment horizontal="justify" vertical="center" wrapText="1"/>
    </xf>
    <xf numFmtId="0" fontId="23" fillId="0" borderId="57" xfId="12" applyFont="1" applyBorder="1" applyAlignment="1">
      <alignment horizontal="left" vertical="center" wrapText="1"/>
    </xf>
    <xf numFmtId="0" fontId="23" fillId="0" borderId="56" xfId="12" applyFont="1" applyBorder="1" applyAlignment="1">
      <alignment horizontal="left" vertical="center" wrapText="1"/>
    </xf>
    <xf numFmtId="0" fontId="28" fillId="10" borderId="0" xfId="2" applyFont="1" applyFill="1" applyAlignment="1">
      <alignment horizontal="left" vertical="center" wrapText="1"/>
    </xf>
    <xf numFmtId="0" fontId="29" fillId="10" borderId="0" xfId="2" applyFont="1" applyFill="1" applyAlignment="1">
      <alignment horizontal="left" vertical="center" wrapText="1"/>
    </xf>
    <xf numFmtId="0" fontId="29" fillId="10" borderId="0" xfId="2" applyFont="1" applyFill="1" applyAlignment="1">
      <alignment horizontal="center" vertical="center" wrapText="1"/>
    </xf>
    <xf numFmtId="0" fontId="23" fillId="10" borderId="0" xfId="12" applyFont="1" applyFill="1" applyAlignment="1">
      <alignment horizontal="left" vertical="center"/>
    </xf>
    <xf numFmtId="0" fontId="23" fillId="0" borderId="4" xfId="12" applyFont="1" applyBorder="1" applyAlignment="1">
      <alignment horizontal="justify" vertical="center"/>
    </xf>
    <xf numFmtId="0" fontId="31" fillId="0" borderId="0" xfId="35" applyFont="1" applyAlignment="1">
      <alignment horizontal="justify" vertical="center" wrapText="1"/>
    </xf>
    <xf numFmtId="0" fontId="32" fillId="0" borderId="0" xfId="12" applyFont="1" applyAlignment="1">
      <alignment horizontal="justify" vertical="center" wrapText="1"/>
    </xf>
    <xf numFmtId="0" fontId="33" fillId="10" borderId="0" xfId="2" applyFont="1" applyFill="1" applyAlignment="1">
      <alignment horizontal="center" vertical="center"/>
    </xf>
    <xf numFmtId="0" fontId="26" fillId="17" borderId="4" xfId="0" applyFont="1" applyFill="1" applyBorder="1" applyAlignment="1">
      <alignment horizontal="center" vertical="center"/>
    </xf>
    <xf numFmtId="0" fontId="23" fillId="0" borderId="0" xfId="0" applyFont="1" applyAlignment="1">
      <alignment vertical="center" wrapText="1"/>
    </xf>
    <xf numFmtId="0" fontId="25" fillId="2" borderId="4" xfId="0" applyFont="1" applyFill="1" applyBorder="1" applyAlignment="1">
      <alignment vertical="center" wrapText="1"/>
    </xf>
    <xf numFmtId="0" fontId="34" fillId="8" borderId="0" xfId="0" applyFont="1" applyFill="1" applyAlignment="1">
      <alignment vertical="center" wrapText="1"/>
    </xf>
    <xf numFmtId="0" fontId="23" fillId="0" borderId="4" xfId="0" applyFont="1" applyBorder="1" applyAlignment="1">
      <alignment vertical="center" wrapText="1"/>
    </xf>
    <xf numFmtId="0" fontId="25" fillId="9" borderId="4" xfId="2" applyFont="1" applyFill="1" applyBorder="1" applyAlignment="1">
      <alignment horizontal="left" vertical="center" wrapText="1"/>
    </xf>
    <xf numFmtId="0" fontId="24" fillId="13" borderId="19" xfId="0" applyFont="1" applyFill="1" applyBorder="1" applyAlignment="1">
      <alignment horizontal="center" vertical="center" wrapText="1"/>
    </xf>
    <xf numFmtId="0" fontId="27" fillId="13" borderId="19" xfId="0" applyFont="1" applyFill="1" applyBorder="1" applyAlignment="1">
      <alignment horizontal="center" vertical="center" wrapText="1"/>
    </xf>
    <xf numFmtId="0" fontId="29" fillId="9" borderId="2" xfId="2" applyFont="1" applyFill="1" applyBorder="1" applyAlignment="1">
      <alignment horizontal="left" vertical="center" wrapText="1"/>
    </xf>
    <xf numFmtId="41" fontId="35" fillId="0" borderId="0" xfId="27" applyFont="1" applyAlignment="1">
      <alignment horizontal="center" vertical="center" wrapText="1"/>
    </xf>
    <xf numFmtId="0" fontId="35" fillId="0" borderId="0" xfId="0" applyFont="1" applyAlignment="1">
      <alignment vertical="center" wrapText="1"/>
    </xf>
    <xf numFmtId="0" fontId="25" fillId="3" borderId="10" xfId="2" applyFont="1" applyFill="1" applyBorder="1" applyAlignment="1">
      <alignment horizontal="center" vertical="center" wrapText="1"/>
    </xf>
    <xf numFmtId="0" fontId="25" fillId="3" borderId="5" xfId="2" applyFont="1" applyFill="1" applyBorder="1" applyAlignment="1">
      <alignment horizontal="center" vertical="center" wrapText="1"/>
    </xf>
    <xf numFmtId="0" fontId="25" fillId="3" borderId="7" xfId="2" applyFont="1" applyFill="1" applyBorder="1" applyAlignment="1">
      <alignment horizontal="center" vertical="center" wrapText="1"/>
    </xf>
    <xf numFmtId="0" fontId="28" fillId="0" borderId="4" xfId="0" applyFont="1" applyBorder="1" applyAlignment="1">
      <alignment horizontal="justify" vertical="center"/>
    </xf>
    <xf numFmtId="0" fontId="28" fillId="0" borderId="4" xfId="0" applyFont="1" applyBorder="1" applyAlignment="1">
      <alignment horizontal="center" vertical="center" wrapText="1"/>
    </xf>
    <xf numFmtId="10" fontId="24" fillId="0" borderId="4" xfId="26" applyNumberFormat="1" applyFont="1" applyBorder="1" applyAlignment="1">
      <alignment horizontal="center" vertical="center" wrapText="1"/>
    </xf>
    <xf numFmtId="2" fontId="23" fillId="0" borderId="4" xfId="0" applyNumberFormat="1" applyFont="1" applyBorder="1" applyAlignment="1">
      <alignment horizontal="center" vertical="center" wrapText="1"/>
    </xf>
    <xf numFmtId="0" fontId="23" fillId="0" borderId="4" xfId="0" applyFont="1" applyBorder="1" applyAlignment="1">
      <alignment horizontal="center" vertical="center"/>
    </xf>
    <xf numFmtId="3" fontId="28" fillId="0" borderId="4" xfId="0" applyNumberFormat="1" applyFont="1" applyBorder="1" applyAlignment="1">
      <alignment horizontal="center" vertical="center" wrapText="1"/>
    </xf>
    <xf numFmtId="0" fontId="28" fillId="0" borderId="4" xfId="0" applyFont="1" applyBorder="1" applyAlignment="1">
      <alignment horizontal="justify" vertical="center" wrapText="1"/>
    </xf>
    <xf numFmtId="0" fontId="23" fillId="0" borderId="4" xfId="0" applyFont="1" applyBorder="1" applyAlignment="1">
      <alignment horizontal="justify" vertical="center"/>
    </xf>
    <xf numFmtId="0" fontId="25" fillId="13" borderId="4" xfId="0" applyFont="1" applyFill="1" applyBorder="1" applyAlignment="1">
      <alignment horizontal="center" vertical="center" wrapText="1"/>
    </xf>
    <xf numFmtId="3" fontId="25" fillId="13" borderId="4" xfId="0" applyNumberFormat="1" applyFont="1" applyFill="1" applyBorder="1" applyAlignment="1">
      <alignment horizontal="center" vertical="center" wrapText="1"/>
    </xf>
    <xf numFmtId="9" fontId="25" fillId="13" borderId="4" xfId="26" applyFont="1" applyFill="1" applyBorder="1" applyAlignment="1">
      <alignment horizontal="center" vertical="center" wrapText="1"/>
    </xf>
    <xf numFmtId="3" fontId="25" fillId="8" borderId="0" xfId="0" applyNumberFormat="1" applyFont="1" applyFill="1" applyAlignment="1">
      <alignment horizontal="center" vertical="center" wrapText="1"/>
    </xf>
    <xf numFmtId="0" fontId="23" fillId="0" borderId="0" xfId="0" applyFont="1" applyAlignment="1">
      <alignment horizontal="center" vertical="center" wrapText="1"/>
    </xf>
    <xf numFmtId="0" fontId="23" fillId="8" borderId="0" xfId="0" applyFont="1" applyFill="1" applyAlignment="1">
      <alignment horizontal="left" vertical="center" wrapText="1"/>
    </xf>
    <xf numFmtId="0" fontId="23" fillId="0" borderId="0" xfId="0" applyFont="1" applyAlignment="1">
      <alignment horizontal="left" vertical="center" wrapText="1"/>
    </xf>
    <xf numFmtId="41" fontId="23" fillId="0" borderId="0" xfId="0" applyNumberFormat="1" applyFont="1" applyAlignment="1">
      <alignment vertical="center" wrapText="1"/>
    </xf>
    <xf numFmtId="0" fontId="25" fillId="3" borderId="4" xfId="2" applyFont="1" applyFill="1" applyBorder="1" applyAlignment="1">
      <alignment horizontal="center" vertical="center" wrapText="1"/>
    </xf>
    <xf numFmtId="3" fontId="35" fillId="0" borderId="0" xfId="0" applyNumberFormat="1" applyFont="1" applyAlignment="1">
      <alignment vertical="center" wrapText="1"/>
    </xf>
    <xf numFmtId="0" fontId="36" fillId="3" borderId="4" xfId="2" applyFont="1" applyFill="1" applyBorder="1" applyAlignment="1">
      <alignment horizontal="center" vertical="center" wrapText="1"/>
    </xf>
    <xf numFmtId="0" fontId="33" fillId="0" borderId="4" xfId="0" applyFont="1" applyBorder="1" applyAlignment="1">
      <alignment horizontal="left" vertical="center" wrapText="1"/>
    </xf>
    <xf numFmtId="3" fontId="33" fillId="0" borderId="4" xfId="0" applyNumberFormat="1" applyFont="1" applyBorder="1" applyAlignment="1">
      <alignment horizontal="right" vertical="center" wrapText="1"/>
    </xf>
    <xf numFmtId="9" fontId="33" fillId="0" borderId="4" xfId="0" applyNumberFormat="1" applyFont="1" applyBorder="1" applyAlignment="1">
      <alignment horizontal="center" vertical="center" wrapText="1"/>
    </xf>
    <xf numFmtId="0" fontId="36" fillId="13" borderId="4" xfId="0" applyFont="1" applyFill="1" applyBorder="1" applyAlignment="1">
      <alignment horizontal="center" vertical="center" wrapText="1"/>
    </xf>
    <xf numFmtId="3" fontId="36" fillId="13" borderId="4" xfId="0" applyNumberFormat="1" applyFont="1" applyFill="1" applyBorder="1" applyAlignment="1">
      <alignment horizontal="right" vertical="center" wrapText="1"/>
    </xf>
    <xf numFmtId="9" fontId="36" fillId="13" borderId="4" xfId="0" applyNumberFormat="1" applyFont="1" applyFill="1" applyBorder="1" applyAlignment="1">
      <alignment horizontal="center" vertical="center" wrapText="1"/>
    </xf>
    <xf numFmtId="3" fontId="29" fillId="13" borderId="4" xfId="0" applyNumberFormat="1" applyFont="1" applyFill="1" applyBorder="1" applyAlignment="1">
      <alignment horizontal="center" vertical="center"/>
    </xf>
    <xf numFmtId="0" fontId="29" fillId="9" borderId="4" xfId="2" applyFont="1" applyFill="1" applyBorder="1" applyAlignment="1">
      <alignment horizontal="left" vertical="center" wrapText="1"/>
    </xf>
    <xf numFmtId="0" fontId="29" fillId="0" borderId="0" xfId="0" applyFont="1" applyAlignment="1">
      <alignment vertical="center"/>
    </xf>
    <xf numFmtId="0" fontId="29" fillId="8" borderId="0" xfId="0" applyFont="1" applyFill="1" applyAlignment="1">
      <alignment vertical="center"/>
    </xf>
    <xf numFmtId="0" fontId="28" fillId="0" borderId="0" xfId="0" applyFont="1" applyAlignment="1">
      <alignment vertical="center"/>
    </xf>
    <xf numFmtId="0" fontId="29" fillId="3" borderId="4" xfId="0" applyFont="1" applyFill="1" applyBorder="1" applyAlignment="1">
      <alignment horizontal="center" vertical="center"/>
    </xf>
    <xf numFmtId="0" fontId="29" fillId="3" borderId="4" xfId="0" applyFont="1" applyFill="1" applyBorder="1" applyAlignment="1">
      <alignment horizontal="center" vertical="center" wrapText="1"/>
    </xf>
    <xf numFmtId="0" fontId="28" fillId="0" borderId="4" xfId="0" applyFont="1" applyBorder="1" applyAlignment="1">
      <alignment vertical="center"/>
    </xf>
    <xf numFmtId="3" fontId="28" fillId="0" borderId="4" xfId="0" applyNumberFormat="1" applyFont="1" applyBorder="1" applyAlignment="1">
      <alignment horizontal="center" vertical="center"/>
    </xf>
    <xf numFmtId="0" fontId="28" fillId="0" borderId="4" xfId="0" applyFont="1" applyBorder="1" applyAlignment="1">
      <alignment horizontal="center" vertical="center"/>
    </xf>
    <xf numFmtId="0" fontId="28" fillId="7" borderId="13" xfId="0" applyFont="1" applyFill="1" applyBorder="1" applyAlignment="1">
      <alignment vertical="center"/>
    </xf>
    <xf numFmtId="3" fontId="28" fillId="7" borderId="4" xfId="0" applyNumberFormat="1" applyFont="1" applyFill="1" applyBorder="1" applyAlignment="1">
      <alignment horizontal="center" vertical="center"/>
    </xf>
    <xf numFmtId="9" fontId="24" fillId="7" borderId="4" xfId="26" applyFont="1" applyFill="1" applyBorder="1" applyAlignment="1">
      <alignment horizontal="center" vertical="center" wrapText="1"/>
    </xf>
    <xf numFmtId="0" fontId="28" fillId="0" borderId="0" xfId="0" applyFont="1" applyAlignment="1">
      <alignment vertical="center" wrapText="1"/>
    </xf>
    <xf numFmtId="0" fontId="25" fillId="2" borderId="4" xfId="0" applyFont="1" applyFill="1" applyBorder="1" applyAlignment="1">
      <alignment horizontal="center" vertical="center" wrapText="1"/>
    </xf>
    <xf numFmtId="0" fontId="29" fillId="6" borderId="12" xfId="0" applyFont="1" applyFill="1" applyBorder="1" applyAlignment="1">
      <alignment horizontal="center" vertical="center" wrapText="1"/>
    </xf>
    <xf numFmtId="0" fontId="29" fillId="3" borderId="10" xfId="0" applyFont="1" applyFill="1" applyBorder="1" applyAlignment="1">
      <alignment horizontal="center" vertical="center" wrapText="1"/>
    </xf>
    <xf numFmtId="0" fontId="29" fillId="6" borderId="13" xfId="0" applyFont="1" applyFill="1" applyBorder="1" applyAlignment="1">
      <alignment horizontal="center" vertical="center" wrapText="1"/>
    </xf>
    <xf numFmtId="9" fontId="28" fillId="0" borderId="4" xfId="0" applyNumberFormat="1" applyFont="1" applyBorder="1" applyAlignment="1">
      <alignment horizontal="center" vertical="center"/>
    </xf>
    <xf numFmtId="0" fontId="29" fillId="6" borderId="4" xfId="0" applyFont="1" applyFill="1" applyBorder="1" applyAlignment="1">
      <alignment horizontal="center" vertical="center" wrapText="1"/>
    </xf>
    <xf numFmtId="3" fontId="25" fillId="13" borderId="0" xfId="0" applyNumberFormat="1" applyFont="1" applyFill="1" applyAlignment="1">
      <alignment horizontal="center" vertical="center" wrapText="1"/>
    </xf>
    <xf numFmtId="0" fontId="25" fillId="0" borderId="0" xfId="0" applyFont="1" applyAlignment="1">
      <alignment vertical="center"/>
    </xf>
    <xf numFmtId="0" fontId="25" fillId="0" borderId="0" xfId="0" applyFont="1" applyAlignment="1">
      <alignment vertical="center" wrapText="1"/>
    </xf>
    <xf numFmtId="0" fontId="23" fillId="0" borderId="0" xfId="0" applyFont="1" applyAlignment="1">
      <alignment vertical="center"/>
    </xf>
    <xf numFmtId="0" fontId="25" fillId="13" borderId="4" xfId="0" applyFont="1" applyFill="1" applyBorder="1" applyAlignment="1">
      <alignment vertical="center" wrapText="1"/>
    </xf>
    <xf numFmtId="0" fontId="25" fillId="8" borderId="15" xfId="0" applyFont="1" applyFill="1" applyBorder="1" applyAlignment="1">
      <alignment vertical="center" wrapText="1"/>
    </xf>
    <xf numFmtId="0" fontId="23" fillId="7" borderId="15" xfId="0" applyFont="1" applyFill="1" applyBorder="1" applyAlignment="1">
      <alignment vertical="center"/>
    </xf>
    <xf numFmtId="3" fontId="25" fillId="13" borderId="4" xfId="0" applyNumberFormat="1" applyFont="1" applyFill="1" applyBorder="1" applyAlignment="1">
      <alignment horizontal="right" vertical="center"/>
    </xf>
    <xf numFmtId="10" fontId="23" fillId="0" borderId="0" xfId="0" applyNumberFormat="1" applyFont="1" applyAlignment="1">
      <alignment vertical="center" wrapText="1"/>
    </xf>
    <xf numFmtId="0" fontId="23" fillId="7" borderId="15" xfId="0" applyFont="1" applyFill="1" applyBorder="1" applyAlignment="1">
      <alignment horizontal="left" vertical="center"/>
    </xf>
    <xf numFmtId="0" fontId="25" fillId="13" borderId="4" xfId="0" applyFont="1" applyFill="1" applyBorder="1" applyAlignment="1">
      <alignment horizontal="right" vertical="center"/>
    </xf>
    <xf numFmtId="1" fontId="23" fillId="0" borderId="0" xfId="0" applyNumberFormat="1" applyFont="1" applyAlignment="1">
      <alignment vertical="center"/>
    </xf>
    <xf numFmtId="9" fontId="25" fillId="13" borderId="4" xfId="0" applyNumberFormat="1" applyFont="1" applyFill="1" applyBorder="1" applyAlignment="1">
      <alignment horizontal="right" vertical="center"/>
    </xf>
    <xf numFmtId="3" fontId="23" fillId="0" borderId="0" xfId="0" applyNumberFormat="1" applyFont="1" applyAlignment="1">
      <alignment vertical="center"/>
    </xf>
    <xf numFmtId="166" fontId="25" fillId="13" borderId="4" xfId="1" applyNumberFormat="1" applyFont="1" applyFill="1" applyBorder="1" applyAlignment="1">
      <alignment horizontal="right" vertical="center"/>
    </xf>
    <xf numFmtId="0" fontId="25" fillId="8" borderId="0" xfId="0" applyFont="1" applyFill="1" applyAlignment="1">
      <alignment vertical="center" wrapText="1"/>
    </xf>
    <xf numFmtId="0" fontId="29" fillId="3" borderId="7" xfId="0" applyFont="1" applyFill="1" applyBorder="1" applyAlignment="1">
      <alignment horizontal="center" vertical="center" wrapText="1"/>
    </xf>
    <xf numFmtId="43" fontId="23" fillId="0" borderId="4" xfId="34" applyFont="1" applyBorder="1" applyAlignment="1">
      <alignment horizontal="center" vertical="center"/>
    </xf>
    <xf numFmtId="9" fontId="23" fillId="0" borderId="4" xfId="0" applyNumberFormat="1" applyFont="1" applyBorder="1" applyAlignment="1">
      <alignment horizontal="center" vertical="center"/>
    </xf>
    <xf numFmtId="3" fontId="23" fillId="0" borderId="4" xfId="0" applyNumberFormat="1" applyFont="1" applyBorder="1" applyAlignment="1">
      <alignment horizontal="center" vertical="center"/>
    </xf>
    <xf numFmtId="1" fontId="23" fillId="0" borderId="4" xfId="0" applyNumberFormat="1" applyFont="1" applyBorder="1" applyAlignment="1">
      <alignment horizontal="center" vertical="center"/>
    </xf>
    <xf numFmtId="2" fontId="23" fillId="0" borderId="4" xfId="0" applyNumberFormat="1" applyFont="1" applyBorder="1" applyAlignment="1">
      <alignment horizontal="center" vertical="center"/>
    </xf>
    <xf numFmtId="9" fontId="23" fillId="0" borderId="4" xfId="26" applyFont="1" applyBorder="1" applyAlignment="1">
      <alignment horizontal="center" vertical="center"/>
    </xf>
    <xf numFmtId="0" fontId="25" fillId="13" borderId="12" xfId="0" applyFont="1" applyFill="1" applyBorder="1" applyAlignment="1">
      <alignment horizontal="left" vertical="center"/>
    </xf>
    <xf numFmtId="0" fontId="25" fillId="13" borderId="4" xfId="0" applyFont="1" applyFill="1" applyBorder="1" applyAlignment="1">
      <alignment horizontal="left" vertical="center"/>
    </xf>
    <xf numFmtId="0" fontId="25" fillId="0" borderId="4" xfId="0" applyFont="1" applyBorder="1" applyAlignment="1">
      <alignment vertical="center"/>
    </xf>
    <xf numFmtId="0" fontId="29" fillId="3" borderId="4" xfId="2" applyFont="1" applyFill="1" applyBorder="1" applyAlignment="1">
      <alignment horizontal="center" vertical="center" wrapText="1"/>
    </xf>
    <xf numFmtId="0" fontId="27" fillId="3" borderId="4" xfId="2" applyFont="1" applyFill="1" applyBorder="1" applyAlignment="1">
      <alignment horizontal="center" vertical="center" wrapText="1"/>
    </xf>
    <xf numFmtId="0" fontId="24" fillId="8" borderId="4" xfId="27" applyNumberFormat="1" applyFont="1" applyFill="1" applyBorder="1" applyAlignment="1">
      <alignment horizontal="center" vertical="center" wrapText="1"/>
    </xf>
    <xf numFmtId="0" fontId="24" fillId="8" borderId="4" xfId="2" applyFont="1" applyFill="1" applyBorder="1" applyAlignment="1">
      <alignment horizontal="center" vertical="center" wrapText="1"/>
    </xf>
    <xf numFmtId="166" fontId="24" fillId="8" borderId="4" xfId="1" applyNumberFormat="1" applyFont="1" applyFill="1" applyBorder="1" applyAlignment="1">
      <alignment vertical="center" wrapText="1"/>
    </xf>
    <xf numFmtId="166" fontId="34" fillId="8" borderId="0" xfId="1" applyNumberFormat="1" applyFont="1" applyFill="1" applyBorder="1" applyAlignment="1">
      <alignment vertical="center" wrapText="1"/>
    </xf>
    <xf numFmtId="3" fontId="23" fillId="0" borderId="0" xfId="0" applyNumberFormat="1" applyFont="1" applyAlignment="1">
      <alignment vertical="center" wrapText="1"/>
    </xf>
    <xf numFmtId="3" fontId="25" fillId="0" borderId="0" xfId="0" applyNumberFormat="1" applyFont="1" applyAlignment="1">
      <alignment vertical="center"/>
    </xf>
    <xf numFmtId="9" fontId="23" fillId="0" borderId="0" xfId="0" applyNumberFormat="1" applyFont="1" applyAlignment="1">
      <alignment vertical="center"/>
    </xf>
    <xf numFmtId="9" fontId="23" fillId="0" borderId="0" xfId="0" applyNumberFormat="1" applyFont="1" applyAlignment="1">
      <alignment vertical="center" wrapText="1"/>
    </xf>
    <xf numFmtId="9" fontId="25" fillId="0" borderId="0" xfId="0" applyNumberFormat="1" applyFont="1" applyAlignment="1">
      <alignment vertical="center"/>
    </xf>
    <xf numFmtId="3" fontId="25" fillId="0" borderId="0" xfId="0" applyNumberFormat="1" applyFont="1" applyAlignment="1">
      <alignment vertical="center" wrapText="1"/>
    </xf>
    <xf numFmtId="9" fontId="25" fillId="0" borderId="0" xfId="0" applyNumberFormat="1" applyFont="1" applyAlignment="1">
      <alignment vertical="center" wrapText="1"/>
    </xf>
    <xf numFmtId="0" fontId="28" fillId="0" borderId="0" xfId="2" applyFont="1" applyAlignment="1">
      <alignment vertical="center" wrapText="1"/>
    </xf>
    <xf numFmtId="0" fontId="29" fillId="4" borderId="4" xfId="2" applyFont="1" applyFill="1" applyBorder="1" applyAlignment="1">
      <alignment vertical="center" wrapText="1"/>
    </xf>
    <xf numFmtId="165" fontId="23" fillId="0" borderId="0" xfId="0" applyNumberFormat="1" applyFont="1" applyAlignment="1">
      <alignment vertical="center" wrapText="1"/>
    </xf>
    <xf numFmtId="0" fontId="28" fillId="8" borderId="0" xfId="2" applyFont="1" applyFill="1" applyAlignment="1">
      <alignment vertical="center" wrapText="1"/>
    </xf>
    <xf numFmtId="165" fontId="28" fillId="8" borderId="0" xfId="2" applyNumberFormat="1" applyFont="1" applyFill="1" applyAlignment="1">
      <alignment horizontal="center" vertical="center" wrapText="1"/>
    </xf>
    <xf numFmtId="165" fontId="28" fillId="8" borderId="0" xfId="3" applyNumberFormat="1" applyFont="1" applyFill="1" applyBorder="1" applyAlignment="1">
      <alignment vertical="center" wrapText="1"/>
    </xf>
    <xf numFmtId="0" fontId="28" fillId="8" borderId="0" xfId="2" applyFont="1" applyFill="1" applyAlignment="1">
      <alignment horizontal="center" vertical="center" wrapText="1"/>
    </xf>
    <xf numFmtId="0" fontId="28" fillId="0" borderId="0" xfId="2" applyFont="1" applyAlignment="1">
      <alignment horizontal="center" vertical="center" wrapText="1"/>
    </xf>
    <xf numFmtId="0" fontId="29" fillId="0" borderId="0" xfId="2" applyFont="1" applyAlignment="1">
      <alignment vertical="center" wrapText="1"/>
    </xf>
    <xf numFmtId="165" fontId="29" fillId="3" borderId="4" xfId="3" applyNumberFormat="1" applyFont="1" applyFill="1" applyBorder="1" applyAlignment="1">
      <alignment vertical="center" wrapText="1"/>
    </xf>
    <xf numFmtId="166" fontId="29" fillId="3" borderId="4" xfId="1" applyNumberFormat="1" applyFont="1" applyFill="1" applyBorder="1" applyAlignment="1">
      <alignment vertical="center" wrapText="1"/>
    </xf>
    <xf numFmtId="165" fontId="29" fillId="18" borderId="3" xfId="3" applyNumberFormat="1" applyFont="1" applyFill="1" applyBorder="1" applyAlignment="1">
      <alignment vertical="center" wrapText="1"/>
    </xf>
    <xf numFmtId="166" fontId="27" fillId="18" borderId="3" xfId="1" applyNumberFormat="1" applyFont="1" applyFill="1" applyBorder="1" applyAlignment="1">
      <alignment vertical="center" wrapText="1"/>
    </xf>
    <xf numFmtId="165" fontId="28" fillId="0" borderId="0" xfId="3" applyNumberFormat="1" applyFont="1" applyFill="1" applyBorder="1" applyAlignment="1">
      <alignment vertical="center" wrapText="1"/>
    </xf>
    <xf numFmtId="165" fontId="28" fillId="0" borderId="0" xfId="3" applyNumberFormat="1" applyFont="1" applyFill="1" applyBorder="1" applyAlignment="1">
      <alignment horizontal="left" vertical="center" wrapText="1"/>
    </xf>
    <xf numFmtId="165" fontId="28" fillId="8" borderId="4" xfId="3" applyNumberFormat="1" applyFont="1" applyFill="1" applyBorder="1" applyAlignment="1">
      <alignment vertical="center" wrapText="1"/>
    </xf>
    <xf numFmtId="165" fontId="29" fillId="18" borderId="4" xfId="3" applyNumberFormat="1" applyFont="1" applyFill="1" applyBorder="1" applyAlignment="1">
      <alignment vertical="center" wrapText="1"/>
    </xf>
    <xf numFmtId="166" fontId="27" fillId="18" borderId="4" xfId="1" applyNumberFormat="1" applyFont="1" applyFill="1" applyBorder="1" applyAlignment="1">
      <alignment vertical="center" wrapText="1"/>
    </xf>
    <xf numFmtId="165" fontId="24" fillId="8" borderId="0" xfId="3" applyNumberFormat="1" applyFont="1" applyFill="1" applyBorder="1" applyAlignment="1">
      <alignment vertical="center" wrapText="1"/>
    </xf>
    <xf numFmtId="165" fontId="28" fillId="0" borderId="0" xfId="3" applyNumberFormat="1" applyFont="1" applyFill="1" applyBorder="1" applyAlignment="1">
      <alignment horizontal="center" vertical="center" wrapText="1"/>
    </xf>
    <xf numFmtId="0" fontId="34" fillId="8" borderId="0" xfId="2" applyFont="1" applyFill="1" applyAlignment="1">
      <alignment vertical="center" wrapText="1"/>
    </xf>
    <xf numFmtId="0" fontId="23" fillId="8" borderId="0" xfId="0" applyFont="1" applyFill="1" applyAlignment="1">
      <alignment vertical="center" wrapText="1"/>
    </xf>
    <xf numFmtId="0" fontId="28" fillId="0" borderId="4" xfId="2" applyFont="1" applyBorder="1" applyAlignment="1">
      <alignment vertical="center" wrapText="1"/>
    </xf>
    <xf numFmtId="166" fontId="28" fillId="8" borderId="4" xfId="1" applyNumberFormat="1" applyFont="1" applyFill="1" applyBorder="1" applyAlignment="1">
      <alignment vertical="center" wrapText="1"/>
    </xf>
    <xf numFmtId="0" fontId="29" fillId="3" borderId="4" xfId="2" applyFont="1" applyFill="1" applyBorder="1" applyAlignment="1">
      <alignment horizontal="left" vertical="center" wrapText="1"/>
    </xf>
    <xf numFmtId="166" fontId="27" fillId="3" borderId="4" xfId="1" applyNumberFormat="1" applyFont="1" applyFill="1" applyBorder="1" applyAlignment="1">
      <alignment vertical="center" wrapText="1"/>
    </xf>
    <xf numFmtId="166" fontId="29" fillId="18" borderId="4" xfId="1" applyNumberFormat="1" applyFont="1" applyFill="1" applyBorder="1" applyAlignment="1">
      <alignment vertical="center" wrapText="1"/>
    </xf>
    <xf numFmtId="0" fontId="27" fillId="4" borderId="4" xfId="2" applyFont="1" applyFill="1" applyBorder="1" applyAlignment="1">
      <alignment vertical="center" wrapText="1"/>
    </xf>
    <xf numFmtId="0" fontId="29" fillId="8" borderId="0" xfId="2" applyFont="1" applyFill="1" applyAlignment="1">
      <alignment vertical="center" wrapText="1"/>
    </xf>
    <xf numFmtId="0" fontId="29" fillId="14" borderId="4" xfId="2" applyFont="1" applyFill="1" applyBorder="1" applyAlignment="1">
      <alignment vertical="center" wrapText="1"/>
    </xf>
    <xf numFmtId="0" fontId="28" fillId="10" borderId="4" xfId="2" applyFont="1" applyFill="1" applyBorder="1" applyAlignment="1">
      <alignment vertical="center" wrapText="1"/>
    </xf>
    <xf numFmtId="0" fontId="29" fillId="10" borderId="4" xfId="2" applyFont="1" applyFill="1" applyBorder="1" applyAlignment="1">
      <alignment horizontal="center" vertical="center" wrapText="1"/>
    </xf>
    <xf numFmtId="0" fontId="28" fillId="8" borderId="4" xfId="2" applyFont="1" applyFill="1" applyBorder="1" applyAlignment="1">
      <alignment vertical="center" wrapText="1"/>
    </xf>
    <xf numFmtId="0" fontId="29" fillId="8" borderId="4" xfId="2" applyFont="1" applyFill="1" applyBorder="1" applyAlignment="1">
      <alignment horizontal="center" vertical="center" wrapText="1"/>
    </xf>
    <xf numFmtId="165" fontId="29" fillId="8" borderId="4" xfId="3" applyNumberFormat="1" applyFont="1" applyFill="1" applyBorder="1" applyAlignment="1">
      <alignment vertical="center" wrapText="1"/>
    </xf>
    <xf numFmtId="0" fontId="29" fillId="14" borderId="4" xfId="2" applyFont="1" applyFill="1" applyBorder="1" applyAlignment="1">
      <alignment horizontal="center" vertical="center" wrapText="1"/>
    </xf>
    <xf numFmtId="166" fontId="24" fillId="8" borderId="4" xfId="1" applyNumberFormat="1" applyFont="1" applyFill="1" applyBorder="1" applyAlignment="1">
      <alignment horizontal="center" vertical="center" wrapText="1"/>
    </xf>
    <xf numFmtId="165" fontId="27" fillId="18" borderId="4" xfId="3" applyNumberFormat="1" applyFont="1" applyFill="1" applyBorder="1" applyAlignment="1">
      <alignment vertical="center" wrapText="1"/>
    </xf>
    <xf numFmtId="0" fontId="28" fillId="10" borderId="0" xfId="2" applyFont="1" applyFill="1" applyAlignment="1">
      <alignment vertical="center" wrapText="1"/>
    </xf>
    <xf numFmtId="0" fontId="34" fillId="10" borderId="0" xfId="2" applyFont="1" applyFill="1" applyAlignment="1">
      <alignment vertical="center" wrapText="1"/>
    </xf>
    <xf numFmtId="165" fontId="27" fillId="8" borderId="1" xfId="3" applyNumberFormat="1" applyFont="1" applyFill="1" applyBorder="1" applyAlignment="1">
      <alignment horizontal="center" vertical="center" wrapText="1"/>
    </xf>
    <xf numFmtId="0" fontId="28" fillId="10" borderId="4" xfId="2" applyFont="1" applyFill="1" applyBorder="1" applyAlignment="1">
      <alignment horizontal="center" vertical="center" wrapText="1"/>
    </xf>
    <xf numFmtId="0" fontId="28" fillId="8" borderId="4" xfId="2" applyFont="1" applyFill="1" applyBorder="1" applyAlignment="1">
      <alignment horizontal="center" vertical="center" wrapText="1"/>
    </xf>
    <xf numFmtId="0" fontId="29" fillId="3" borderId="4" xfId="2" applyFont="1" applyFill="1" applyBorder="1" applyAlignment="1">
      <alignment vertical="center" wrapText="1"/>
    </xf>
    <xf numFmtId="0" fontId="24" fillId="0" borderId="4" xfId="2" applyFont="1" applyBorder="1" applyAlignment="1">
      <alignment vertical="center" wrapText="1"/>
    </xf>
    <xf numFmtId="166" fontId="24" fillId="0" borderId="4" xfId="1" applyNumberFormat="1" applyFont="1" applyBorder="1" applyAlignment="1">
      <alignment vertical="center" wrapText="1"/>
    </xf>
    <xf numFmtId="0" fontId="28" fillId="0" borderId="0" xfId="2" applyFont="1" applyAlignment="1">
      <alignment horizontal="left" vertical="center" wrapText="1"/>
    </xf>
    <xf numFmtId="0" fontId="23" fillId="0" borderId="4" xfId="2" applyFont="1" applyBorder="1" applyAlignment="1">
      <alignment vertical="center" wrapText="1"/>
    </xf>
    <xf numFmtId="166" fontId="27" fillId="10" borderId="4" xfId="1" applyNumberFormat="1" applyFont="1" applyFill="1" applyBorder="1" applyAlignment="1">
      <alignment vertical="center" wrapText="1"/>
    </xf>
    <xf numFmtId="0" fontId="29" fillId="18" borderId="4" xfId="2" applyFont="1" applyFill="1" applyBorder="1" applyAlignment="1">
      <alignment vertical="center" wrapText="1"/>
    </xf>
    <xf numFmtId="0" fontId="24" fillId="5" borderId="0" xfId="2" applyFont="1" applyFill="1" applyAlignment="1">
      <alignment horizontal="left" vertical="center" wrapText="1"/>
    </xf>
    <xf numFmtId="0" fontId="35" fillId="0" borderId="0" xfId="2" applyFont="1" applyAlignment="1">
      <alignment vertical="center" wrapText="1"/>
    </xf>
    <xf numFmtId="0" fontId="24" fillId="0" borderId="0" xfId="2" applyFont="1" applyAlignment="1">
      <alignment horizontal="left" vertical="center" wrapText="1"/>
    </xf>
    <xf numFmtId="0" fontId="28" fillId="5" borderId="0" xfId="2" applyFont="1" applyFill="1" applyAlignment="1">
      <alignment horizontal="left" vertical="center" wrapText="1"/>
    </xf>
    <xf numFmtId="0" fontId="27" fillId="27" borderId="4" xfId="2" applyFont="1" applyFill="1" applyBorder="1" applyAlignment="1">
      <alignment horizontal="center" vertical="center" wrapText="1"/>
    </xf>
    <xf numFmtId="0" fontId="28" fillId="0" borderId="4" xfId="5" applyFont="1" applyBorder="1" applyAlignment="1">
      <alignment vertical="center" wrapText="1"/>
    </xf>
    <xf numFmtId="166" fontId="28" fillId="0" borderId="4" xfId="1" applyNumberFormat="1" applyFont="1" applyFill="1" applyBorder="1" applyAlignment="1">
      <alignment vertical="center" wrapText="1"/>
    </xf>
    <xf numFmtId="165" fontId="35" fillId="0" borderId="0" xfId="2" applyNumberFormat="1" applyFont="1" applyAlignment="1">
      <alignment vertical="center" wrapText="1"/>
    </xf>
    <xf numFmtId="0" fontId="27" fillId="3" borderId="4" xfId="5" applyFont="1" applyFill="1" applyBorder="1" applyAlignment="1">
      <alignment vertical="center" wrapText="1"/>
    </xf>
    <xf numFmtId="165" fontId="29" fillId="25" borderId="46" xfId="0" applyNumberFormat="1" applyFont="1" applyFill="1" applyBorder="1" applyAlignment="1">
      <alignment vertical="center" wrapText="1"/>
    </xf>
    <xf numFmtId="0" fontId="29" fillId="4" borderId="4" xfId="2" applyFont="1" applyFill="1" applyBorder="1" applyAlignment="1">
      <alignment horizontal="left" vertical="center" wrapText="1"/>
    </xf>
    <xf numFmtId="166" fontId="29" fillId="10" borderId="0" xfId="1" applyNumberFormat="1" applyFont="1" applyFill="1" applyBorder="1" applyAlignment="1">
      <alignment vertical="center" wrapText="1"/>
    </xf>
    <xf numFmtId="0" fontId="29" fillId="0" borderId="0" xfId="2" applyFont="1" applyAlignment="1">
      <alignment horizontal="left" vertical="center" wrapText="1"/>
    </xf>
    <xf numFmtId="0" fontId="27" fillId="6" borderId="4" xfId="2" applyFont="1" applyFill="1" applyBorder="1" applyAlignment="1">
      <alignment horizontal="center" vertical="center" wrapText="1"/>
    </xf>
    <xf numFmtId="165" fontId="28" fillId="0" borderId="0" xfId="2" applyNumberFormat="1" applyFont="1" applyAlignment="1">
      <alignment vertical="center" wrapText="1"/>
    </xf>
    <xf numFmtId="166" fontId="29" fillId="0" borderId="0" xfId="1" applyNumberFormat="1" applyFont="1" applyFill="1" applyBorder="1" applyAlignment="1">
      <alignment vertical="center" wrapText="1"/>
    </xf>
    <xf numFmtId="0" fontId="27" fillId="5" borderId="4" xfId="2" applyFont="1" applyFill="1" applyBorder="1" applyAlignment="1">
      <alignment horizontal="center" vertical="center" wrapText="1"/>
    </xf>
    <xf numFmtId="165" fontId="34" fillId="8" borderId="0" xfId="3" applyNumberFormat="1" applyFont="1" applyFill="1" applyBorder="1" applyAlignment="1">
      <alignment vertical="center" wrapText="1"/>
    </xf>
    <xf numFmtId="0" fontId="29" fillId="0" borderId="0" xfId="2" applyFont="1" applyAlignment="1">
      <alignment horizontal="center" vertical="center" wrapText="1"/>
    </xf>
    <xf numFmtId="165" fontId="29" fillId="0" borderId="0" xfId="2" applyNumberFormat="1" applyFont="1" applyAlignment="1">
      <alignment horizontal="center" vertical="center" wrapText="1"/>
    </xf>
    <xf numFmtId="0" fontId="28" fillId="0" borderId="4" xfId="2" applyFont="1" applyBorder="1" applyAlignment="1">
      <alignment horizontal="left" vertical="center" wrapText="1"/>
    </xf>
    <xf numFmtId="0" fontId="28" fillId="8" borderId="0" xfId="2" applyFont="1" applyFill="1" applyAlignment="1">
      <alignment horizontal="left" vertical="center" wrapText="1"/>
    </xf>
    <xf numFmtId="0" fontId="25" fillId="4" borderId="4" xfId="2" applyFont="1" applyFill="1" applyBorder="1" applyAlignment="1">
      <alignment vertical="center" wrapText="1"/>
    </xf>
    <xf numFmtId="165" fontId="23" fillId="0" borderId="0" xfId="3" applyNumberFormat="1" applyFont="1" applyFill="1" applyBorder="1" applyAlignment="1">
      <alignment vertical="center" wrapText="1"/>
    </xf>
    <xf numFmtId="0" fontId="23" fillId="0" borderId="0" xfId="2" applyFont="1" applyAlignment="1">
      <alignment horizontal="left" vertical="center" wrapText="1"/>
    </xf>
    <xf numFmtId="0" fontId="23" fillId="0" borderId="4" xfId="2" applyFont="1" applyBorder="1" applyAlignment="1">
      <alignment horizontal="left" vertical="center" wrapText="1"/>
    </xf>
    <xf numFmtId="166" fontId="25" fillId="18" borderId="4" xfId="1" applyNumberFormat="1" applyFont="1" applyFill="1" applyBorder="1" applyAlignment="1">
      <alignment vertical="center" wrapText="1"/>
    </xf>
    <xf numFmtId="0" fontId="29" fillId="18" borderId="4" xfId="2" applyFont="1" applyFill="1" applyBorder="1" applyAlignment="1">
      <alignment horizontal="left" vertical="center" wrapText="1"/>
    </xf>
    <xf numFmtId="165" fontId="28" fillId="8" borderId="0" xfId="3" applyNumberFormat="1" applyFont="1" applyFill="1" applyBorder="1" applyAlignment="1">
      <alignment horizontal="left" vertical="center" wrapText="1"/>
    </xf>
    <xf numFmtId="165" fontId="28" fillId="8" borderId="0" xfId="3" applyNumberFormat="1" applyFont="1" applyFill="1" applyBorder="1" applyAlignment="1">
      <alignment horizontal="center" vertical="center" wrapText="1"/>
    </xf>
    <xf numFmtId="0" fontId="28" fillId="5" borderId="0" xfId="2" applyFont="1" applyFill="1" applyAlignment="1">
      <alignment vertical="center" wrapText="1"/>
    </xf>
    <xf numFmtId="166" fontId="29" fillId="0" borderId="0" xfId="1" applyNumberFormat="1" applyFont="1" applyAlignment="1">
      <alignment horizontal="center" vertical="center" wrapText="1"/>
    </xf>
    <xf numFmtId="166" fontId="28" fillId="0" borderId="0" xfId="1" applyNumberFormat="1" applyFont="1" applyAlignment="1">
      <alignment vertical="center" wrapText="1"/>
    </xf>
    <xf numFmtId="165" fontId="29" fillId="3" borderId="4" xfId="3" applyNumberFormat="1" applyFont="1" applyFill="1" applyBorder="1" applyAlignment="1">
      <alignment horizontal="center" vertical="center" wrapText="1"/>
    </xf>
    <xf numFmtId="165" fontId="28" fillId="0" borderId="4" xfId="3" applyNumberFormat="1" applyFont="1" applyFill="1" applyBorder="1" applyAlignment="1">
      <alignment vertical="center" wrapText="1"/>
    </xf>
    <xf numFmtId="166" fontId="28" fillId="18" borderId="4" xfId="1" applyNumberFormat="1" applyFont="1" applyFill="1" applyBorder="1" applyAlignment="1">
      <alignment vertical="center" wrapText="1"/>
    </xf>
    <xf numFmtId="0" fontId="28" fillId="0" borderId="0" xfId="3" applyNumberFormat="1" applyFont="1" applyFill="1" applyBorder="1" applyAlignment="1">
      <alignment horizontal="left" vertical="center" wrapText="1"/>
    </xf>
    <xf numFmtId="0" fontId="35" fillId="0" borderId="0" xfId="2" applyFont="1" applyAlignment="1">
      <alignment horizontal="left" vertical="center" wrapText="1"/>
    </xf>
    <xf numFmtId="0" fontId="35" fillId="0" borderId="0" xfId="2" applyFont="1" applyAlignment="1">
      <alignment horizontal="justify" vertical="center" wrapText="1"/>
    </xf>
    <xf numFmtId="0" fontId="28" fillId="8" borderId="0" xfId="2" applyFont="1" applyFill="1" applyAlignment="1">
      <alignment horizontal="justify" vertical="center" wrapText="1"/>
    </xf>
    <xf numFmtId="165" fontId="35" fillId="0" borderId="0" xfId="3" applyNumberFormat="1" applyFont="1" applyFill="1" applyBorder="1" applyAlignment="1">
      <alignment vertical="center" wrapText="1"/>
    </xf>
    <xf numFmtId="166" fontId="35" fillId="0" borderId="0" xfId="6" applyNumberFormat="1" applyFont="1" applyFill="1" applyBorder="1" applyAlignment="1">
      <alignment vertical="center" wrapText="1"/>
    </xf>
    <xf numFmtId="166" fontId="28" fillId="0" borderId="4" xfId="1" applyNumberFormat="1" applyFont="1" applyBorder="1" applyAlignment="1">
      <alignment vertical="center" wrapText="1"/>
    </xf>
    <xf numFmtId="0" fontId="28" fillId="0" borderId="4" xfId="2" applyFont="1" applyBorder="1" applyAlignment="1">
      <alignment horizontal="center" vertical="center" wrapText="1"/>
    </xf>
    <xf numFmtId="3" fontId="28" fillId="0" borderId="4" xfId="2" applyNumberFormat="1" applyFont="1" applyBorder="1" applyAlignment="1">
      <alignment horizontal="center" vertical="center" wrapText="1"/>
    </xf>
    <xf numFmtId="166" fontId="29" fillId="18" borderId="4" xfId="1" applyNumberFormat="1" applyFont="1" applyFill="1" applyBorder="1" applyAlignment="1">
      <alignment horizontal="center" vertical="center" wrapText="1"/>
    </xf>
    <xf numFmtId="0" fontId="29" fillId="18" borderId="4" xfId="2" applyFont="1" applyFill="1" applyBorder="1" applyAlignment="1">
      <alignment horizontal="center" vertical="center" wrapText="1"/>
    </xf>
    <xf numFmtId="0" fontId="34" fillId="8" borderId="0" xfId="2" applyFont="1" applyFill="1" applyAlignment="1">
      <alignment horizontal="center" vertical="center" wrapText="1"/>
    </xf>
    <xf numFmtId="0" fontId="29" fillId="5" borderId="0" xfId="2" applyFont="1" applyFill="1" applyAlignment="1">
      <alignment vertical="center" wrapText="1"/>
    </xf>
    <xf numFmtId="0" fontId="29" fillId="4" borderId="4" xfId="2" applyFont="1" applyFill="1" applyBorder="1" applyAlignment="1">
      <alignment horizontal="center" vertical="center" wrapText="1"/>
    </xf>
    <xf numFmtId="164" fontId="28" fillId="0" borderId="4" xfId="2" applyNumberFormat="1" applyFont="1" applyBorder="1" applyAlignment="1">
      <alignment vertical="center" wrapText="1"/>
    </xf>
    <xf numFmtId="0" fontId="23" fillId="0" borderId="0" xfId="2" applyFont="1" applyAlignment="1">
      <alignment vertical="center" wrapText="1"/>
    </xf>
    <xf numFmtId="164" fontId="29" fillId="13" borderId="4" xfId="2" applyNumberFormat="1" applyFont="1" applyFill="1" applyBorder="1" applyAlignment="1">
      <alignment vertical="center" wrapText="1"/>
    </xf>
    <xf numFmtId="0" fontId="24" fillId="0" borderId="0" xfId="2" applyFont="1" applyAlignment="1">
      <alignment horizontal="justify" vertical="center" wrapText="1"/>
    </xf>
    <xf numFmtId="166" fontId="29" fillId="13" borderId="4" xfId="1" applyNumberFormat="1" applyFont="1" applyFill="1" applyBorder="1" applyAlignment="1">
      <alignment vertical="center" wrapText="1"/>
    </xf>
    <xf numFmtId="166" fontId="29" fillId="4" borderId="4" xfId="1" applyNumberFormat="1" applyFont="1" applyFill="1" applyBorder="1" applyAlignment="1">
      <alignment vertical="center" wrapText="1"/>
    </xf>
    <xf numFmtId="165" fontId="29" fillId="18" borderId="4" xfId="0" applyNumberFormat="1" applyFont="1" applyFill="1" applyBorder="1" applyAlignment="1">
      <alignment vertical="center" wrapText="1"/>
    </xf>
    <xf numFmtId="0" fontId="28" fillId="0" borderId="0" xfId="2" applyFont="1" applyAlignment="1">
      <alignment horizontal="justify" vertical="center" wrapText="1"/>
    </xf>
    <xf numFmtId="166" fontId="29" fillId="9" borderId="4" xfId="1" applyNumberFormat="1" applyFont="1" applyFill="1" applyBorder="1" applyAlignment="1">
      <alignment vertical="center" wrapText="1"/>
    </xf>
    <xf numFmtId="0" fontId="27" fillId="0" borderId="0" xfId="2" applyFont="1" applyAlignment="1">
      <alignment vertical="center" wrapText="1"/>
    </xf>
    <xf numFmtId="0" fontId="27" fillId="0" borderId="0" xfId="2" applyFont="1" applyAlignment="1">
      <alignment horizontal="center" vertical="center" wrapText="1"/>
    </xf>
    <xf numFmtId="166" fontId="27" fillId="3" borderId="4" xfId="1" applyNumberFormat="1" applyFont="1" applyFill="1" applyBorder="1" applyAlignment="1">
      <alignment horizontal="center" vertical="center" wrapText="1"/>
    </xf>
    <xf numFmtId="168" fontId="23" fillId="0" borderId="0" xfId="0" applyNumberFormat="1" applyFont="1" applyAlignment="1">
      <alignment vertical="center" wrapText="1"/>
    </xf>
    <xf numFmtId="0" fontId="27" fillId="18" borderId="4" xfId="2" applyFont="1" applyFill="1" applyBorder="1" applyAlignment="1">
      <alignment vertical="center" wrapText="1"/>
    </xf>
    <xf numFmtId="0" fontId="27" fillId="3" borderId="4" xfId="2" applyFont="1" applyFill="1" applyBorder="1" applyAlignment="1">
      <alignment vertical="center" wrapText="1"/>
    </xf>
    <xf numFmtId="166" fontId="29" fillId="7" borderId="4" xfId="1" applyNumberFormat="1" applyFont="1" applyFill="1" applyBorder="1" applyAlignment="1">
      <alignment vertical="center" wrapText="1"/>
    </xf>
    <xf numFmtId="166" fontId="23" fillId="0" borderId="0" xfId="1" applyNumberFormat="1" applyFont="1" applyAlignment="1">
      <alignment vertical="center" wrapText="1"/>
    </xf>
    <xf numFmtId="166" fontId="24" fillId="0" borderId="4" xfId="1" applyNumberFormat="1" applyFont="1" applyFill="1" applyBorder="1" applyAlignment="1">
      <alignment vertical="center" wrapText="1"/>
    </xf>
    <xf numFmtId="166" fontId="27" fillId="7" borderId="4" xfId="1" applyNumberFormat="1" applyFont="1" applyFill="1" applyBorder="1" applyAlignment="1">
      <alignment vertical="center" wrapText="1"/>
    </xf>
    <xf numFmtId="0" fontId="24" fillId="8" borderId="0" xfId="2" applyFont="1" applyFill="1" applyAlignment="1">
      <alignment vertical="center" wrapText="1"/>
    </xf>
    <xf numFmtId="166" fontId="24" fillId="8" borderId="0" xfId="1" applyNumberFormat="1" applyFont="1" applyFill="1" applyBorder="1" applyAlignment="1">
      <alignment vertical="center" wrapText="1"/>
    </xf>
    <xf numFmtId="0" fontId="24" fillId="0" borderId="0" xfId="2" applyFont="1" applyAlignment="1">
      <alignment vertical="center" wrapText="1"/>
    </xf>
    <xf numFmtId="0" fontId="28" fillId="0" borderId="0" xfId="7" applyFont="1" applyAlignment="1">
      <alignment vertical="center" wrapText="1"/>
    </xf>
    <xf numFmtId="0" fontId="29" fillId="10" borderId="0" xfId="7" applyFont="1" applyFill="1" applyAlignment="1">
      <alignment horizontal="center" vertical="center" wrapText="1"/>
    </xf>
    <xf numFmtId="0" fontId="24" fillId="8" borderId="0" xfId="2" applyFont="1" applyFill="1" applyAlignment="1">
      <alignment horizontal="left" vertical="center" wrapText="1"/>
    </xf>
    <xf numFmtId="166" fontId="24" fillId="8" borderId="11" xfId="1" applyNumberFormat="1" applyFont="1" applyFill="1" applyBorder="1" applyAlignment="1">
      <alignment vertical="center" wrapText="1"/>
    </xf>
    <xf numFmtId="166" fontId="23" fillId="8" borderId="4" xfId="1" applyNumberFormat="1" applyFont="1" applyFill="1" applyBorder="1" applyAlignment="1">
      <alignment vertical="center" wrapText="1"/>
    </xf>
    <xf numFmtId="0" fontId="28" fillId="0" borderId="2" xfId="2" applyFont="1" applyBorder="1" applyAlignment="1">
      <alignment vertical="center" wrapText="1"/>
    </xf>
    <xf numFmtId="165" fontId="24" fillId="8" borderId="2" xfId="3" applyNumberFormat="1" applyFont="1" applyFill="1" applyBorder="1" applyAlignment="1">
      <alignment horizontal="center" vertical="center" wrapText="1"/>
    </xf>
    <xf numFmtId="165" fontId="34" fillId="8" borderId="0" xfId="2" applyNumberFormat="1" applyFont="1" applyFill="1" applyAlignment="1">
      <alignment vertical="center" wrapText="1"/>
    </xf>
    <xf numFmtId="0" fontId="39" fillId="7" borderId="4" xfId="2" applyFont="1" applyFill="1" applyBorder="1" applyAlignment="1">
      <alignment vertical="center" wrapText="1"/>
    </xf>
    <xf numFmtId="0" fontId="24" fillId="0" borderId="0" xfId="2" applyFont="1" applyAlignment="1">
      <alignment horizontal="center" vertical="center" wrapText="1"/>
    </xf>
    <xf numFmtId="165" fontId="24" fillId="8" borderId="0" xfId="2" applyNumberFormat="1" applyFont="1" applyFill="1" applyAlignment="1">
      <alignment horizontal="left" vertical="center" wrapText="1"/>
    </xf>
    <xf numFmtId="165" fontId="24" fillId="0" borderId="0" xfId="2" applyNumberFormat="1" applyFont="1" applyAlignment="1">
      <alignment horizontal="center" vertical="center" wrapText="1"/>
    </xf>
    <xf numFmtId="0" fontId="29" fillId="6" borderId="4" xfId="2" applyFont="1" applyFill="1" applyBorder="1" applyAlignment="1">
      <alignment horizontal="center" vertical="center" wrapText="1"/>
    </xf>
    <xf numFmtId="43" fontId="29" fillId="18" borderId="4" xfId="3" applyFont="1" applyFill="1" applyBorder="1" applyAlignment="1">
      <alignment vertical="center" wrapText="1"/>
    </xf>
    <xf numFmtId="44" fontId="24" fillId="8" borderId="0" xfId="1" applyFont="1" applyFill="1" applyAlignment="1">
      <alignment vertical="center" wrapText="1"/>
    </xf>
    <xf numFmtId="165" fontId="24" fillId="0" borderId="0" xfId="2" applyNumberFormat="1" applyFont="1" applyAlignment="1">
      <alignment vertical="center" wrapText="1"/>
    </xf>
    <xf numFmtId="0" fontId="23" fillId="8" borderId="10" xfId="0" applyFont="1" applyFill="1" applyBorder="1" applyAlignment="1">
      <alignment vertical="center" wrapText="1"/>
    </xf>
    <xf numFmtId="166" fontId="23" fillId="8" borderId="10" xfId="1" applyNumberFormat="1" applyFont="1" applyFill="1" applyBorder="1" applyAlignment="1">
      <alignment vertical="center" wrapText="1"/>
    </xf>
    <xf numFmtId="0" fontId="24" fillId="0" borderId="2" xfId="0" applyFont="1" applyBorder="1" applyAlignment="1">
      <alignment horizontal="center" vertical="center" wrapText="1"/>
    </xf>
    <xf numFmtId="0" fontId="23" fillId="0" borderId="2" xfId="0" applyFont="1" applyBorder="1" applyAlignment="1">
      <alignment horizontal="center" vertical="center" wrapText="1"/>
    </xf>
    <xf numFmtId="0" fontId="23" fillId="8" borderId="4" xfId="0" applyFont="1" applyFill="1" applyBorder="1" applyAlignment="1">
      <alignment horizontal="left" vertical="center" wrapText="1"/>
    </xf>
    <xf numFmtId="166" fontId="23" fillId="8" borderId="10" xfId="1" applyNumberFormat="1" applyFont="1" applyFill="1" applyBorder="1" applyAlignment="1">
      <alignment horizontal="center" vertical="center" wrapText="1"/>
    </xf>
    <xf numFmtId="166" fontId="23" fillId="8" borderId="4" xfId="1" applyNumberFormat="1" applyFont="1" applyFill="1" applyBorder="1" applyAlignment="1">
      <alignment horizontal="center" vertical="center" wrapText="1"/>
    </xf>
    <xf numFmtId="166" fontId="29" fillId="10" borderId="0" xfId="1" applyNumberFormat="1" applyFont="1" applyFill="1" applyBorder="1" applyAlignment="1">
      <alignment horizontal="left" vertical="center" wrapText="1"/>
    </xf>
    <xf numFmtId="43" fontId="29" fillId="10" borderId="0" xfId="3" applyFont="1" applyFill="1" applyBorder="1" applyAlignment="1">
      <alignment horizontal="left" vertical="center" wrapText="1"/>
    </xf>
    <xf numFmtId="9" fontId="23" fillId="0" borderId="2" xfId="26" applyFont="1" applyBorder="1" applyAlignment="1">
      <alignment horizontal="center" vertical="center" wrapText="1"/>
    </xf>
    <xf numFmtId="167" fontId="23" fillId="0" borderId="2" xfId="26" applyNumberFormat="1" applyFont="1" applyBorder="1" applyAlignment="1">
      <alignment horizontal="center" vertical="center" wrapText="1"/>
    </xf>
    <xf numFmtId="167" fontId="23" fillId="0" borderId="0" xfId="0" applyNumberFormat="1" applyFont="1" applyAlignment="1">
      <alignment vertical="center" wrapText="1"/>
    </xf>
    <xf numFmtId="0" fontId="23" fillId="8" borderId="4" xfId="0" applyFont="1" applyFill="1" applyBorder="1" applyAlignment="1">
      <alignment vertical="center" wrapText="1"/>
    </xf>
    <xf numFmtId="43" fontId="28" fillId="10" borderId="0" xfId="3" applyFont="1" applyFill="1" applyBorder="1" applyAlignment="1">
      <alignment vertical="center" wrapText="1"/>
    </xf>
    <xf numFmtId="43" fontId="29" fillId="0" borderId="0" xfId="3" applyFont="1" applyFill="1" applyBorder="1" applyAlignment="1">
      <alignment vertical="center" wrapText="1"/>
    </xf>
    <xf numFmtId="166" fontId="27" fillId="0" borderId="0" xfId="1" applyNumberFormat="1" applyFont="1" applyFill="1" applyBorder="1" applyAlignment="1">
      <alignment vertical="center" wrapText="1"/>
    </xf>
    <xf numFmtId="166" fontId="23" fillId="8" borderId="0" xfId="1" applyNumberFormat="1" applyFont="1" applyFill="1" applyBorder="1" applyAlignment="1">
      <alignment vertical="center" wrapText="1"/>
    </xf>
    <xf numFmtId="0" fontId="24" fillId="0" borderId="0" xfId="0" applyFont="1" applyAlignment="1">
      <alignment horizontal="center" vertical="center" wrapText="1"/>
    </xf>
    <xf numFmtId="167" fontId="23" fillId="0" borderId="0" xfId="26" applyNumberFormat="1" applyFont="1" applyBorder="1" applyAlignment="1">
      <alignment horizontal="center" vertical="center" wrapText="1"/>
    </xf>
    <xf numFmtId="0" fontId="29" fillId="9" borderId="4" xfId="2" applyFont="1" applyFill="1" applyBorder="1" applyAlignment="1">
      <alignment horizontal="justify" vertical="center" wrapText="1"/>
    </xf>
    <xf numFmtId="166" fontId="24" fillId="13" borderId="4" xfId="1" applyNumberFormat="1" applyFont="1" applyFill="1" applyBorder="1" applyAlignment="1">
      <alignment vertical="center" wrapText="1"/>
    </xf>
    <xf numFmtId="166" fontId="28" fillId="0" borderId="0" xfId="2" applyNumberFormat="1" applyFont="1" applyAlignment="1">
      <alignment vertical="center" wrapText="1"/>
    </xf>
    <xf numFmtId="166" fontId="24" fillId="0" borderId="0" xfId="1" applyNumberFormat="1" applyFont="1" applyFill="1" applyBorder="1" applyAlignment="1">
      <alignment vertical="center" wrapText="1"/>
    </xf>
    <xf numFmtId="166" fontId="29" fillId="6" borderId="4" xfId="2" applyNumberFormat="1" applyFont="1" applyFill="1" applyBorder="1" applyAlignment="1">
      <alignment horizontal="center" vertical="center" wrapText="1"/>
    </xf>
    <xf numFmtId="166" fontId="27" fillId="13" borderId="4" xfId="1" applyNumberFormat="1" applyFont="1" applyFill="1" applyBorder="1" applyAlignment="1">
      <alignment vertical="center" wrapText="1"/>
    </xf>
    <xf numFmtId="0" fontId="39" fillId="7" borderId="11" xfId="2" applyFont="1" applyFill="1" applyBorder="1" applyAlignment="1">
      <alignment vertical="center" wrapText="1"/>
    </xf>
    <xf numFmtId="0" fontId="28" fillId="8" borderId="4" xfId="2" applyFont="1" applyFill="1" applyBorder="1" applyAlignment="1">
      <alignment horizontal="left" vertical="center" wrapText="1"/>
    </xf>
    <xf numFmtId="166" fontId="24" fillId="13" borderId="4" xfId="1" applyNumberFormat="1" applyFont="1" applyFill="1" applyBorder="1" applyAlignment="1">
      <alignment horizontal="center" vertical="center" wrapText="1"/>
    </xf>
    <xf numFmtId="43" fontId="29" fillId="10" borderId="0" xfId="3" applyFont="1" applyFill="1" applyBorder="1" applyAlignment="1">
      <alignment vertical="center" wrapText="1"/>
    </xf>
    <xf numFmtId="10" fontId="24" fillId="0" borderId="0" xfId="0" applyNumberFormat="1" applyFont="1" applyAlignment="1">
      <alignment horizontal="center" vertical="center" wrapText="1"/>
    </xf>
    <xf numFmtId="0" fontId="29" fillId="6" borderId="11" xfId="2" applyFont="1" applyFill="1" applyBorder="1" applyAlignment="1">
      <alignment horizontal="center" vertical="center" wrapText="1"/>
    </xf>
    <xf numFmtId="0" fontId="29" fillId="6" borderId="22" xfId="2" applyFont="1" applyFill="1" applyBorder="1" applyAlignment="1">
      <alignment horizontal="center" vertical="center" wrapText="1"/>
    </xf>
    <xf numFmtId="0" fontId="29" fillId="6" borderId="16" xfId="2" applyFont="1" applyFill="1" applyBorder="1" applyAlignment="1">
      <alignment horizontal="center" vertical="center" wrapText="1"/>
    </xf>
    <xf numFmtId="0" fontId="29" fillId="6" borderId="17" xfId="2" applyFont="1" applyFill="1" applyBorder="1" applyAlignment="1">
      <alignment horizontal="center" vertical="center" wrapText="1"/>
    </xf>
    <xf numFmtId="0" fontId="29" fillId="6" borderId="18" xfId="2" applyFont="1" applyFill="1" applyBorder="1" applyAlignment="1">
      <alignment horizontal="center" vertical="center" wrapText="1"/>
    </xf>
    <xf numFmtId="0" fontId="29" fillId="6" borderId="2" xfId="2" applyFont="1" applyFill="1" applyBorder="1" applyAlignment="1">
      <alignment horizontal="center" vertical="center" wrapText="1"/>
    </xf>
    <xf numFmtId="166" fontId="24" fillId="8" borderId="17" xfId="1" applyNumberFormat="1" applyFont="1" applyFill="1" applyBorder="1" applyAlignment="1">
      <alignment vertical="center" wrapText="1"/>
    </xf>
    <xf numFmtId="166" fontId="24" fillId="8" borderId="18" xfId="1" applyNumberFormat="1" applyFont="1" applyFill="1" applyBorder="1" applyAlignment="1">
      <alignment vertical="center" wrapText="1"/>
    </xf>
    <xf numFmtId="166" fontId="24" fillId="8" borderId="2" xfId="1" applyNumberFormat="1" applyFont="1" applyFill="1" applyBorder="1" applyAlignment="1">
      <alignment vertical="center" wrapText="1"/>
    </xf>
    <xf numFmtId="0" fontId="23" fillId="0" borderId="11" xfId="0" applyFont="1" applyBorder="1" applyAlignment="1">
      <alignment vertical="center" wrapText="1"/>
    </xf>
    <xf numFmtId="166" fontId="24" fillId="8" borderId="22" xfId="1" applyNumberFormat="1" applyFont="1" applyFill="1" applyBorder="1" applyAlignment="1">
      <alignment vertical="center" wrapText="1"/>
    </xf>
    <xf numFmtId="166" fontId="24" fillId="8" borderId="16" xfId="1" applyNumberFormat="1" applyFont="1" applyFill="1" applyBorder="1" applyAlignment="1">
      <alignment vertical="center" wrapText="1"/>
    </xf>
    <xf numFmtId="166" fontId="24" fillId="8" borderId="9" xfId="1" applyNumberFormat="1" applyFont="1" applyFill="1" applyBorder="1" applyAlignment="1">
      <alignment vertical="center" wrapText="1"/>
    </xf>
    <xf numFmtId="166" fontId="24" fillId="8" borderId="23" xfId="1" applyNumberFormat="1" applyFont="1" applyFill="1" applyBorder="1" applyAlignment="1">
      <alignment vertical="center" wrapText="1"/>
    </xf>
    <xf numFmtId="166" fontId="24" fillId="8" borderId="20" xfId="1" applyNumberFormat="1" applyFont="1" applyFill="1" applyBorder="1" applyAlignment="1">
      <alignment vertical="center" wrapText="1"/>
    </xf>
    <xf numFmtId="166" fontId="24" fillId="8" borderId="21" xfId="1" applyNumberFormat="1" applyFont="1" applyFill="1" applyBorder="1" applyAlignment="1">
      <alignment vertical="center" wrapText="1"/>
    </xf>
    <xf numFmtId="166" fontId="24" fillId="8" borderId="14" xfId="1" applyNumberFormat="1" applyFont="1" applyFill="1" applyBorder="1" applyAlignment="1">
      <alignment vertical="center" wrapText="1"/>
    </xf>
    <xf numFmtId="166" fontId="24" fillId="8" borderId="8" xfId="1" applyNumberFormat="1" applyFont="1" applyFill="1" applyBorder="1" applyAlignment="1">
      <alignment vertical="center" wrapText="1"/>
    </xf>
    <xf numFmtId="166" fontId="27" fillId="18" borderId="13" xfId="1" applyNumberFormat="1" applyFont="1" applyFill="1" applyBorder="1" applyAlignment="1">
      <alignment vertical="center" wrapText="1"/>
    </xf>
    <xf numFmtId="0" fontId="29" fillId="6" borderId="10" xfId="2" applyFont="1" applyFill="1" applyBorder="1" applyAlignment="1">
      <alignment horizontal="center" vertical="center" wrapText="1"/>
    </xf>
    <xf numFmtId="166" fontId="24" fillId="0" borderId="0" xfId="1" applyNumberFormat="1" applyFont="1" applyFill="1" applyBorder="1" applyAlignment="1">
      <alignment horizontal="center" vertical="center" wrapText="1"/>
    </xf>
    <xf numFmtId="0" fontId="27" fillId="15" borderId="35" xfId="0" applyFont="1" applyFill="1" applyBorder="1" applyAlignment="1">
      <alignment horizontal="center" vertical="center" wrapText="1"/>
    </xf>
    <xf numFmtId="165" fontId="24" fillId="8" borderId="35" xfId="3" applyNumberFormat="1" applyFont="1" applyFill="1" applyBorder="1" applyAlignment="1">
      <alignment horizontal="left" vertical="center" wrapText="1"/>
    </xf>
    <xf numFmtId="165" fontId="27" fillId="8" borderId="0" xfId="3" applyNumberFormat="1" applyFont="1" applyFill="1" applyBorder="1" applyAlignment="1">
      <alignment vertical="center" wrapText="1"/>
    </xf>
    <xf numFmtId="0" fontId="29" fillId="3" borderId="4" xfId="7" applyFont="1" applyFill="1" applyBorder="1" applyAlignment="1">
      <alignment horizontal="left" vertical="center" wrapText="1"/>
    </xf>
    <xf numFmtId="165" fontId="29" fillId="18" borderId="4" xfId="9" applyNumberFormat="1" applyFont="1" applyFill="1" applyBorder="1" applyAlignment="1">
      <alignment vertical="center" wrapText="1"/>
    </xf>
    <xf numFmtId="165" fontId="34" fillId="8" borderId="0" xfId="9" applyNumberFormat="1" applyFont="1" applyFill="1" applyBorder="1" applyAlignment="1">
      <alignment vertical="center" wrapText="1"/>
    </xf>
    <xf numFmtId="165" fontId="28" fillId="0" borderId="0" xfId="9" applyNumberFormat="1" applyFont="1" applyFill="1" applyBorder="1" applyAlignment="1">
      <alignment horizontal="left" vertical="center" wrapText="1"/>
    </xf>
    <xf numFmtId="165" fontId="28" fillId="0" borderId="0" xfId="9" applyNumberFormat="1" applyFont="1" applyFill="1" applyBorder="1" applyAlignment="1">
      <alignment horizontal="center" vertical="center" wrapText="1"/>
    </xf>
    <xf numFmtId="0" fontId="29" fillId="4" borderId="4" xfId="7" applyFont="1" applyFill="1" applyBorder="1" applyAlignment="1">
      <alignment horizontal="center" vertical="center" wrapText="1"/>
    </xf>
    <xf numFmtId="0" fontId="28" fillId="0" borderId="10" xfId="7" applyFont="1" applyBorder="1" applyAlignment="1">
      <alignment horizontal="left" vertical="center" wrapText="1"/>
    </xf>
    <xf numFmtId="165" fontId="28" fillId="0" borderId="4" xfId="9" applyNumberFormat="1" applyFont="1" applyFill="1" applyBorder="1" applyAlignment="1">
      <alignment horizontal="center" vertical="center" wrapText="1"/>
    </xf>
    <xf numFmtId="42" fontId="28" fillId="0" borderId="4" xfId="28" applyFont="1" applyFill="1" applyBorder="1" applyAlignment="1">
      <alignment horizontal="center" vertical="center" wrapText="1"/>
    </xf>
    <xf numFmtId="42" fontId="28" fillId="0" borderId="4" xfId="28" applyFont="1" applyBorder="1" applyAlignment="1">
      <alignment horizontal="center" vertical="center" wrapText="1"/>
    </xf>
    <xf numFmtId="165" fontId="28" fillId="0" borderId="10" xfId="9" applyNumberFormat="1" applyFont="1" applyFill="1" applyBorder="1" applyAlignment="1">
      <alignment horizontal="center" vertical="center" wrapText="1"/>
    </xf>
    <xf numFmtId="42" fontId="28" fillId="0" borderId="12" xfId="28" applyFont="1" applyFill="1" applyBorder="1" applyAlignment="1">
      <alignment horizontal="center" vertical="center" wrapText="1"/>
    </xf>
    <xf numFmtId="165" fontId="28" fillId="0" borderId="2" xfId="9" applyNumberFormat="1" applyFont="1" applyFill="1" applyBorder="1" applyAlignment="1">
      <alignment horizontal="center" vertical="center" wrapText="1"/>
    </xf>
    <xf numFmtId="167" fontId="28" fillId="0" borderId="0" xfId="7" applyNumberFormat="1" applyFont="1" applyAlignment="1">
      <alignment vertical="center" wrapText="1"/>
    </xf>
    <xf numFmtId="9" fontId="28" fillId="0" borderId="0" xfId="7" applyNumberFormat="1" applyFont="1" applyAlignment="1">
      <alignment vertical="center" wrapText="1"/>
    </xf>
    <xf numFmtId="165" fontId="28" fillId="8" borderId="0" xfId="2" applyNumberFormat="1" applyFont="1" applyFill="1" applyAlignment="1">
      <alignment vertical="center" wrapText="1"/>
    </xf>
    <xf numFmtId="165" fontId="28" fillId="5" borderId="0" xfId="2" applyNumberFormat="1" applyFont="1" applyFill="1" applyAlignment="1">
      <alignment vertical="center" wrapText="1"/>
    </xf>
    <xf numFmtId="165" fontId="28" fillId="5" borderId="0" xfId="3" applyNumberFormat="1" applyFont="1" applyFill="1" applyBorder="1" applyAlignment="1">
      <alignment vertical="center" wrapText="1"/>
    </xf>
    <xf numFmtId="165" fontId="26" fillId="10" borderId="0" xfId="3" applyNumberFormat="1" applyFont="1" applyFill="1" applyBorder="1" applyAlignment="1">
      <alignment vertical="center" wrapText="1"/>
    </xf>
    <xf numFmtId="0" fontId="28" fillId="0" borderId="4" xfId="7" applyFont="1" applyBorder="1" applyAlignment="1">
      <alignment horizontal="left" vertical="center" wrapText="1"/>
    </xf>
    <xf numFmtId="42" fontId="28" fillId="8" borderId="12" xfId="28" applyFont="1" applyFill="1" applyBorder="1" applyAlignment="1">
      <alignment horizontal="center" vertical="center" wrapText="1"/>
    </xf>
    <xf numFmtId="9" fontId="24" fillId="13" borderId="4" xfId="10" applyFont="1" applyFill="1" applyBorder="1" applyAlignment="1">
      <alignment horizontal="center" vertical="center" wrapText="1"/>
    </xf>
    <xf numFmtId="9" fontId="28" fillId="8" borderId="0" xfId="7" applyNumberFormat="1" applyFont="1" applyFill="1" applyAlignment="1">
      <alignment vertical="center" wrapText="1"/>
    </xf>
    <xf numFmtId="165" fontId="28" fillId="0" borderId="0" xfId="7" applyNumberFormat="1" applyFont="1" applyAlignment="1">
      <alignment horizontal="center" vertical="center" wrapText="1"/>
    </xf>
    <xf numFmtId="165" fontId="28" fillId="0" borderId="0" xfId="7" applyNumberFormat="1" applyFont="1" applyAlignment="1">
      <alignment vertical="center" wrapText="1"/>
    </xf>
    <xf numFmtId="0" fontId="29" fillId="6" borderId="4" xfId="2" applyFont="1" applyFill="1" applyBorder="1" applyAlignment="1">
      <alignment horizontal="left" vertical="center" wrapText="1"/>
    </xf>
    <xf numFmtId="0" fontId="29" fillId="6" borderId="4" xfId="7" applyFont="1" applyFill="1" applyBorder="1" applyAlignment="1">
      <alignment horizontal="center" vertical="center" wrapText="1"/>
    </xf>
    <xf numFmtId="9" fontId="24" fillId="0" borderId="4" xfId="10" applyFont="1" applyFill="1" applyBorder="1" applyAlignment="1">
      <alignment horizontal="center" vertical="center" wrapText="1"/>
    </xf>
    <xf numFmtId="0" fontId="28" fillId="0" borderId="0" xfId="7" applyFont="1" applyAlignment="1">
      <alignment horizontal="left" vertical="center" wrapText="1"/>
    </xf>
    <xf numFmtId="9" fontId="24" fillId="0" borderId="0" xfId="10" applyFont="1" applyFill="1" applyBorder="1" applyAlignment="1">
      <alignment horizontal="center" vertical="center" wrapText="1"/>
    </xf>
    <xf numFmtId="166" fontId="28" fillId="0" borderId="0" xfId="1" applyNumberFormat="1" applyFont="1" applyFill="1" applyBorder="1" applyAlignment="1">
      <alignment vertical="center" wrapText="1"/>
    </xf>
    <xf numFmtId="10" fontId="28" fillId="0" borderId="0" xfId="2" applyNumberFormat="1" applyFont="1" applyAlignment="1">
      <alignment vertical="center" wrapText="1"/>
    </xf>
    <xf numFmtId="0" fontId="28" fillId="8" borderId="4" xfId="7" applyFont="1" applyFill="1" applyBorder="1" applyAlignment="1">
      <alignment horizontal="left" vertical="center" wrapText="1"/>
    </xf>
    <xf numFmtId="9" fontId="24" fillId="8" borderId="4" xfId="10" applyFont="1" applyFill="1" applyBorder="1" applyAlignment="1">
      <alignment horizontal="center" vertical="center" wrapText="1"/>
    </xf>
    <xf numFmtId="0" fontId="35" fillId="0" borderId="0" xfId="7" applyFont="1" applyAlignment="1">
      <alignment horizontal="left" vertical="center" wrapText="1"/>
    </xf>
    <xf numFmtId="165" fontId="35" fillId="0" borderId="0" xfId="9" applyNumberFormat="1" applyFont="1" applyFill="1" applyBorder="1" applyAlignment="1">
      <alignment horizontal="center" vertical="center" wrapText="1"/>
    </xf>
    <xf numFmtId="0" fontId="27" fillId="6" borderId="4" xfId="2" applyFont="1" applyFill="1" applyBorder="1" applyAlignment="1">
      <alignment horizontal="left" vertical="center" wrapText="1"/>
    </xf>
    <xf numFmtId="0" fontId="27" fillId="6" borderId="4" xfId="7" applyFont="1" applyFill="1" applyBorder="1" applyAlignment="1">
      <alignment horizontal="center" vertical="center" wrapText="1"/>
    </xf>
    <xf numFmtId="0" fontId="24" fillId="0" borderId="4" xfId="7" applyFont="1" applyBorder="1" applyAlignment="1">
      <alignment horizontal="left" vertical="center" wrapText="1"/>
    </xf>
    <xf numFmtId="165" fontId="35" fillId="0" borderId="0" xfId="7" applyNumberFormat="1" applyFont="1" applyAlignment="1">
      <alignment horizontal="center" vertical="center" wrapText="1"/>
    </xf>
    <xf numFmtId="9" fontId="28" fillId="0" borderId="4" xfId="7" applyNumberFormat="1" applyFont="1" applyBorder="1" applyAlignment="1">
      <alignment horizontal="center" vertical="center" wrapText="1"/>
    </xf>
    <xf numFmtId="0" fontId="28" fillId="0" borderId="0" xfId="8" applyFont="1" applyAlignment="1">
      <alignment vertical="center" wrapText="1"/>
    </xf>
    <xf numFmtId="0" fontId="34" fillId="8" borderId="0" xfId="8" applyFont="1" applyFill="1" applyAlignment="1">
      <alignment vertical="center" wrapText="1"/>
    </xf>
    <xf numFmtId="165" fontId="29" fillId="6" borderId="4" xfId="3" applyNumberFormat="1" applyFont="1" applyFill="1" applyBorder="1" applyAlignment="1">
      <alignment horizontal="center" vertical="center" wrapText="1"/>
    </xf>
    <xf numFmtId="0" fontId="28" fillId="0" borderId="4" xfId="8" applyFont="1" applyBorder="1" applyAlignment="1">
      <alignment vertical="center" wrapText="1"/>
    </xf>
    <xf numFmtId="3" fontId="28" fillId="18" borderId="4" xfId="8" applyNumberFormat="1" applyFont="1" applyFill="1" applyBorder="1" applyAlignment="1">
      <alignment vertical="center" wrapText="1"/>
    </xf>
    <xf numFmtId="165" fontId="35" fillId="8" borderId="0" xfId="7" applyNumberFormat="1" applyFont="1" applyFill="1" applyAlignment="1">
      <alignment horizontal="center" vertical="center" wrapText="1"/>
    </xf>
    <xf numFmtId="0" fontId="28" fillId="5" borderId="4" xfId="8" applyFont="1" applyFill="1" applyBorder="1" applyAlignment="1">
      <alignment vertical="center" wrapText="1"/>
    </xf>
    <xf numFmtId="0" fontId="29" fillId="9" borderId="10" xfId="2" applyFont="1" applyFill="1" applyBorder="1" applyAlignment="1">
      <alignment horizontal="left" vertical="center" wrapText="1"/>
    </xf>
    <xf numFmtId="165" fontId="34" fillId="0" borderId="0" xfId="9" applyNumberFormat="1" applyFont="1" applyFill="1" applyBorder="1" applyAlignment="1">
      <alignment vertical="center" wrapText="1"/>
    </xf>
    <xf numFmtId="9" fontId="28" fillId="13" borderId="4" xfId="7" applyNumberFormat="1" applyFont="1" applyFill="1" applyBorder="1" applyAlignment="1">
      <alignment horizontal="center" vertical="center" wrapText="1"/>
    </xf>
    <xf numFmtId="0" fontId="28" fillId="7" borderId="10" xfId="2" applyFont="1" applyFill="1" applyBorder="1" applyAlignment="1">
      <alignment vertical="center" wrapText="1"/>
    </xf>
    <xf numFmtId="166" fontId="29" fillId="13" borderId="4" xfId="1" applyNumberFormat="1" applyFont="1" applyFill="1" applyBorder="1" applyAlignment="1">
      <alignment horizontal="center" vertical="center" wrapText="1"/>
    </xf>
    <xf numFmtId="166" fontId="28" fillId="8" borderId="0" xfId="1" applyNumberFormat="1" applyFont="1" applyFill="1" applyBorder="1" applyAlignment="1">
      <alignment horizontal="left" vertical="center" wrapText="1"/>
    </xf>
    <xf numFmtId="166" fontId="29" fillId="8" borderId="0" xfId="1" applyNumberFormat="1" applyFont="1" applyFill="1" applyBorder="1" applyAlignment="1">
      <alignment horizontal="center" vertical="center" wrapText="1"/>
    </xf>
    <xf numFmtId="0" fontId="23" fillId="8" borderId="0" xfId="2" applyFont="1" applyFill="1" applyAlignment="1">
      <alignment vertical="center" wrapText="1"/>
    </xf>
    <xf numFmtId="0" fontId="23" fillId="0" borderId="4" xfId="2" applyFont="1" applyBorder="1" applyAlignment="1">
      <alignment horizontal="center" vertical="center" wrapText="1"/>
    </xf>
    <xf numFmtId="166" fontId="23" fillId="0" borderId="4" xfId="1" applyNumberFormat="1" applyFont="1" applyBorder="1" applyAlignment="1">
      <alignment vertical="center" wrapText="1"/>
    </xf>
    <xf numFmtId="166" fontId="23" fillId="10" borderId="4" xfId="1" applyNumberFormat="1" applyFont="1" applyFill="1" applyBorder="1" applyAlignment="1">
      <alignment vertical="center" wrapText="1"/>
    </xf>
    <xf numFmtId="0" fontId="23" fillId="5" borderId="4" xfId="2" applyFont="1" applyFill="1" applyBorder="1" applyAlignment="1">
      <alignment horizontal="center" vertical="center" wrapText="1"/>
    </xf>
    <xf numFmtId="166" fontId="23" fillId="5" borderId="4" xfId="1" applyNumberFormat="1" applyFont="1" applyFill="1" applyBorder="1" applyAlignment="1">
      <alignment vertical="center" wrapText="1"/>
    </xf>
    <xf numFmtId="166" fontId="25" fillId="18" borderId="4" xfId="1" applyNumberFormat="1" applyFont="1" applyFill="1" applyBorder="1" applyAlignment="1">
      <alignment horizontal="center" vertical="center" wrapText="1"/>
    </xf>
    <xf numFmtId="0" fontId="25" fillId="9" borderId="10" xfId="2" applyFont="1" applyFill="1" applyBorder="1" applyAlignment="1">
      <alignment horizontal="left" vertical="center" wrapText="1"/>
    </xf>
    <xf numFmtId="9" fontId="28" fillId="13" borderId="4" xfId="0" applyNumberFormat="1" applyFont="1" applyFill="1" applyBorder="1" applyAlignment="1">
      <alignment horizontal="center" vertical="center"/>
    </xf>
    <xf numFmtId="167" fontId="28" fillId="13" borderId="4" xfId="0" applyNumberFormat="1" applyFont="1" applyFill="1" applyBorder="1" applyAlignment="1">
      <alignment horizontal="center" vertical="center"/>
    </xf>
    <xf numFmtId="9" fontId="28" fillId="0" borderId="0" xfId="0" applyNumberFormat="1" applyFont="1" applyAlignment="1">
      <alignment horizontal="center" vertical="center"/>
    </xf>
    <xf numFmtId="0" fontId="29" fillId="8" borderId="0" xfId="2" applyFont="1" applyFill="1" applyAlignment="1">
      <alignment horizontal="center" vertical="center" wrapText="1"/>
    </xf>
    <xf numFmtId="0" fontId="27" fillId="8" borderId="0" xfId="2" applyFont="1" applyFill="1" applyAlignment="1">
      <alignment horizontal="center" vertical="center" wrapText="1"/>
    </xf>
    <xf numFmtId="165" fontId="28" fillId="3" borderId="4" xfId="3" applyNumberFormat="1" applyFont="1" applyFill="1" applyBorder="1" applyAlignment="1">
      <alignment vertical="center" wrapText="1"/>
    </xf>
    <xf numFmtId="166" fontId="29" fillId="18" borderId="4" xfId="6" applyNumberFormat="1" applyFont="1" applyFill="1" applyBorder="1" applyAlignment="1">
      <alignment vertical="center" wrapText="1"/>
    </xf>
    <xf numFmtId="0" fontId="25" fillId="0" borderId="0" xfId="3" applyNumberFormat="1" applyFont="1" applyBorder="1" applyAlignment="1">
      <alignment horizontal="justify" vertical="center" wrapText="1"/>
    </xf>
    <xf numFmtId="0" fontId="25" fillId="0" borderId="0" xfId="0" applyFont="1" applyAlignment="1">
      <alignment horizontal="center" vertical="center" wrapText="1"/>
    </xf>
    <xf numFmtId="10" fontId="25" fillId="0" borderId="0" xfId="0" applyNumberFormat="1" applyFont="1" applyAlignment="1">
      <alignment horizontal="center" vertical="center" wrapText="1"/>
    </xf>
    <xf numFmtId="165" fontId="23" fillId="0" borderId="0" xfId="3" applyNumberFormat="1" applyFont="1" applyBorder="1" applyAlignment="1">
      <alignment vertical="center"/>
    </xf>
    <xf numFmtId="165" fontId="23" fillId="0" borderId="0" xfId="3" applyNumberFormat="1" applyFont="1" applyAlignment="1">
      <alignment horizontal="justify" vertical="center" wrapText="1"/>
    </xf>
    <xf numFmtId="165" fontId="23" fillId="0" borderId="0" xfId="3" applyNumberFormat="1" applyFont="1" applyAlignment="1">
      <alignment vertical="center"/>
    </xf>
    <xf numFmtId="10" fontId="23" fillId="0" borderId="0" xfId="3" applyNumberFormat="1" applyFont="1" applyAlignment="1">
      <alignment vertical="center"/>
    </xf>
    <xf numFmtId="0" fontId="26" fillId="17" borderId="4" xfId="0" applyFont="1" applyFill="1" applyBorder="1" applyAlignment="1">
      <alignment horizontal="center" vertical="center" wrapText="1"/>
    </xf>
    <xf numFmtId="165" fontId="25" fillId="29" borderId="4" xfId="3" applyNumberFormat="1" applyFont="1" applyFill="1" applyBorder="1" applyAlignment="1">
      <alignment horizontal="center" vertical="center" wrapText="1"/>
    </xf>
    <xf numFmtId="165" fontId="25" fillId="13" borderId="4" xfId="0" applyNumberFormat="1" applyFont="1" applyFill="1" applyBorder="1" applyAlignment="1">
      <alignment vertical="center"/>
    </xf>
    <xf numFmtId="165" fontId="42" fillId="30" borderId="4" xfId="3" applyNumberFormat="1" applyFont="1" applyFill="1" applyBorder="1" applyAlignment="1">
      <alignment horizontal="justify" vertical="center" wrapText="1"/>
    </xf>
    <xf numFmtId="165" fontId="23" fillId="0" borderId="4" xfId="0" applyNumberFormat="1" applyFont="1" applyBorder="1" applyAlignment="1">
      <alignment vertical="center"/>
    </xf>
    <xf numFmtId="0" fontId="23" fillId="0" borderId="4" xfId="0" applyFont="1" applyBorder="1" applyAlignment="1">
      <alignment vertical="center"/>
    </xf>
    <xf numFmtId="165" fontId="26" fillId="17" borderId="4" xfId="0" applyNumberFormat="1" applyFont="1" applyFill="1" applyBorder="1" applyAlignment="1">
      <alignment horizontal="center" vertical="center"/>
    </xf>
    <xf numFmtId="165" fontId="27" fillId="12" borderId="4" xfId="3" applyNumberFormat="1" applyFont="1" applyFill="1" applyBorder="1" applyAlignment="1">
      <alignment horizontal="justify" vertical="center" wrapText="1"/>
    </xf>
    <xf numFmtId="9" fontId="25" fillId="13" borderId="4" xfId="26" applyFont="1" applyFill="1" applyBorder="1" applyAlignment="1">
      <alignment horizontal="center" vertical="center"/>
    </xf>
    <xf numFmtId="165" fontId="23" fillId="0" borderId="0" xfId="0" applyNumberFormat="1" applyFont="1" applyAlignment="1">
      <alignment vertical="center"/>
    </xf>
    <xf numFmtId="0" fontId="43" fillId="0" borderId="0" xfId="3" applyNumberFormat="1" applyFont="1" applyFill="1" applyBorder="1" applyAlignment="1">
      <alignment horizontal="justify" vertical="center" wrapText="1"/>
    </xf>
    <xf numFmtId="0" fontId="43" fillId="0" borderId="0" xfId="0" applyFont="1" applyAlignment="1">
      <alignment horizontal="center" vertical="center" wrapText="1"/>
    </xf>
    <xf numFmtId="10" fontId="43" fillId="0" borderId="0" xfId="0" applyNumberFormat="1" applyFont="1" applyAlignment="1">
      <alignment horizontal="center" vertical="center" wrapText="1"/>
    </xf>
    <xf numFmtId="165" fontId="44" fillId="0" borderId="0" xfId="3" applyNumberFormat="1" applyFont="1" applyFill="1" applyBorder="1" applyAlignment="1">
      <alignment vertical="center"/>
    </xf>
    <xf numFmtId="0" fontId="44" fillId="0" borderId="0" xfId="0" applyFont="1" applyAlignment="1">
      <alignment vertical="center"/>
    </xf>
    <xf numFmtId="165" fontId="28" fillId="0" borderId="0" xfId="3" applyNumberFormat="1" applyFont="1" applyFill="1" applyBorder="1" applyAlignment="1">
      <alignment horizontal="justify" vertical="center" wrapText="1"/>
    </xf>
    <xf numFmtId="165" fontId="28" fillId="0" borderId="0" xfId="3" applyNumberFormat="1" applyFont="1" applyFill="1" applyBorder="1" applyAlignment="1">
      <alignment vertical="center"/>
    </xf>
    <xf numFmtId="10" fontId="28" fillId="0" borderId="0" xfId="3" applyNumberFormat="1" applyFont="1" applyFill="1" applyBorder="1" applyAlignment="1">
      <alignment vertical="center"/>
    </xf>
    <xf numFmtId="0" fontId="45" fillId="28" borderId="4" xfId="0" applyFont="1" applyFill="1" applyBorder="1" applyAlignment="1">
      <alignment horizontal="center" vertical="center"/>
    </xf>
    <xf numFmtId="1" fontId="45" fillId="28" borderId="4" xfId="3" applyNumberFormat="1" applyFont="1" applyFill="1" applyBorder="1" applyAlignment="1">
      <alignment horizontal="center" vertical="center" wrapText="1"/>
    </xf>
    <xf numFmtId="165" fontId="45" fillId="28" borderId="4" xfId="3" applyNumberFormat="1" applyFont="1" applyFill="1" applyBorder="1" applyAlignment="1">
      <alignment horizontal="center" vertical="center" wrapText="1"/>
    </xf>
    <xf numFmtId="169" fontId="45" fillId="28" borderId="4" xfId="10" applyNumberFormat="1" applyFont="1" applyFill="1" applyBorder="1" applyAlignment="1">
      <alignment horizontal="center" vertical="center" wrapText="1"/>
    </xf>
    <xf numFmtId="10" fontId="25" fillId="13" borderId="4" xfId="26" applyNumberFormat="1" applyFont="1" applyFill="1" applyBorder="1" applyAlignment="1">
      <alignment horizontal="center" vertical="center"/>
    </xf>
    <xf numFmtId="10" fontId="23" fillId="0" borderId="4" xfId="26" applyNumberFormat="1" applyFont="1" applyBorder="1" applyAlignment="1">
      <alignment horizontal="center" vertical="center"/>
    </xf>
    <xf numFmtId="10" fontId="26" fillId="17" borderId="4" xfId="26" applyNumberFormat="1" applyFont="1" applyFill="1" applyBorder="1" applyAlignment="1">
      <alignment horizontal="center" vertical="center"/>
    </xf>
    <xf numFmtId="0" fontId="23" fillId="0" borderId="0" xfId="0" applyFont="1"/>
    <xf numFmtId="0" fontId="23" fillId="0" borderId="0" xfId="0" applyFont="1" applyAlignment="1">
      <alignment horizontal="center"/>
    </xf>
    <xf numFmtId="9" fontId="25" fillId="13" borderId="4" xfId="26" applyFont="1" applyFill="1" applyBorder="1" applyAlignment="1">
      <alignment horizontal="left"/>
    </xf>
    <xf numFmtId="165" fontId="25" fillId="13" borderId="4" xfId="0" applyNumberFormat="1" applyFont="1" applyFill="1" applyBorder="1"/>
    <xf numFmtId="9" fontId="42" fillId="13" borderId="4" xfId="10" applyFont="1" applyFill="1" applyBorder="1" applyAlignment="1">
      <alignment horizontal="center" vertical="center" wrapText="1"/>
    </xf>
    <xf numFmtId="9" fontId="25" fillId="13" borderId="4" xfId="26" applyFont="1" applyFill="1" applyBorder="1" applyAlignment="1">
      <alignment horizontal="center"/>
    </xf>
    <xf numFmtId="0" fontId="23" fillId="0" borderId="4" xfId="0" applyFont="1" applyBorder="1"/>
    <xf numFmtId="165" fontId="23" fillId="0" borderId="4" xfId="0" applyNumberFormat="1" applyFont="1" applyBorder="1"/>
    <xf numFmtId="9" fontId="23" fillId="0" borderId="4" xfId="10" applyFont="1" applyBorder="1" applyAlignment="1">
      <alignment horizontal="center" vertical="center"/>
    </xf>
    <xf numFmtId="167" fontId="26" fillId="17" borderId="4" xfId="26" applyNumberFormat="1" applyFont="1" applyFill="1" applyBorder="1" applyAlignment="1">
      <alignment horizontal="center" vertical="center"/>
    </xf>
    <xf numFmtId="0" fontId="16" fillId="17" borderId="41" xfId="0" applyFont="1" applyFill="1" applyBorder="1" applyAlignment="1">
      <alignment horizontal="center" vertical="center" wrapText="1"/>
    </xf>
    <xf numFmtId="0" fontId="16" fillId="17" borderId="41" xfId="0" applyFont="1" applyFill="1" applyBorder="1" applyAlignment="1">
      <alignment horizontal="center" wrapText="1"/>
    </xf>
    <xf numFmtId="0" fontId="23" fillId="8" borderId="58" xfId="0" applyFont="1" applyFill="1" applyBorder="1" applyAlignment="1">
      <alignment horizontal="left" vertical="center" wrapText="1"/>
    </xf>
    <xf numFmtId="0" fontId="24" fillId="8" borderId="58" xfId="0" applyFont="1" applyFill="1" applyBorder="1" applyAlignment="1">
      <alignment horizontal="left" vertical="center" wrapText="1"/>
    </xf>
    <xf numFmtId="0" fontId="11" fillId="8" borderId="41" xfId="0" applyFont="1" applyFill="1" applyBorder="1" applyAlignment="1">
      <alignment horizontal="center" vertical="center" wrapText="1"/>
    </xf>
    <xf numFmtId="0" fontId="16" fillId="21" borderId="41" xfId="0" applyFont="1" applyFill="1" applyBorder="1" applyAlignment="1">
      <alignment horizontal="center" vertical="center" wrapText="1"/>
    </xf>
    <xf numFmtId="0" fontId="16" fillId="20" borderId="41" xfId="0" applyFont="1" applyFill="1" applyBorder="1" applyAlignment="1">
      <alignment horizontal="center" vertical="center" wrapText="1"/>
    </xf>
    <xf numFmtId="0" fontId="16" fillId="17" borderId="41" xfId="0" applyFont="1" applyFill="1" applyBorder="1" applyAlignment="1">
      <alignment horizontal="center" vertical="center"/>
    </xf>
    <xf numFmtId="0" fontId="24" fillId="8" borderId="58" xfId="0" applyFont="1" applyFill="1" applyBorder="1" applyAlignment="1">
      <alignment vertical="center" wrapText="1"/>
    </xf>
    <xf numFmtId="0" fontId="19" fillId="17" borderId="41" xfId="0" applyFont="1" applyFill="1" applyBorder="1" applyAlignment="1">
      <alignment horizontal="center" vertical="center"/>
    </xf>
    <xf numFmtId="0" fontId="23" fillId="8" borderId="58" xfId="0" applyFont="1" applyFill="1" applyBorder="1" applyAlignment="1">
      <alignment vertical="center" wrapText="1"/>
    </xf>
    <xf numFmtId="0" fontId="31" fillId="0" borderId="11" xfId="35" applyFont="1" applyBorder="1" applyAlignment="1">
      <alignment horizontal="left" vertical="center" wrapText="1"/>
    </xf>
    <xf numFmtId="0" fontId="31" fillId="0" borderId="15" xfId="35" applyFont="1" applyBorder="1" applyAlignment="1">
      <alignment horizontal="left" vertical="center" wrapText="1"/>
    </xf>
    <xf numFmtId="0" fontId="31" fillId="0" borderId="12" xfId="35" applyFont="1" applyBorder="1" applyAlignment="1">
      <alignment horizontal="left" vertical="center" wrapText="1"/>
    </xf>
    <xf numFmtId="0" fontId="31" fillId="0" borderId="4" xfId="35" applyFont="1" applyBorder="1" applyAlignment="1">
      <alignment horizontal="justify" vertical="center" wrapText="1"/>
    </xf>
    <xf numFmtId="0" fontId="32" fillId="0" borderId="4" xfId="12" applyFont="1" applyBorder="1" applyAlignment="1">
      <alignment horizontal="justify" vertical="center" wrapText="1"/>
    </xf>
    <xf numFmtId="0" fontId="30" fillId="0" borderId="0" xfId="35" applyFont="1" applyAlignment="1">
      <alignment horizontal="center" vertical="center"/>
    </xf>
    <xf numFmtId="0" fontId="31" fillId="8" borderId="4" xfId="35" applyFont="1" applyFill="1" applyBorder="1" applyAlignment="1">
      <alignment horizontal="justify" vertical="center" wrapText="1"/>
    </xf>
    <xf numFmtId="0" fontId="32" fillId="8" borderId="4" xfId="12" applyFont="1" applyFill="1" applyBorder="1" applyAlignment="1">
      <alignment horizontal="justify" vertical="center" wrapText="1"/>
    </xf>
    <xf numFmtId="0" fontId="24" fillId="0" borderId="56" xfId="35" applyFont="1" applyBorder="1" applyAlignment="1">
      <alignment horizontal="left" vertical="center" wrapText="1"/>
    </xf>
    <xf numFmtId="0" fontId="23" fillId="0" borderId="56" xfId="12" applyFont="1" applyBorder="1" applyAlignment="1">
      <alignment horizontal="left" vertical="center" wrapText="1"/>
    </xf>
    <xf numFmtId="0" fontId="24" fillId="0" borderId="0" xfId="35" applyFont="1" applyAlignment="1">
      <alignment horizontal="left" vertical="center" wrapText="1"/>
    </xf>
    <xf numFmtId="0" fontId="23" fillId="0" borderId="0" xfId="12" applyFont="1" applyAlignment="1">
      <alignment horizontal="left" vertical="center" wrapText="1"/>
    </xf>
    <xf numFmtId="0" fontId="28" fillId="0" borderId="6" xfId="2" applyFont="1" applyBorder="1" applyAlignment="1">
      <alignment horizontal="left" vertical="center" wrapText="1"/>
    </xf>
    <xf numFmtId="166" fontId="24" fillId="8" borderId="10" xfId="1" applyNumberFormat="1" applyFont="1" applyFill="1" applyBorder="1" applyAlignment="1">
      <alignment horizontal="center" vertical="center" wrapText="1"/>
    </xf>
    <xf numFmtId="166" fontId="24" fillId="8" borderId="13" xfId="1" applyNumberFormat="1" applyFont="1" applyFill="1" applyBorder="1" applyAlignment="1">
      <alignment horizontal="center" vertical="center" wrapText="1"/>
    </xf>
    <xf numFmtId="0" fontId="24" fillId="8" borderId="10" xfId="2" applyFont="1" applyFill="1" applyBorder="1" applyAlignment="1">
      <alignment horizontal="center" vertical="center" wrapText="1"/>
    </xf>
    <xf numFmtId="0" fontId="24" fillId="8" borderId="14" xfId="2" applyFont="1" applyFill="1" applyBorder="1" applyAlignment="1">
      <alignment horizontal="center" vertical="center" wrapText="1"/>
    </xf>
    <xf numFmtId="0" fontId="24" fillId="8" borderId="13" xfId="2" applyFont="1" applyFill="1" applyBorder="1" applyAlignment="1">
      <alignment horizontal="center" vertical="center" wrapText="1"/>
    </xf>
    <xf numFmtId="165" fontId="34" fillId="8" borderId="8" xfId="0" applyNumberFormat="1" applyFont="1" applyFill="1" applyBorder="1" applyAlignment="1">
      <alignment horizontal="center" vertical="center" wrapText="1"/>
    </xf>
    <xf numFmtId="0" fontId="23" fillId="0" borderId="6" xfId="0" applyFont="1" applyBorder="1" applyAlignment="1">
      <alignment horizontal="left" vertical="center" wrapText="1"/>
    </xf>
    <xf numFmtId="0" fontId="29" fillId="3" borderId="4" xfId="2" applyFont="1" applyFill="1" applyBorder="1" applyAlignment="1">
      <alignment horizontal="center" vertical="center" wrapText="1"/>
    </xf>
    <xf numFmtId="0" fontId="27" fillId="3" borderId="10" xfId="2" applyFont="1" applyFill="1" applyBorder="1" applyAlignment="1">
      <alignment horizontal="center" vertical="center" wrapText="1"/>
    </xf>
    <xf numFmtId="0" fontId="27" fillId="3" borderId="13" xfId="2" applyFont="1" applyFill="1" applyBorder="1" applyAlignment="1">
      <alignment horizontal="center" vertical="center" wrapText="1"/>
    </xf>
    <xf numFmtId="165" fontId="27" fillId="3" borderId="10" xfId="3" applyNumberFormat="1" applyFont="1" applyFill="1" applyBorder="1" applyAlignment="1">
      <alignment horizontal="center" vertical="center" wrapText="1"/>
    </xf>
    <xf numFmtId="165" fontId="27" fillId="3" borderId="13" xfId="3" applyNumberFormat="1" applyFont="1" applyFill="1" applyBorder="1" applyAlignment="1">
      <alignment horizontal="center" vertical="center" wrapText="1"/>
    </xf>
    <xf numFmtId="0" fontId="27" fillId="3" borderId="4" xfId="2" applyFont="1" applyFill="1" applyBorder="1" applyAlignment="1">
      <alignment horizontal="center" vertical="center" wrapText="1"/>
    </xf>
    <xf numFmtId="0" fontId="23" fillId="8" borderId="10" xfId="2" applyFont="1" applyFill="1" applyBorder="1" applyAlignment="1">
      <alignment horizontal="center" vertical="center" wrapText="1"/>
    </xf>
    <xf numFmtId="0" fontId="23" fillId="8" borderId="14" xfId="2" applyFont="1" applyFill="1" applyBorder="1" applyAlignment="1">
      <alignment horizontal="center" vertical="center" wrapText="1"/>
    </xf>
    <xf numFmtId="0" fontId="23" fillId="8" borderId="13" xfId="2" applyFont="1" applyFill="1" applyBorder="1" applyAlignment="1">
      <alignment horizontal="center" vertical="center" wrapText="1"/>
    </xf>
    <xf numFmtId="165" fontId="27" fillId="3" borderId="4" xfId="3" applyNumberFormat="1" applyFont="1" applyFill="1" applyBorder="1" applyAlignment="1">
      <alignment horizontal="center" vertical="center" wrapText="1"/>
    </xf>
    <xf numFmtId="0" fontId="37" fillId="0" borderId="0" xfId="4" applyFont="1" applyAlignment="1">
      <alignment horizontal="left" vertical="center" wrapText="1"/>
    </xf>
    <xf numFmtId="0" fontId="23" fillId="0" borderId="0" xfId="0" applyFont="1" applyAlignment="1">
      <alignment horizontal="center" vertical="center" wrapText="1"/>
    </xf>
    <xf numFmtId="166" fontId="24" fillId="0" borderId="0" xfId="1" applyNumberFormat="1" applyFont="1" applyFill="1" applyBorder="1" applyAlignment="1">
      <alignment horizontal="center" vertical="center" wrapText="1"/>
    </xf>
    <xf numFmtId="0" fontId="28" fillId="16" borderId="0" xfId="2" applyFont="1" applyFill="1" applyAlignment="1">
      <alignment horizontal="center" vertical="center" wrapText="1"/>
    </xf>
    <xf numFmtId="0" fontId="27" fillId="0" borderId="0" xfId="2" applyFont="1" applyAlignment="1">
      <alignment horizontal="center" vertical="center" wrapText="1"/>
    </xf>
    <xf numFmtId="0" fontId="28" fillId="16" borderId="4" xfId="2" applyFont="1" applyFill="1" applyBorder="1" applyAlignment="1">
      <alignment horizontal="center" vertical="center" wrapText="1"/>
    </xf>
    <xf numFmtId="0" fontId="28" fillId="0" borderId="4" xfId="2" applyFont="1" applyBorder="1" applyAlignment="1">
      <alignment horizontal="justify" vertical="center" wrapText="1"/>
    </xf>
    <xf numFmtId="0" fontId="28" fillId="0" borderId="4" xfId="2" applyFont="1" applyBorder="1" applyAlignment="1">
      <alignment vertical="center" wrapText="1"/>
    </xf>
    <xf numFmtId="0" fontId="29" fillId="4" borderId="4" xfId="2" applyFont="1" applyFill="1" applyBorder="1" applyAlignment="1">
      <alignment vertical="center" wrapText="1"/>
    </xf>
    <xf numFmtId="0" fontId="28" fillId="4" borderId="4" xfId="2" applyFont="1" applyFill="1" applyBorder="1" applyAlignment="1">
      <alignment vertical="center" wrapText="1"/>
    </xf>
    <xf numFmtId="0" fontId="28" fillId="0" borderId="0" xfId="2" applyFont="1" applyAlignment="1">
      <alignment horizontal="left" vertical="center" wrapText="1"/>
    </xf>
    <xf numFmtId="165" fontId="28" fillId="0" borderId="0" xfId="3" applyNumberFormat="1" applyFont="1" applyFill="1" applyBorder="1" applyAlignment="1">
      <alignment horizontal="left" vertical="center" wrapText="1"/>
    </xf>
    <xf numFmtId="0" fontId="28" fillId="26" borderId="4" xfId="2" applyFont="1" applyFill="1" applyBorder="1" applyAlignment="1">
      <alignment horizontal="center" vertical="center" wrapText="1"/>
    </xf>
    <xf numFmtId="0" fontId="24" fillId="12" borderId="51" xfId="0" applyFont="1" applyFill="1" applyBorder="1" applyAlignment="1">
      <alignment horizontal="center" vertical="center" wrapText="1"/>
    </xf>
    <xf numFmtId="0" fontId="24" fillId="12" borderId="0" xfId="0" applyFont="1" applyFill="1" applyAlignment="1">
      <alignment horizontal="center" vertical="center" wrapText="1"/>
    </xf>
    <xf numFmtId="9" fontId="23" fillId="0" borderId="22" xfId="26" applyFont="1" applyBorder="1" applyAlignment="1">
      <alignment horizontal="center" vertical="center" wrapText="1"/>
    </xf>
    <xf numFmtId="9" fontId="23" fillId="0" borderId="50" xfId="26" applyFont="1" applyBorder="1" applyAlignment="1">
      <alignment horizontal="center" vertical="center" wrapText="1"/>
    </xf>
    <xf numFmtId="9" fontId="23" fillId="0" borderId="19" xfId="26" applyFont="1" applyBorder="1" applyAlignment="1">
      <alignment horizontal="center" vertical="center" wrapText="1"/>
    </xf>
    <xf numFmtId="0" fontId="28" fillId="0" borderId="0" xfId="3" applyNumberFormat="1" applyFont="1" applyFill="1" applyBorder="1" applyAlignment="1">
      <alignment horizontal="left" vertical="center" wrapText="1"/>
    </xf>
    <xf numFmtId="0" fontId="28" fillId="0" borderId="0" xfId="0" applyFont="1" applyAlignment="1">
      <alignment horizontal="center" vertical="center" wrapText="1"/>
    </xf>
    <xf numFmtId="0" fontId="23" fillId="0" borderId="4" xfId="2" applyFont="1" applyBorder="1" applyAlignment="1">
      <alignment horizontal="left" vertical="center" wrapText="1"/>
    </xf>
    <xf numFmtId="0" fontId="23" fillId="8" borderId="0" xfId="0" applyFont="1" applyFill="1" applyAlignment="1">
      <alignment horizontal="left" vertical="center" wrapText="1"/>
    </xf>
    <xf numFmtId="0" fontId="23" fillId="0" borderId="0" xfId="0" applyFont="1" applyAlignment="1">
      <alignment horizontal="left" vertical="center" wrapText="1"/>
    </xf>
    <xf numFmtId="0" fontId="23" fillId="0" borderId="4" xfId="0" applyFont="1" applyBorder="1" applyAlignment="1">
      <alignment horizontal="center" vertical="center" wrapText="1"/>
    </xf>
    <xf numFmtId="0" fontId="25" fillId="13" borderId="11" xfId="0" applyFont="1" applyFill="1" applyBorder="1" applyAlignment="1">
      <alignment horizontal="center" vertical="center" wrapText="1"/>
    </xf>
    <xf numFmtId="0" fontId="25" fillId="13" borderId="12" xfId="0" applyFont="1" applyFill="1" applyBorder="1" applyAlignment="1">
      <alignment horizontal="center" vertical="center" wrapText="1"/>
    </xf>
    <xf numFmtId="0" fontId="23" fillId="0" borderId="4" xfId="0" applyFont="1" applyBorder="1" applyAlignment="1">
      <alignment horizontal="center" vertical="center"/>
    </xf>
    <xf numFmtId="0" fontId="25" fillId="3" borderId="5" xfId="2" applyFont="1" applyFill="1" applyBorder="1" applyAlignment="1">
      <alignment horizontal="center" vertical="center" wrapText="1"/>
    </xf>
    <xf numFmtId="0" fontId="25" fillId="3" borderId="6" xfId="2" applyFont="1" applyFill="1" applyBorder="1" applyAlignment="1">
      <alignment horizontal="center" vertical="center" wrapText="1"/>
    </xf>
    <xf numFmtId="0" fontId="25" fillId="3" borderId="7" xfId="2" applyFont="1" applyFill="1" applyBorder="1" applyAlignment="1">
      <alignment horizontal="center" vertical="center" wrapText="1"/>
    </xf>
    <xf numFmtId="0" fontId="24" fillId="5" borderId="0" xfId="2" applyFont="1" applyFill="1" applyAlignment="1">
      <alignment vertical="center" wrapText="1"/>
    </xf>
    <xf numFmtId="0" fontId="28" fillId="7" borderId="0" xfId="2" applyFont="1" applyFill="1" applyAlignment="1">
      <alignment horizontal="center" vertical="center" wrapText="1"/>
    </xf>
    <xf numFmtId="0" fontId="28" fillId="8" borderId="0" xfId="2" applyFont="1" applyFill="1" applyAlignment="1">
      <alignment horizontal="center" vertical="center" wrapText="1"/>
    </xf>
    <xf numFmtId="0" fontId="28" fillId="8" borderId="0" xfId="2" applyFont="1" applyFill="1" applyAlignment="1">
      <alignment horizontal="left" vertical="center" wrapText="1"/>
    </xf>
    <xf numFmtId="0" fontId="28" fillId="8" borderId="4" xfId="2" applyFont="1" applyFill="1" applyBorder="1" applyAlignment="1">
      <alignment horizontal="left" vertical="center" wrapText="1"/>
    </xf>
    <xf numFmtId="166" fontId="24" fillId="13" borderId="4" xfId="1" applyNumberFormat="1" applyFont="1" applyFill="1" applyBorder="1" applyAlignment="1">
      <alignment horizontal="center" vertical="center" wrapText="1"/>
    </xf>
    <xf numFmtId="0" fontId="28" fillId="0" borderId="5" xfId="7" applyFont="1" applyBorder="1" applyAlignment="1">
      <alignment horizontal="left" vertical="center" wrapText="1"/>
    </xf>
    <xf numFmtId="0" fontId="28" fillId="0" borderId="9" xfId="7" applyFont="1" applyBorder="1" applyAlignment="1">
      <alignment horizontal="left" vertical="center" wrapText="1"/>
    </xf>
    <xf numFmtId="0" fontId="27" fillId="4" borderId="4" xfId="2" applyFont="1" applyFill="1" applyBorder="1" applyAlignment="1">
      <alignment horizontal="left" vertical="center" wrapText="1"/>
    </xf>
    <xf numFmtId="166" fontId="28" fillId="0" borderId="10" xfId="1" applyNumberFormat="1" applyFont="1" applyFill="1" applyBorder="1" applyAlignment="1">
      <alignment horizontal="center" vertical="center" wrapText="1"/>
    </xf>
    <xf numFmtId="166" fontId="28" fillId="0" borderId="14" xfId="1" applyNumberFormat="1" applyFont="1" applyFill="1" applyBorder="1" applyAlignment="1">
      <alignment horizontal="center" vertical="center" wrapText="1"/>
    </xf>
    <xf numFmtId="166" fontId="28" fillId="0" borderId="13" xfId="1" applyNumberFormat="1" applyFont="1" applyFill="1" applyBorder="1" applyAlignment="1">
      <alignment horizontal="center" vertical="center" wrapText="1"/>
    </xf>
    <xf numFmtId="0" fontId="28" fillId="0" borderId="10" xfId="7" applyFont="1" applyBorder="1" applyAlignment="1">
      <alignment horizontal="left" vertical="center" wrapText="1"/>
    </xf>
    <xf numFmtId="0" fontId="28" fillId="0" borderId="13" xfId="7" applyFont="1" applyBorder="1" applyAlignment="1">
      <alignment horizontal="left" vertical="center" wrapText="1"/>
    </xf>
    <xf numFmtId="166" fontId="28" fillId="16" borderId="4" xfId="2" applyNumberFormat="1" applyFont="1" applyFill="1" applyBorder="1" applyAlignment="1">
      <alignment horizontal="center" vertical="center" wrapText="1"/>
    </xf>
    <xf numFmtId="165" fontId="27" fillId="7" borderId="8" xfId="3" applyNumberFormat="1" applyFont="1" applyFill="1" applyBorder="1" applyAlignment="1">
      <alignment horizontal="center" vertical="center" wrapText="1"/>
    </xf>
    <xf numFmtId="165" fontId="27" fillId="7" borderId="0" xfId="3" applyNumberFormat="1" applyFont="1" applyFill="1" applyBorder="1" applyAlignment="1">
      <alignment horizontal="center" vertical="center" wrapText="1"/>
    </xf>
    <xf numFmtId="0" fontId="28" fillId="7" borderId="4" xfId="2" applyFont="1" applyFill="1" applyBorder="1" applyAlignment="1">
      <alignment horizontal="center" vertical="center" wrapText="1"/>
    </xf>
    <xf numFmtId="0" fontId="26" fillId="17" borderId="4" xfId="0" applyFont="1" applyFill="1" applyBorder="1" applyAlignment="1">
      <alignment horizontal="center" vertical="center"/>
    </xf>
    <xf numFmtId="0" fontId="29" fillId="26" borderId="10" xfId="2" applyFont="1" applyFill="1" applyBorder="1" applyAlignment="1">
      <alignment horizontal="center" vertical="center" wrapText="1"/>
    </xf>
    <xf numFmtId="0" fontId="29" fillId="26" borderId="4" xfId="2" applyFont="1" applyFill="1" applyBorder="1" applyAlignment="1">
      <alignment horizontal="center" vertical="center" wrapText="1"/>
    </xf>
    <xf numFmtId="0" fontId="29" fillId="9" borderId="4" xfId="2" applyFont="1" applyFill="1" applyBorder="1" applyAlignment="1">
      <alignment horizontal="left" vertical="center" wrapText="1"/>
    </xf>
    <xf numFmtId="0" fontId="25" fillId="13" borderId="4" xfId="0" applyFont="1" applyFill="1" applyBorder="1" applyAlignment="1">
      <alignment horizontal="center" vertical="center" wrapText="1"/>
    </xf>
    <xf numFmtId="0" fontId="23" fillId="8" borderId="0" xfId="2" applyFont="1" applyFill="1" applyAlignment="1">
      <alignment horizontal="left" vertical="center" wrapText="1"/>
    </xf>
    <xf numFmtId="0" fontId="24" fillId="0" borderId="0" xfId="2" applyFont="1" applyAlignment="1">
      <alignment horizontal="center" vertical="center" wrapText="1"/>
    </xf>
    <xf numFmtId="165" fontId="24" fillId="0" borderId="0" xfId="2" applyNumberFormat="1" applyFont="1" applyAlignment="1">
      <alignment horizontal="center" vertical="center" wrapText="1"/>
    </xf>
    <xf numFmtId="167" fontId="23" fillId="0" borderId="24" xfId="26" applyNumberFormat="1" applyFont="1" applyBorder="1" applyAlignment="1">
      <alignment horizontal="center" vertical="center" wrapText="1"/>
    </xf>
    <xf numFmtId="167" fontId="23" fillId="0" borderId="25" xfId="26" applyNumberFormat="1" applyFont="1" applyBorder="1" applyAlignment="1">
      <alignment horizontal="center" vertical="center" wrapText="1"/>
    </xf>
    <xf numFmtId="9" fontId="23" fillId="0" borderId="24" xfId="26" applyFont="1" applyBorder="1" applyAlignment="1">
      <alignment horizontal="center" vertical="center" wrapText="1"/>
    </xf>
    <xf numFmtId="9" fontId="23" fillId="0" borderId="25" xfId="26" applyFont="1" applyBorder="1" applyAlignment="1">
      <alignment horizontal="center" vertical="center" wrapText="1"/>
    </xf>
    <xf numFmtId="0" fontId="27" fillId="15" borderId="24" xfId="0" applyFont="1" applyFill="1" applyBorder="1" applyAlignment="1">
      <alignment horizontal="center" vertical="center" wrapText="1"/>
    </xf>
    <xf numFmtId="0" fontId="27" fillId="15" borderId="25" xfId="0" applyFont="1" applyFill="1" applyBorder="1" applyAlignment="1">
      <alignment horizontal="center" vertical="center" wrapText="1"/>
    </xf>
    <xf numFmtId="165" fontId="24" fillId="16" borderId="2" xfId="2" applyNumberFormat="1" applyFont="1" applyFill="1" applyBorder="1" applyAlignment="1">
      <alignment horizontal="center" vertical="center" wrapText="1"/>
    </xf>
    <xf numFmtId="166" fontId="24" fillId="8" borderId="14" xfId="1" applyNumberFormat="1" applyFont="1" applyFill="1" applyBorder="1" applyAlignment="1">
      <alignment horizontal="center" vertical="center" wrapText="1"/>
    </xf>
    <xf numFmtId="0" fontId="28" fillId="0" borderId="8" xfId="2" applyFont="1" applyBorder="1" applyAlignment="1">
      <alignment horizontal="center" vertical="center" wrapText="1"/>
    </xf>
    <xf numFmtId="0" fontId="28" fillId="0" borderId="0" xfId="2" applyFont="1" applyAlignment="1">
      <alignment horizontal="center" vertical="center" wrapText="1"/>
    </xf>
    <xf numFmtId="165" fontId="27" fillId="8" borderId="0" xfId="3" applyNumberFormat="1" applyFont="1" applyFill="1" applyBorder="1" applyAlignment="1">
      <alignment horizontal="center" vertical="center" wrapText="1"/>
    </xf>
    <xf numFmtId="0" fontId="29" fillId="3" borderId="10" xfId="2" applyFont="1" applyFill="1" applyBorder="1" applyAlignment="1">
      <alignment horizontal="center" vertical="center" wrapText="1"/>
    </xf>
    <xf numFmtId="0" fontId="29" fillId="3" borderId="13" xfId="2" applyFont="1" applyFill="1" applyBorder="1" applyAlignment="1">
      <alignment horizontal="center" vertical="center" wrapText="1"/>
    </xf>
    <xf numFmtId="0" fontId="23" fillId="0" borderId="0" xfId="2" applyFont="1" applyAlignment="1">
      <alignment horizontal="left" vertical="center" wrapText="1"/>
    </xf>
    <xf numFmtId="0" fontId="24" fillId="0" borderId="2" xfId="0" applyFont="1" applyBorder="1" applyAlignment="1">
      <alignment horizontal="center" vertical="center" wrapText="1"/>
    </xf>
    <xf numFmtId="0" fontId="27" fillId="15" borderId="5" xfId="0" applyFont="1" applyFill="1" applyBorder="1" applyAlignment="1">
      <alignment horizontal="center" vertical="center" wrapText="1"/>
    </xf>
    <xf numFmtId="0" fontId="27" fillId="15" borderId="8" xfId="0" applyFont="1" applyFill="1" applyBorder="1" applyAlignment="1">
      <alignment horizontal="center" vertical="center" wrapText="1"/>
    </xf>
    <xf numFmtId="9" fontId="23" fillId="0" borderId="2" xfId="26" applyFont="1" applyBorder="1" applyAlignment="1">
      <alignment horizontal="center" vertical="center" wrapText="1"/>
    </xf>
    <xf numFmtId="167" fontId="23" fillId="0" borderId="2" xfId="26" applyNumberFormat="1" applyFont="1" applyBorder="1" applyAlignment="1">
      <alignment horizontal="center" vertical="center" wrapText="1"/>
    </xf>
    <xf numFmtId="0" fontId="27" fillId="15" borderId="2" xfId="0" applyFont="1" applyFill="1" applyBorder="1" applyAlignment="1">
      <alignment horizontal="center" vertical="center" wrapText="1"/>
    </xf>
    <xf numFmtId="0" fontId="27" fillId="15" borderId="26" xfId="0" applyFont="1" applyFill="1" applyBorder="1" applyAlignment="1">
      <alignment horizontal="center" vertical="center" wrapText="1"/>
    </xf>
    <xf numFmtId="0" fontId="27" fillId="15" borderId="0" xfId="0" applyFont="1" applyFill="1" applyAlignment="1">
      <alignment horizontal="center" vertical="center" wrapText="1"/>
    </xf>
    <xf numFmtId="0" fontId="27" fillId="15" borderId="27" xfId="0" applyFont="1" applyFill="1" applyBorder="1" applyAlignment="1">
      <alignment horizontal="center" vertical="center" wrapText="1"/>
    </xf>
    <xf numFmtId="0" fontId="28" fillId="7" borderId="4" xfId="2" applyFont="1" applyFill="1" applyBorder="1" applyAlignment="1">
      <alignment horizontal="left" vertical="center" wrapText="1"/>
    </xf>
    <xf numFmtId="0" fontId="27" fillId="15" borderId="6" xfId="0" applyFont="1" applyFill="1" applyBorder="1" applyAlignment="1">
      <alignment horizontal="center" vertical="center" wrapText="1"/>
    </xf>
    <xf numFmtId="0" fontId="27" fillId="0" borderId="0" xfId="0" applyFont="1" applyAlignment="1">
      <alignment horizontal="center" vertical="center" wrapText="1"/>
    </xf>
    <xf numFmtId="165" fontId="28" fillId="8" borderId="0" xfId="3" applyNumberFormat="1" applyFont="1" applyFill="1" applyBorder="1" applyAlignment="1">
      <alignment horizontal="left" vertical="center" wrapText="1"/>
    </xf>
    <xf numFmtId="0" fontId="27" fillId="3" borderId="11" xfId="2" applyFont="1" applyFill="1" applyBorder="1" applyAlignment="1">
      <alignment horizontal="center" vertical="center" wrapText="1"/>
    </xf>
    <xf numFmtId="3" fontId="28" fillId="0" borderId="10" xfId="0" applyNumberFormat="1" applyFont="1" applyBorder="1" applyAlignment="1">
      <alignment horizontal="center" vertical="center"/>
    </xf>
    <xf numFmtId="3" fontId="28" fillId="0" borderId="14" xfId="0" applyNumberFormat="1" applyFont="1" applyBorder="1" applyAlignment="1">
      <alignment horizontal="center" vertical="center"/>
    </xf>
    <xf numFmtId="3" fontId="28" fillId="0" borderId="13" xfId="0" applyNumberFormat="1" applyFont="1" applyBorder="1" applyAlignment="1">
      <alignment horizontal="center" vertical="center"/>
    </xf>
    <xf numFmtId="0" fontId="29" fillId="6" borderId="11" xfId="0" applyFont="1" applyFill="1" applyBorder="1" applyAlignment="1">
      <alignment horizontal="center" vertical="center" wrapText="1"/>
    </xf>
    <xf numFmtId="0" fontId="29" fillId="6" borderId="15" xfId="0" applyFont="1" applyFill="1" applyBorder="1" applyAlignment="1">
      <alignment horizontal="center" vertical="center" wrapText="1"/>
    </xf>
    <xf numFmtId="0" fontId="29" fillId="6" borderId="12" xfId="0" applyFont="1" applyFill="1" applyBorder="1" applyAlignment="1">
      <alignment horizontal="center" vertical="center" wrapText="1"/>
    </xf>
    <xf numFmtId="0" fontId="29" fillId="13" borderId="4" xfId="2" applyFont="1" applyFill="1" applyBorder="1" applyAlignment="1">
      <alignment horizontal="center" vertical="center" wrapText="1"/>
    </xf>
    <xf numFmtId="165" fontId="28" fillId="0" borderId="29" xfId="3" applyNumberFormat="1" applyFont="1" applyFill="1" applyBorder="1" applyAlignment="1">
      <alignment horizontal="left" vertical="center" wrapText="1"/>
    </xf>
    <xf numFmtId="0" fontId="38" fillId="8" borderId="0" xfId="4" applyFont="1" applyFill="1" applyBorder="1" applyAlignment="1">
      <alignment horizontal="left" vertical="center" wrapText="1"/>
    </xf>
    <xf numFmtId="0" fontId="29" fillId="6" borderId="4" xfId="2" applyFont="1" applyFill="1" applyBorder="1" applyAlignment="1">
      <alignment horizontal="center" vertical="center" wrapText="1"/>
    </xf>
    <xf numFmtId="0" fontId="28" fillId="0" borderId="24" xfId="2" applyFont="1" applyBorder="1" applyAlignment="1">
      <alignment horizontal="left" vertical="center" wrapText="1"/>
    </xf>
    <xf numFmtId="0" fontId="28" fillId="0" borderId="25" xfId="2" applyFont="1" applyBorder="1" applyAlignment="1">
      <alignment horizontal="left" vertical="center" wrapText="1"/>
    </xf>
    <xf numFmtId="165" fontId="24" fillId="8" borderId="24" xfId="3" applyNumberFormat="1" applyFont="1" applyFill="1" applyBorder="1" applyAlignment="1">
      <alignment horizontal="center" vertical="center" wrapText="1"/>
    </xf>
    <xf numFmtId="165" fontId="24" fillId="8" borderId="25" xfId="3" applyNumberFormat="1" applyFont="1" applyFill="1" applyBorder="1" applyAlignment="1">
      <alignment horizontal="center" vertical="center" wrapText="1"/>
    </xf>
    <xf numFmtId="0" fontId="24" fillId="0" borderId="22" xfId="0" applyFont="1" applyBorder="1" applyAlignment="1">
      <alignment horizontal="center" vertical="center" wrapText="1"/>
    </xf>
    <xf numFmtId="0" fontId="24" fillId="0" borderId="19" xfId="0" applyFont="1" applyBorder="1" applyAlignment="1">
      <alignment horizontal="center" vertical="center" wrapText="1"/>
    </xf>
    <xf numFmtId="0" fontId="24" fillId="11" borderId="0" xfId="0" applyFont="1" applyFill="1" applyAlignment="1">
      <alignment horizontal="center" vertical="center" wrapText="1"/>
    </xf>
    <xf numFmtId="0" fontId="24" fillId="0" borderId="24" xfId="0" applyFont="1" applyBorder="1" applyAlignment="1">
      <alignment horizontal="center" vertical="center" wrapText="1"/>
    </xf>
    <xf numFmtId="0" fontId="24" fillId="0" borderId="28" xfId="0" applyFont="1" applyBorder="1" applyAlignment="1">
      <alignment horizontal="center" vertical="center" wrapText="1"/>
    </xf>
    <xf numFmtId="0" fontId="24" fillId="0" borderId="25" xfId="0" applyFont="1" applyBorder="1" applyAlignment="1">
      <alignment horizontal="center" vertical="center" wrapText="1"/>
    </xf>
    <xf numFmtId="0" fontId="23" fillId="0" borderId="35" xfId="0" applyFont="1" applyBorder="1" applyAlignment="1">
      <alignment horizontal="center" vertical="center" wrapText="1"/>
    </xf>
    <xf numFmtId="0" fontId="40" fillId="0" borderId="0" xfId="3" applyNumberFormat="1" applyFont="1" applyBorder="1" applyAlignment="1">
      <alignment horizontal="center" vertical="center" wrapText="1"/>
    </xf>
    <xf numFmtId="0" fontId="41" fillId="0" borderId="0" xfId="0" applyFont="1" applyAlignment="1">
      <alignment horizontal="center" vertical="center" wrapText="1"/>
    </xf>
    <xf numFmtId="0" fontId="41" fillId="0" borderId="0" xfId="3" applyNumberFormat="1" applyFont="1" applyBorder="1" applyAlignment="1">
      <alignment horizontal="center" vertical="center" wrapText="1"/>
    </xf>
    <xf numFmtId="0" fontId="43" fillId="0" borderId="0" xfId="3" applyNumberFormat="1" applyFont="1" applyFill="1" applyBorder="1" applyAlignment="1">
      <alignment horizontal="left" vertical="center" wrapText="1"/>
    </xf>
    <xf numFmtId="0" fontId="44" fillId="0" borderId="0" xfId="0" applyFont="1" applyAlignment="1">
      <alignment horizontal="left" vertical="center" wrapText="1"/>
    </xf>
    <xf numFmtId="0" fontId="40" fillId="0" borderId="0" xfId="3" applyNumberFormat="1" applyFont="1" applyAlignment="1">
      <alignment horizontal="center" wrapText="1"/>
    </xf>
    <xf numFmtId="0" fontId="41" fillId="0" borderId="0" xfId="0" applyFont="1" applyAlignment="1">
      <alignment horizontal="center" wrapText="1"/>
    </xf>
    <xf numFmtId="0" fontId="41" fillId="0" borderId="0" xfId="0" applyFont="1" applyAlignment="1">
      <alignment wrapText="1"/>
    </xf>
    <xf numFmtId="0" fontId="9" fillId="13" borderId="4" xfId="0" applyFont="1" applyFill="1" applyBorder="1" applyAlignment="1">
      <alignment horizontal="left" vertical="center" wrapText="1"/>
    </xf>
    <xf numFmtId="0" fontId="12" fillId="13" borderId="4" xfId="0" applyFont="1" applyFill="1" applyBorder="1" applyAlignment="1">
      <alignment horizontal="left" vertical="center" wrapText="1"/>
    </xf>
    <xf numFmtId="0" fontId="10" fillId="17" borderId="4" xfId="0" applyFont="1" applyFill="1" applyBorder="1" applyAlignment="1">
      <alignment horizontal="center" vertical="center" wrapText="1"/>
    </xf>
    <xf numFmtId="0" fontId="9" fillId="0" borderId="4" xfId="0" applyFont="1" applyBorder="1" applyAlignment="1">
      <alignment horizontal="left" vertical="center" wrapText="1"/>
    </xf>
    <xf numFmtId="0" fontId="9" fillId="0" borderId="4" xfId="30" applyFont="1" applyBorder="1" applyAlignment="1">
      <alignment horizontal="justify" vertical="center" wrapText="1"/>
    </xf>
    <xf numFmtId="0" fontId="10" fillId="17" borderId="4" xfId="0" applyFont="1" applyFill="1" applyBorder="1" applyAlignment="1">
      <alignment horizontal="left" vertical="center" wrapText="1"/>
    </xf>
    <xf numFmtId="0" fontId="9" fillId="19" borderId="4" xfId="0" applyFont="1" applyFill="1" applyBorder="1" applyAlignment="1">
      <alignment horizontal="justify" vertical="center" wrapText="1"/>
    </xf>
    <xf numFmtId="0" fontId="10" fillId="17" borderId="10" xfId="0" applyFont="1" applyFill="1" applyBorder="1" applyAlignment="1">
      <alignment horizontal="left" vertical="center" wrapText="1"/>
    </xf>
    <xf numFmtId="0" fontId="11" fillId="0" borderId="11" xfId="0" applyFont="1" applyBorder="1" applyAlignment="1">
      <alignment horizontal="left" vertical="center" wrapText="1"/>
    </xf>
    <xf numFmtId="0" fontId="11" fillId="0" borderId="15" xfId="0" applyFont="1" applyBorder="1" applyAlignment="1">
      <alignment horizontal="left" vertical="center" wrapText="1"/>
    </xf>
    <xf numFmtId="0" fontId="11" fillId="0" borderId="12" xfId="0" applyFont="1" applyBorder="1" applyAlignment="1">
      <alignment horizontal="left" vertical="center" wrapText="1"/>
    </xf>
    <xf numFmtId="0" fontId="9" fillId="0" borderId="0" xfId="0" applyFont="1" applyAlignment="1">
      <alignment horizontal="left" vertical="center" wrapText="1"/>
    </xf>
    <xf numFmtId="0" fontId="21" fillId="0" borderId="11" xfId="0" applyFont="1" applyBorder="1" applyAlignment="1">
      <alignment horizontal="left" vertical="center"/>
    </xf>
    <xf numFmtId="0" fontId="21" fillId="0" borderId="15" xfId="0" applyFont="1" applyBorder="1" applyAlignment="1">
      <alignment horizontal="left" vertical="center"/>
    </xf>
    <xf numFmtId="0" fontId="21" fillId="0" borderId="12" xfId="0" applyFont="1" applyBorder="1" applyAlignment="1">
      <alignment horizontal="left" vertical="center"/>
    </xf>
    <xf numFmtId="41" fontId="11" fillId="0" borderId="11" xfId="2" applyNumberFormat="1" applyFont="1" applyBorder="1" applyAlignment="1">
      <alignment horizontal="left" vertical="center" wrapText="1"/>
    </xf>
    <xf numFmtId="41" fontId="11" fillId="0" borderId="15" xfId="2" applyNumberFormat="1" applyFont="1" applyBorder="1" applyAlignment="1">
      <alignment horizontal="left" vertical="center" wrapText="1"/>
    </xf>
    <xf numFmtId="41" fontId="11" fillId="0" borderId="12" xfId="2" applyNumberFormat="1" applyFont="1" applyBorder="1" applyAlignment="1">
      <alignment horizontal="left" vertical="center" wrapText="1"/>
    </xf>
    <xf numFmtId="0" fontId="9" fillId="13" borderId="35" xfId="0" applyFont="1" applyFill="1" applyBorder="1" applyAlignment="1">
      <alignment horizontal="left" vertical="center" wrapText="1"/>
    </xf>
    <xf numFmtId="0" fontId="9" fillId="0" borderId="35" xfId="0" applyFont="1" applyBorder="1" applyAlignment="1">
      <alignment horizontal="left" vertical="center" wrapText="1"/>
    </xf>
    <xf numFmtId="0" fontId="12" fillId="13" borderId="35" xfId="0" applyFont="1" applyFill="1" applyBorder="1" applyAlignment="1">
      <alignment horizontal="left" vertical="center" wrapText="1"/>
    </xf>
    <xf numFmtId="0" fontId="10" fillId="17" borderId="37" xfId="0" applyFont="1" applyFill="1" applyBorder="1" applyAlignment="1">
      <alignment horizontal="left" vertical="center" wrapText="1"/>
    </xf>
    <xf numFmtId="0" fontId="10" fillId="17" borderId="38" xfId="0" applyFont="1" applyFill="1" applyBorder="1" applyAlignment="1">
      <alignment horizontal="left" vertical="center" wrapText="1"/>
    </xf>
    <xf numFmtId="0" fontId="10" fillId="17" borderId="39" xfId="0" applyFont="1" applyFill="1" applyBorder="1" applyAlignment="1">
      <alignment horizontal="left" vertical="center" wrapText="1"/>
    </xf>
    <xf numFmtId="41" fontId="11" fillId="0" borderId="53" xfId="2" applyNumberFormat="1" applyFont="1" applyBorder="1" applyAlignment="1">
      <alignment horizontal="left" vertical="center" wrapText="1"/>
    </xf>
    <xf numFmtId="41" fontId="11" fillId="0" borderId="54" xfId="2" applyNumberFormat="1" applyFont="1" applyBorder="1" applyAlignment="1">
      <alignment horizontal="left" vertical="center" wrapText="1"/>
    </xf>
    <xf numFmtId="41" fontId="11" fillId="0" borderId="55" xfId="2" applyNumberFormat="1" applyFont="1" applyBorder="1" applyAlignment="1">
      <alignment horizontal="left" vertical="center" wrapText="1"/>
    </xf>
    <xf numFmtId="0" fontId="9" fillId="0" borderId="34" xfId="30" applyFont="1" applyBorder="1" applyAlignment="1">
      <alignment horizontal="justify" vertical="center" wrapText="1"/>
    </xf>
    <xf numFmtId="0" fontId="10" fillId="17" borderId="11" xfId="0" applyFont="1" applyFill="1" applyBorder="1" applyAlignment="1">
      <alignment horizontal="left" vertical="center" wrapText="1"/>
    </xf>
    <xf numFmtId="0" fontId="10" fillId="17" borderId="12" xfId="0" applyFont="1" applyFill="1" applyBorder="1" applyAlignment="1">
      <alignment horizontal="left" vertical="center" wrapText="1"/>
    </xf>
    <xf numFmtId="0" fontId="9" fillId="19" borderId="2" xfId="0" applyFont="1" applyFill="1" applyBorder="1" applyAlignment="1">
      <alignment horizontal="left" vertical="center" wrapText="1"/>
    </xf>
    <xf numFmtId="0" fontId="10" fillId="17" borderId="31" xfId="0" applyFont="1" applyFill="1" applyBorder="1" applyAlignment="1">
      <alignment horizontal="left" vertical="center" wrapText="1"/>
    </xf>
    <xf numFmtId="0" fontId="10" fillId="17" borderId="32" xfId="0" applyFont="1" applyFill="1" applyBorder="1" applyAlignment="1">
      <alignment horizontal="left" vertical="center" wrapText="1"/>
    </xf>
    <xf numFmtId="0" fontId="10" fillId="17" borderId="33" xfId="0" applyFont="1" applyFill="1" applyBorder="1" applyAlignment="1">
      <alignment horizontal="left" vertical="center" wrapText="1"/>
    </xf>
    <xf numFmtId="0" fontId="10" fillId="17" borderId="35" xfId="0" applyFont="1" applyFill="1" applyBorder="1" applyAlignment="1">
      <alignment horizontal="center" vertical="center" wrapText="1"/>
    </xf>
    <xf numFmtId="0" fontId="9" fillId="19" borderId="2" xfId="0" applyFont="1" applyFill="1" applyBorder="1" applyAlignment="1">
      <alignment horizontal="justify" vertical="center" wrapText="1"/>
    </xf>
    <xf numFmtId="0" fontId="10" fillId="17" borderId="15" xfId="0" applyFont="1" applyFill="1" applyBorder="1" applyAlignment="1">
      <alignment horizontal="left" vertical="center" wrapText="1"/>
    </xf>
    <xf numFmtId="0" fontId="10" fillId="17" borderId="5" xfId="0" applyFont="1" applyFill="1" applyBorder="1" applyAlignment="1">
      <alignment horizontal="left" vertical="center" wrapText="1"/>
    </xf>
    <xf numFmtId="0" fontId="10" fillId="17" borderId="6" xfId="0" applyFont="1" applyFill="1" applyBorder="1" applyAlignment="1">
      <alignment horizontal="left" vertical="center" wrapText="1"/>
    </xf>
    <xf numFmtId="0" fontId="10" fillId="17" borderId="7" xfId="0" applyFont="1" applyFill="1" applyBorder="1" applyAlignment="1">
      <alignment horizontal="left" vertical="center" wrapText="1"/>
    </xf>
    <xf numFmtId="0" fontId="10" fillId="17" borderId="47" xfId="0" applyFont="1" applyFill="1" applyBorder="1" applyAlignment="1">
      <alignment horizontal="left" vertical="center" wrapText="1"/>
    </xf>
    <xf numFmtId="0" fontId="10" fillId="17" borderId="48" xfId="0" applyFont="1" applyFill="1" applyBorder="1" applyAlignment="1">
      <alignment horizontal="left" vertical="center" wrapText="1"/>
    </xf>
    <xf numFmtId="0" fontId="10" fillId="17" borderId="49" xfId="0" applyFont="1" applyFill="1" applyBorder="1" applyAlignment="1">
      <alignment horizontal="left" vertical="center" wrapText="1"/>
    </xf>
    <xf numFmtId="0" fontId="17" fillId="0" borderId="4" xfId="0" applyFont="1" applyBorder="1" applyAlignment="1">
      <alignment horizontal="left" vertical="center" wrapText="1"/>
    </xf>
    <xf numFmtId="0" fontId="17" fillId="0" borderId="11" xfId="0" applyFont="1" applyBorder="1" applyAlignment="1">
      <alignment horizontal="left" vertical="center" wrapText="1"/>
    </xf>
    <xf numFmtId="0" fontId="17" fillId="0" borderId="12" xfId="0" applyFont="1" applyBorder="1" applyAlignment="1">
      <alignment horizontal="left" vertical="center" wrapText="1"/>
    </xf>
    <xf numFmtId="0" fontId="9" fillId="8" borderId="4" xfId="30" applyFont="1" applyFill="1" applyBorder="1" applyAlignment="1">
      <alignment horizontal="justify" vertical="center" wrapText="1"/>
    </xf>
    <xf numFmtId="0" fontId="17" fillId="0" borderId="52" xfId="0" applyFont="1" applyBorder="1" applyAlignment="1">
      <alignment vertical="center" wrapText="1"/>
    </xf>
    <xf numFmtId="0" fontId="17" fillId="0" borderId="44" xfId="0" applyFont="1" applyBorder="1" applyAlignment="1">
      <alignment vertical="center" wrapText="1"/>
    </xf>
    <xf numFmtId="0" fontId="21" fillId="0" borderId="11" xfId="0" applyFont="1" applyBorder="1" applyAlignment="1">
      <alignment horizontal="left" vertical="center" wrapText="1"/>
    </xf>
    <xf numFmtId="0" fontId="21" fillId="0" borderId="15" xfId="0" applyFont="1" applyBorder="1" applyAlignment="1">
      <alignment horizontal="left" vertical="center" wrapText="1"/>
    </xf>
    <xf numFmtId="0" fontId="21" fillId="0" borderId="12" xfId="0" applyFont="1" applyBorder="1" applyAlignment="1">
      <alignment horizontal="left" vertical="center" wrapText="1"/>
    </xf>
    <xf numFmtId="41" fontId="11" fillId="0" borderId="4" xfId="2" applyNumberFormat="1" applyFont="1" applyBorder="1" applyAlignment="1">
      <alignment horizontal="left" vertical="center" wrapText="1"/>
    </xf>
    <xf numFmtId="0" fontId="9" fillId="0" borderId="40" xfId="0" applyFont="1" applyBorder="1" applyAlignment="1">
      <alignment horizontal="left" vertical="center" wrapText="1"/>
    </xf>
    <xf numFmtId="0" fontId="17" fillId="8" borderId="52" xfId="0" applyFont="1" applyFill="1" applyBorder="1" applyAlignment="1">
      <alignment vertical="center" wrapText="1"/>
    </xf>
    <xf numFmtId="0" fontId="17" fillId="8" borderId="44" xfId="0" applyFont="1" applyFill="1" applyBorder="1" applyAlignment="1">
      <alignment vertical="center" wrapText="1"/>
    </xf>
    <xf numFmtId="0" fontId="9" fillId="13" borderId="40" xfId="0" applyFont="1" applyFill="1" applyBorder="1" applyAlignment="1">
      <alignment horizontal="left" vertical="center" wrapText="1"/>
    </xf>
    <xf numFmtId="0" fontId="10" fillId="17" borderId="4" xfId="0" applyFont="1" applyFill="1" applyBorder="1" applyAlignment="1">
      <alignment horizontal="left" wrapText="1"/>
    </xf>
    <xf numFmtId="0" fontId="10" fillId="17" borderId="40" xfId="0" applyFont="1" applyFill="1" applyBorder="1" applyAlignment="1">
      <alignment horizontal="center" vertical="center" wrapText="1"/>
    </xf>
    <xf numFmtId="0" fontId="11" fillId="5" borderId="11" xfId="0" applyFont="1" applyFill="1" applyBorder="1" applyAlignment="1">
      <alignment horizontal="left" vertical="center" wrapText="1"/>
    </xf>
    <xf numFmtId="0" fontId="11" fillId="5" borderId="15" xfId="0" applyFont="1" applyFill="1" applyBorder="1" applyAlignment="1">
      <alignment horizontal="left" vertical="center" wrapText="1"/>
    </xf>
    <xf numFmtId="0" fontId="11" fillId="5" borderId="12" xfId="0" applyFont="1" applyFill="1" applyBorder="1" applyAlignment="1">
      <alignment horizontal="left" vertical="center" wrapText="1"/>
    </xf>
    <xf numFmtId="0" fontId="9" fillId="0" borderId="11" xfId="0" applyFont="1" applyBorder="1" applyAlignment="1">
      <alignment horizontal="left" vertical="center" wrapText="1"/>
    </xf>
    <xf numFmtId="0" fontId="9" fillId="0" borderId="12" xfId="0" applyFont="1" applyBorder="1" applyAlignment="1">
      <alignment horizontal="left" vertical="center" wrapText="1"/>
    </xf>
  </cellXfs>
  <cellStyles count="36">
    <cellStyle name="Hipervínculo" xfId="4" builtinId="8"/>
    <cellStyle name="Millares" xfId="34" builtinId="3"/>
    <cellStyle name="Millares [0]" xfId="27" builtinId="6"/>
    <cellStyle name="Millares [0] 3" xfId="11" xr:uid="{811D743D-FCEA-4C10-ABA6-448F41C5C4B6}"/>
    <cellStyle name="Millares [0] 3 2" xfId="20" xr:uid="{AD4C8350-D370-4C56-A093-CA48E639C739}"/>
    <cellStyle name="Millares 2 2" xfId="9" xr:uid="{EBAAE96B-4B25-4D69-A114-21E75062A7A5}"/>
    <cellStyle name="Millares 2 2 2" xfId="3" xr:uid="{550B0EEF-98F7-40DD-90A2-47107510D9CC}"/>
    <cellStyle name="Millares 2 2 2 2" xfId="17" xr:uid="{0180B2FB-50DB-4837-893B-6DBF3155CA2F}"/>
    <cellStyle name="Millares 2 2 3" xfId="19" xr:uid="{FDFBAE7A-0D65-42C9-AD79-056852C6FDAC}"/>
    <cellStyle name="Moneda" xfId="1" builtinId="4"/>
    <cellStyle name="Moneda [0]" xfId="28" builtinId="7"/>
    <cellStyle name="Moneda [0] 2" xfId="22" xr:uid="{E98593D8-8EE7-489F-B202-3F5A75ED57DA}"/>
    <cellStyle name="Moneda 2" xfId="13" xr:uid="{95A12825-0586-4BEF-86C7-19690B78D468}"/>
    <cellStyle name="Moneda 2 2" xfId="6" xr:uid="{BC201A0F-9732-45ED-AF86-D2AD2BF34224}"/>
    <cellStyle name="Moneda 2 2 2" xfId="18" xr:uid="{64B2A291-1907-4F75-84D3-85085495496B}"/>
    <cellStyle name="Moneda 2 3" xfId="21" xr:uid="{E228A197-3040-4921-AA11-C6A17163B9F3}"/>
    <cellStyle name="Moneda 2 4" xfId="29" xr:uid="{D3C53778-6B4A-FB4F-A6DD-B1835B73FB79}"/>
    <cellStyle name="Moneda 3" xfId="16" xr:uid="{50674235-3260-4298-968E-0D483CF23D7E}"/>
    <cellStyle name="Normal" xfId="0" builtinId="0"/>
    <cellStyle name="Normal 2" xfId="31" xr:uid="{97731260-B2C0-9E4F-8D9F-99A4DAD89E7D}"/>
    <cellStyle name="Normal 2 2" xfId="2" xr:uid="{E222B4F8-6816-426A-947D-9FB2ABDBAFDC}"/>
    <cellStyle name="Normal 2 2 3 3" xfId="8" xr:uid="{2297F9E8-7734-4639-A22B-7F290FA0C8D3}"/>
    <cellStyle name="Normal 2 2 4 3" xfId="5" xr:uid="{7E11224E-954E-40F8-A6EB-FBAB8FEAF5A8}"/>
    <cellStyle name="Normal 3" xfId="14" xr:uid="{5F3763A3-590E-4FB6-8785-F0575CDC9F63}"/>
    <cellStyle name="Normal 3 2" xfId="7" xr:uid="{FA233B76-893C-44DF-BA3C-4BA500143EB7}"/>
    <cellStyle name="Normal 3 2 2" xfId="30" xr:uid="{26D3BBF1-3966-F744-8A5D-F2ED10A0BF65}"/>
    <cellStyle name="Normal 3 2 3" xfId="32" xr:uid="{5FF651C7-D56B-3049-A1EA-668BBD35D3D4}"/>
    <cellStyle name="Normal 3 2 4" xfId="35" xr:uid="{C08DF13E-95FD-8646-B7EE-BDCAE73107B7}"/>
    <cellStyle name="Normal 5 2" xfId="15" xr:uid="{AFE2E448-B345-4C36-99BA-C4728D894EA2}"/>
    <cellStyle name="Normal 5 2 2 2" xfId="23" xr:uid="{E6048FA0-DF85-4C32-9AB2-3C7AE781A8C0}"/>
    <cellStyle name="Normal 5 3" xfId="24" xr:uid="{55FEC402-7705-4067-8CDD-AD31775A577C}"/>
    <cellStyle name="Normal 6" xfId="12" xr:uid="{4E2C34D5-041B-4EDF-A4D6-075A8F53E4F9}"/>
    <cellStyle name="Porcentaje" xfId="26" builtinId="5"/>
    <cellStyle name="Porcentaje 2" xfId="25" xr:uid="{2784EEE9-42E2-4AEE-B7E2-24935C0CDBD3}"/>
    <cellStyle name="Porcentaje 2 2" xfId="10" xr:uid="{0A81E75C-FE77-46EB-9260-8C82B2B82F4D}"/>
    <cellStyle name="Porcentaje 2 3" xfId="33" xr:uid="{C5A4104F-3C03-044B-B67E-31394DA2072A}"/>
  </cellStyles>
  <dxfs count="0"/>
  <tableStyles count="0" defaultTableStyle="TableStyleMedium2" defaultPivotStyle="PivotStyleLight16"/>
  <colors>
    <mruColors>
      <color rgb="FF2C8028"/>
      <color rgb="FF83C86A"/>
      <color rgb="FF2971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1198652</xdr:colOff>
      <xdr:row>0</xdr:row>
      <xdr:rowOff>71348</xdr:rowOff>
    </xdr:from>
    <xdr:to>
      <xdr:col>0</xdr:col>
      <xdr:colOff>1833652</xdr:colOff>
      <xdr:row>1</xdr:row>
      <xdr:rowOff>135561</xdr:rowOff>
    </xdr:to>
    <xdr:pic>
      <xdr:nvPicPr>
        <xdr:cNvPr id="4" name="Imagen 3">
          <a:extLst>
            <a:ext uri="{FF2B5EF4-FFF2-40B4-BE49-F238E27FC236}">
              <a16:creationId xmlns:a16="http://schemas.microsoft.com/office/drawing/2014/main" id="{9795137F-C55B-5745-95D7-CD9F16A28F18}"/>
            </a:ext>
          </a:extLst>
        </xdr:cNvPr>
        <xdr:cNvPicPr>
          <a:picLocks noChangeAspect="1"/>
        </xdr:cNvPicPr>
      </xdr:nvPicPr>
      <xdr:blipFill>
        <a:blip xmlns:r="http://schemas.openxmlformats.org/officeDocument/2006/relationships" r:embed="rId1"/>
        <a:stretch>
          <a:fillRect/>
        </a:stretch>
      </xdr:blipFill>
      <xdr:spPr>
        <a:xfrm>
          <a:off x="1198652" y="71348"/>
          <a:ext cx="635000" cy="635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384611</xdr:colOff>
      <xdr:row>142</xdr:row>
      <xdr:rowOff>78414</xdr:rowOff>
    </xdr:from>
    <xdr:to>
      <xdr:col>11</xdr:col>
      <xdr:colOff>583884</xdr:colOff>
      <xdr:row>149</xdr:row>
      <xdr:rowOff>1227</xdr:rowOff>
    </xdr:to>
    <xdr:pic>
      <xdr:nvPicPr>
        <xdr:cNvPr id="5" name="Imagen 4">
          <a:extLst>
            <a:ext uri="{FF2B5EF4-FFF2-40B4-BE49-F238E27FC236}">
              <a16:creationId xmlns:a16="http://schemas.microsoft.com/office/drawing/2014/main" id="{D00BDBFD-5D49-2B4B-A4AE-DDCBAA7FC34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26537" t="29642" r="36503" b="39365"/>
        <a:stretch>
          <a:fillRect/>
        </a:stretch>
      </xdr:blipFill>
      <xdr:spPr bwMode="auto">
        <a:xfrm>
          <a:off x="17123211" y="25211714"/>
          <a:ext cx="4519243" cy="20585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12</xdr:col>
      <xdr:colOff>639777</xdr:colOff>
      <xdr:row>142</xdr:row>
      <xdr:rowOff>39267</xdr:rowOff>
    </xdr:from>
    <xdr:to>
      <xdr:col>17</xdr:col>
      <xdr:colOff>352335</xdr:colOff>
      <xdr:row>148</xdr:row>
      <xdr:rowOff>31808</xdr:rowOff>
    </xdr:to>
    <xdr:pic>
      <xdr:nvPicPr>
        <xdr:cNvPr id="6" name="Imagen 5">
          <a:extLst>
            <a:ext uri="{FF2B5EF4-FFF2-40B4-BE49-F238E27FC236}">
              <a16:creationId xmlns:a16="http://schemas.microsoft.com/office/drawing/2014/main" id="{659A60EB-BEEF-6948-BEB4-BB83A17B963F}"/>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l="26722" t="42107" r="36532" b="22844"/>
        <a:stretch>
          <a:fillRect/>
        </a:stretch>
      </xdr:blipFill>
      <xdr:spPr bwMode="auto">
        <a:xfrm>
          <a:off x="21759877" y="25172567"/>
          <a:ext cx="4321699" cy="188484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10</xdr:col>
      <xdr:colOff>519045</xdr:colOff>
      <xdr:row>42</xdr:row>
      <xdr:rowOff>95425</xdr:rowOff>
    </xdr:from>
    <xdr:to>
      <xdr:col>16</xdr:col>
      <xdr:colOff>754715</xdr:colOff>
      <xdr:row>70</xdr:row>
      <xdr:rowOff>25515</xdr:rowOff>
    </xdr:to>
    <xdr:pic>
      <xdr:nvPicPr>
        <xdr:cNvPr id="7" name="Imagen 6">
          <a:extLst>
            <a:ext uri="{FF2B5EF4-FFF2-40B4-BE49-F238E27FC236}">
              <a16:creationId xmlns:a16="http://schemas.microsoft.com/office/drawing/2014/main" id="{49E4EA7A-7015-3D4E-9D91-133EEC8F67B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886545" y="7296325"/>
          <a:ext cx="6249960" cy="7042091"/>
        </a:xfrm>
        <a:prstGeom prst="rect">
          <a:avLst/>
        </a:prstGeom>
        <a:noFill/>
        <a:ln>
          <a:noFill/>
        </a:ln>
      </xdr:spPr>
    </xdr:pic>
    <xdr:clientData/>
  </xdr:twoCellAnchor>
  <xdr:twoCellAnchor editAs="oneCell">
    <xdr:from>
      <xdr:col>10</xdr:col>
      <xdr:colOff>617220</xdr:colOff>
      <xdr:row>78</xdr:row>
      <xdr:rowOff>184727</xdr:rowOff>
    </xdr:from>
    <xdr:to>
      <xdr:col>18</xdr:col>
      <xdr:colOff>119811</xdr:colOff>
      <xdr:row>109</xdr:row>
      <xdr:rowOff>2249</xdr:rowOff>
    </xdr:to>
    <xdr:pic>
      <xdr:nvPicPr>
        <xdr:cNvPr id="8" name="Imagen 7">
          <a:extLst>
            <a:ext uri="{FF2B5EF4-FFF2-40B4-BE49-F238E27FC236}">
              <a16:creationId xmlns:a16="http://schemas.microsoft.com/office/drawing/2014/main" id="{F79A040A-FB2A-AA4D-B7CE-F99479D9AEC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984720" y="16186727"/>
          <a:ext cx="7269480" cy="786843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Users\nestorjh\AppData\Local\Microsoft\Windows\Temporary%20Internet%20Files\Content.Outlook\BWCI64T0\MUNICIPIO%20TRABAJO\EVA%202009%20FORMULARIOS%20TRANSITORIOS%20TUBAR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Actuales\UPRA\2019\Linea%20Base\Entregables\Abril\20190424_DDT_BD%20Precios%20Arroz.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Angela%20Toro/Google%20Drive/0.%20UPRA_Personal%20(2017)/4.Productos/3.%20Abril/20170412_DDT_AnexM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ocuments%20and%20Settings\AMCruzZ\Configuraci&#243;n%20local\Archivos%20temporales%20de%20Internet\Content.Outlook\06CYJ63W\cuentas%2010%20de%20agosto%2010%20y%2045%20a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Ncrodriguez/Buzon%20comex/pais%20posara%20tra%20EXPO%20Product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GERENCIA/Downloads/CAT&#193;LOGO%20DE%20PRODUCTO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Dell/Downloads/CAT&#193;LOGO%20DE%20PRODUCTO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Back%20up\cuentas%2014%20de%20agosto-9%20am.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BPI\CAPACITACI&#211;N%20SPIIP\2020\Cat&#225;logo%20de%20Productos\CAT&#193;LOGOS%20ANTERIORES\CARGADOS%20MGA\CAT&#193;LOGO%20MGA%2001_%20270120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ocuments%20and%20Settings\FAValdeblanquezP\Configuraci&#243;n%20local\Archivos%20temporales%20de%20Internet\OLKC2\CUENTAS_SINTESIS_AGREGADO1%20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itorios 2009A"/>
      <sheetName val="Calendario 2009A"/>
      <sheetName val="Veredas Productoras 2009A"/>
      <sheetName val="Transitorios 2009B"/>
      <sheetName val="Calendario 2009B"/>
      <sheetName val="Veredas Productoras 2009B"/>
      <sheetName val="Análisis de Producción 2009"/>
      <sheetName val="Precios al Productor"/>
      <sheetName val="Pronóstico Transitorios 2010A"/>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K1" t="str">
            <v>ACELGA</v>
          </cell>
        </row>
        <row r="2">
          <cell r="AK2" t="str">
            <v>ACHICORIA</v>
          </cell>
        </row>
        <row r="3">
          <cell r="AK3" t="str">
            <v>AHUYAMA</v>
          </cell>
        </row>
        <row r="4">
          <cell r="AK4" t="str">
            <v>AJI</v>
          </cell>
        </row>
        <row r="5">
          <cell r="AK5" t="str">
            <v>AJO</v>
          </cell>
        </row>
        <row r="6">
          <cell r="AK6" t="str">
            <v>AJONJOLI</v>
          </cell>
        </row>
        <row r="7">
          <cell r="AK7" t="str">
            <v>ALBAHACA</v>
          </cell>
        </row>
        <row r="8">
          <cell r="AK8" t="str">
            <v>ALCACHOFA</v>
          </cell>
        </row>
        <row r="9">
          <cell r="AK9" t="str">
            <v>ALFALFA</v>
          </cell>
        </row>
        <row r="10">
          <cell r="AK10" t="str">
            <v>ALGODON</v>
          </cell>
        </row>
        <row r="11">
          <cell r="AK11" t="str">
            <v>ANIS</v>
          </cell>
        </row>
        <row r="12">
          <cell r="AK12" t="str">
            <v>APIO</v>
          </cell>
        </row>
        <row r="13">
          <cell r="AK13" t="str">
            <v>ARROZ RIEGO</v>
          </cell>
        </row>
        <row r="14">
          <cell r="AK14" t="str">
            <v>ARROZ SECANO MANUAL</v>
          </cell>
        </row>
        <row r="15">
          <cell r="AK15" t="str">
            <v>ARROZ SECANO MECANIZADO</v>
          </cell>
        </row>
        <row r="16">
          <cell r="AK16" t="str">
            <v>ARVEJA</v>
          </cell>
        </row>
        <row r="17">
          <cell r="AK17" t="str">
            <v>AVENA</v>
          </cell>
        </row>
        <row r="18">
          <cell r="AK18" t="str">
            <v>BATATA</v>
          </cell>
        </row>
        <row r="19">
          <cell r="AK19" t="str">
            <v>BERENJENA</v>
          </cell>
        </row>
        <row r="20">
          <cell r="AK20" t="str">
            <v>BORRAJA</v>
          </cell>
        </row>
        <row r="21">
          <cell r="AK21" t="str">
            <v>BROCOLI</v>
          </cell>
        </row>
        <row r="22">
          <cell r="AK22" t="str">
            <v>CALABACIN</v>
          </cell>
        </row>
        <row r="23">
          <cell r="AK23" t="str">
            <v>CALABAZA</v>
          </cell>
        </row>
        <row r="24">
          <cell r="AK24" t="str">
            <v>CEBADA</v>
          </cell>
        </row>
        <row r="25">
          <cell r="AK25" t="str">
            <v>CEBOLLA DE BULBO</v>
          </cell>
        </row>
        <row r="26">
          <cell r="AK26" t="str">
            <v>CEBOLLA DE RAMA</v>
          </cell>
        </row>
        <row r="27">
          <cell r="AK27" t="str">
            <v>CENTENO</v>
          </cell>
        </row>
        <row r="28">
          <cell r="AK28" t="str">
            <v>CHUGUAS</v>
          </cell>
        </row>
        <row r="29">
          <cell r="AK29" t="str">
            <v>CILANTRO</v>
          </cell>
        </row>
        <row r="30">
          <cell r="AK30" t="str">
            <v>CIMARRON</v>
          </cell>
        </row>
        <row r="31">
          <cell r="AK31" t="str">
            <v>COL</v>
          </cell>
        </row>
        <row r="32">
          <cell r="AK32" t="str">
            <v>COLIFLOR</v>
          </cell>
        </row>
        <row r="33">
          <cell r="AK33" t="str">
            <v>CURCUMA - GUISADOR</v>
          </cell>
        </row>
        <row r="34">
          <cell r="AK34" t="str">
            <v>ESPARRAGO</v>
          </cell>
        </row>
        <row r="35">
          <cell r="AK35" t="str">
            <v>ESPINACA</v>
          </cell>
        </row>
        <row r="36">
          <cell r="AK36" t="str">
            <v>ESTRAGON</v>
          </cell>
        </row>
        <row r="37">
          <cell r="AK37" t="str">
            <v>ESTROPAJO</v>
          </cell>
        </row>
        <row r="38">
          <cell r="AK38" t="str">
            <v>FRIJOL</v>
          </cell>
        </row>
        <row r="39">
          <cell r="AK39" t="str">
            <v>GARBANZO</v>
          </cell>
        </row>
        <row r="40">
          <cell r="AK40" t="str">
            <v>GIRASOL</v>
          </cell>
        </row>
        <row r="41">
          <cell r="AK41" t="str">
            <v>GLADIOLO</v>
          </cell>
        </row>
        <row r="42">
          <cell r="AK42" t="str">
            <v>GUATILA/CIDRA</v>
          </cell>
        </row>
        <row r="43">
          <cell r="AK43" t="str">
            <v>HABA</v>
          </cell>
        </row>
        <row r="44">
          <cell r="AK44" t="str">
            <v>HABICHUELA</v>
          </cell>
        </row>
        <row r="45">
          <cell r="AK45" t="str">
            <v>HIERBABUENA</v>
          </cell>
        </row>
        <row r="46">
          <cell r="AK46" t="str">
            <v>HINOJO</v>
          </cell>
        </row>
        <row r="47">
          <cell r="AK47" t="str">
            <v>HORTALIZAS VARIAS</v>
          </cell>
        </row>
        <row r="48">
          <cell r="AK48" t="str">
            <v>JENGIBRE</v>
          </cell>
        </row>
        <row r="49">
          <cell r="AK49" t="str">
            <v>LECHUGA</v>
          </cell>
        </row>
        <row r="50">
          <cell r="AK50" t="str">
            <v>LENTEJA</v>
          </cell>
        </row>
        <row r="51">
          <cell r="AK51" t="str">
            <v xml:space="preserve">LIMONARIA </v>
          </cell>
        </row>
        <row r="52">
          <cell r="AK52" t="str">
            <v>LIMONCILLO</v>
          </cell>
        </row>
        <row r="53">
          <cell r="AK53" t="str">
            <v>MAIZ MECANIZADO</v>
          </cell>
        </row>
        <row r="54">
          <cell r="AK54" t="str">
            <v>MAIZ TRADICIONAL</v>
          </cell>
        </row>
        <row r="55">
          <cell r="AK55" t="str">
            <v>MANI</v>
          </cell>
        </row>
        <row r="56">
          <cell r="AK56" t="str">
            <v>MANZANILLA</v>
          </cell>
        </row>
        <row r="57">
          <cell r="AK57" t="str">
            <v>MELON</v>
          </cell>
        </row>
        <row r="58">
          <cell r="AK58" t="str">
            <v>MENTA</v>
          </cell>
        </row>
        <row r="59">
          <cell r="AK59" t="str">
            <v>MILLO</v>
          </cell>
        </row>
        <row r="60">
          <cell r="AK60" t="str">
            <v>NABO</v>
          </cell>
        </row>
        <row r="61">
          <cell r="AK61" t="str">
            <v>OREGANO</v>
          </cell>
        </row>
        <row r="62">
          <cell r="AK62" t="str">
            <v>ORTIGA</v>
          </cell>
        </row>
        <row r="63">
          <cell r="AK63" t="str">
            <v>PAPA</v>
          </cell>
        </row>
        <row r="64">
          <cell r="AK64" t="str">
            <v>PAPA CRIOLLA</v>
          </cell>
        </row>
        <row r="65">
          <cell r="AK65" t="str">
            <v>PATILLA</v>
          </cell>
        </row>
        <row r="66">
          <cell r="AK66" t="str">
            <v>PEPINO COHOMBRO</v>
          </cell>
        </row>
        <row r="67">
          <cell r="AK67" t="str">
            <v>PEPINO GUISO</v>
          </cell>
        </row>
        <row r="68">
          <cell r="AK68" t="str">
            <v>PEREJIL</v>
          </cell>
        </row>
        <row r="69">
          <cell r="AK69" t="str">
            <v>PIMENTON</v>
          </cell>
        </row>
        <row r="70">
          <cell r="AK70" t="str">
            <v>PLANTAS AROMATICAS</v>
          </cell>
        </row>
        <row r="71">
          <cell r="AK71" t="str">
            <v>PLANTAS MEDICINALES</v>
          </cell>
        </row>
        <row r="72">
          <cell r="AK72" t="str">
            <v>PUERRO</v>
          </cell>
        </row>
        <row r="73">
          <cell r="AK73" t="str">
            <v>QUINUA</v>
          </cell>
        </row>
        <row r="74">
          <cell r="AK74" t="str">
            <v>RABANO</v>
          </cell>
        </row>
        <row r="75">
          <cell r="AK75" t="str">
            <v>REMOLACHA</v>
          </cell>
        </row>
        <row r="76">
          <cell r="AK76" t="str">
            <v>REPOLLITAS DE BRUSELLAS</v>
          </cell>
        </row>
        <row r="77">
          <cell r="AK77" t="str">
            <v>REPOLLO</v>
          </cell>
        </row>
        <row r="78">
          <cell r="AK78" t="str">
            <v>ROMERO</v>
          </cell>
        </row>
        <row r="79">
          <cell r="AK79" t="str">
            <v>RUBA/IBIA</v>
          </cell>
        </row>
        <row r="80">
          <cell r="AK80" t="str">
            <v>RUDA</v>
          </cell>
        </row>
        <row r="81">
          <cell r="AK81" t="str">
            <v>SACHA INCHI</v>
          </cell>
        </row>
        <row r="82">
          <cell r="AK82" t="str">
            <v>SORGO</v>
          </cell>
        </row>
        <row r="83">
          <cell r="AK83" t="str">
            <v>SOYA</v>
          </cell>
        </row>
        <row r="84">
          <cell r="AK84" t="str">
            <v>TABACO NEGRO</v>
          </cell>
        </row>
        <row r="85">
          <cell r="AK85" t="str">
            <v>TABACO RUBIO</v>
          </cell>
        </row>
        <row r="86">
          <cell r="AK86" t="str">
            <v>TOMATE</v>
          </cell>
        </row>
        <row r="87">
          <cell r="AK87" t="str">
            <v>TOMATE INVERNADERO</v>
          </cell>
        </row>
        <row r="88">
          <cell r="AK88" t="str">
            <v>TOMILLO</v>
          </cell>
        </row>
        <row r="89">
          <cell r="AK89" t="str">
            <v>TORONJIL</v>
          </cell>
        </row>
        <row r="90">
          <cell r="AK90" t="str">
            <v>TRIGO</v>
          </cell>
        </row>
        <row r="91">
          <cell r="AK91" t="str">
            <v>ULLUCO/CUBIO</v>
          </cell>
        </row>
        <row r="92">
          <cell r="AK92" t="str">
            <v>VERBENA</v>
          </cell>
        </row>
        <row r="93">
          <cell r="AK93" t="str">
            <v>ZANAHORIA</v>
          </cell>
        </row>
        <row r="94">
          <cell r="AK94" t="str">
            <v>ZARZAPARRILLA</v>
          </cell>
        </row>
        <row r="95">
          <cell r="AK95" t="str">
            <v>ARRACACHA</v>
          </cell>
        </row>
        <row r="96">
          <cell r="AK96" t="str">
            <v>MALANGA</v>
          </cell>
        </row>
        <row r="97">
          <cell r="AK97" t="str">
            <v>ÑAME</v>
          </cell>
        </row>
        <row r="98">
          <cell r="AK98" t="str">
            <v>SAGU</v>
          </cell>
        </row>
        <row r="99">
          <cell r="AK99" t="str">
            <v>YUCA</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_Precios"/>
      <sheetName val="Gr_Precios"/>
      <sheetName val="Parámetros"/>
      <sheetName val="TD"/>
    </sheetNames>
    <sheetDataSet>
      <sheetData sheetId="0"/>
      <sheetData sheetId="1"/>
      <sheetData sheetId="2">
        <row r="4">
          <cell r="B4">
            <v>1000</v>
          </cell>
        </row>
      </sheetData>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aCampos"/>
      <sheetName val="Comentarios LPF"/>
      <sheetName val="ActoresComentaron"/>
      <sheetName val="AnálisisDatos"/>
      <sheetName val="AnalisisArticulables"/>
      <sheetName val="Graficos"/>
      <sheetName val="Datos"/>
    </sheetNames>
    <sheetDataSet>
      <sheetData sheetId="0"/>
      <sheetData sheetId="1"/>
      <sheetData sheetId="2"/>
      <sheetData sheetId="3"/>
      <sheetData sheetId="4"/>
      <sheetData sheetId="5"/>
      <sheetData sheetId="6">
        <row r="4">
          <cell r="E4" t="str">
            <v>Pertinente</v>
          </cell>
        </row>
        <row r="5">
          <cell r="E5" t="str">
            <v>No Pertinente</v>
          </cell>
        </row>
        <row r="6">
          <cell r="E6">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tros"/>
      <sheetName val="Sintesis_Industria"/>
      <sheetName val="Configuracion"/>
      <sheetName val="Detalle"/>
      <sheetName val="Validacion"/>
      <sheetName val="Sector"/>
      <sheetName val="Fuente"/>
    </sheetNames>
    <sheetDataSet>
      <sheetData sheetId="0" refreshError="1"/>
      <sheetData sheetId="1" refreshError="1"/>
      <sheetData sheetId="2" refreshError="1">
        <row r="4">
          <cell r="A4" t="str">
            <v>SI</v>
          </cell>
        </row>
        <row r="5">
          <cell r="A5" t="str">
            <v>NO</v>
          </cell>
        </row>
      </sheetData>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ara"/>
      <sheetName val="Alimentos"/>
      <sheetName val="Alimentos 2"/>
      <sheetName val="Alimentos 3 DEF"/>
      <sheetName val="Banano"/>
      <sheetName val="Azucar"/>
      <sheetName val="Flores"/>
      <sheetName val="Carne"/>
      <sheetName val="Frutas"/>
      <sheetName val="Pescado"/>
      <sheetName val="Cafe"/>
      <sheetName val="COD"/>
    </sheetNames>
    <sheetDataSet>
      <sheetData sheetId="0"/>
      <sheetData sheetId="1"/>
      <sheetData sheetId="2"/>
      <sheetData sheetId="3"/>
      <sheetData sheetId="4"/>
      <sheetData sheetId="5"/>
      <sheetData sheetId="6"/>
      <sheetData sheetId="7"/>
      <sheetData sheetId="8"/>
      <sheetData sheetId="9"/>
      <sheetData sheetId="10"/>
      <sheetData sheetId="11">
        <row r="1">
          <cell r="A1" t="str">
            <v>Aladi</v>
          </cell>
          <cell r="B1" t="str">
            <v>País</v>
          </cell>
        </row>
        <row r="2">
          <cell r="A2">
            <v>13</v>
          </cell>
          <cell r="B2" t="str">
            <v>Afganistán</v>
          </cell>
        </row>
        <row r="3">
          <cell r="A3">
            <v>15</v>
          </cell>
          <cell r="B3" t="str">
            <v>Aland, Islas</v>
          </cell>
        </row>
        <row r="4">
          <cell r="A4">
            <v>17</v>
          </cell>
          <cell r="B4" t="str">
            <v>Albania</v>
          </cell>
        </row>
        <row r="5">
          <cell r="A5">
            <v>23</v>
          </cell>
          <cell r="B5" t="str">
            <v>Alemania</v>
          </cell>
        </row>
        <row r="6">
          <cell r="A6">
            <v>25</v>
          </cell>
          <cell r="B6" t="str">
            <v>Alemania, República Democrática</v>
          </cell>
        </row>
        <row r="7">
          <cell r="A7">
            <v>37</v>
          </cell>
          <cell r="B7" t="str">
            <v>Andorra</v>
          </cell>
        </row>
        <row r="8">
          <cell r="A8">
            <v>155</v>
          </cell>
          <cell r="B8" t="str">
            <v>Anglonormandas, Islas</v>
          </cell>
        </row>
        <row r="9">
          <cell r="A9">
            <v>40</v>
          </cell>
          <cell r="B9" t="str">
            <v>Angola</v>
          </cell>
        </row>
        <row r="10">
          <cell r="A10">
            <v>41</v>
          </cell>
          <cell r="B10" t="str">
            <v>Anguila</v>
          </cell>
        </row>
        <row r="11">
          <cell r="A11">
            <v>786</v>
          </cell>
          <cell r="B11" t="str">
            <v>Antártica</v>
          </cell>
        </row>
        <row r="12">
          <cell r="A12">
            <v>43</v>
          </cell>
          <cell r="B12" t="str">
            <v>Antigua y Barbuda</v>
          </cell>
        </row>
        <row r="13">
          <cell r="A13">
            <v>47</v>
          </cell>
          <cell r="B13" t="str">
            <v>Antillas Holandesas</v>
          </cell>
        </row>
        <row r="14">
          <cell r="A14">
            <v>53</v>
          </cell>
          <cell r="B14" t="str">
            <v>Arabia Saudita</v>
          </cell>
        </row>
        <row r="15">
          <cell r="A15">
            <v>59</v>
          </cell>
          <cell r="B15" t="str">
            <v>Argelia</v>
          </cell>
        </row>
        <row r="16">
          <cell r="A16">
            <v>63</v>
          </cell>
          <cell r="B16" t="str">
            <v>Argentina</v>
          </cell>
        </row>
        <row r="17">
          <cell r="A17">
            <v>26</v>
          </cell>
          <cell r="B17" t="str">
            <v>Armenia</v>
          </cell>
        </row>
        <row r="18">
          <cell r="A18">
            <v>27</v>
          </cell>
          <cell r="B18" t="str">
            <v>Aruba</v>
          </cell>
        </row>
        <row r="19">
          <cell r="A19">
            <v>69</v>
          </cell>
          <cell r="B19" t="str">
            <v>Australia</v>
          </cell>
        </row>
        <row r="20">
          <cell r="A20">
            <v>72</v>
          </cell>
          <cell r="B20" t="str">
            <v>Austria</v>
          </cell>
        </row>
        <row r="21">
          <cell r="A21">
            <v>74</v>
          </cell>
          <cell r="B21" t="str">
            <v>Azerbaiyán</v>
          </cell>
        </row>
        <row r="22">
          <cell r="A22">
            <v>77</v>
          </cell>
          <cell r="B22" t="str">
            <v>Bahamas</v>
          </cell>
        </row>
        <row r="23">
          <cell r="A23">
            <v>80</v>
          </cell>
          <cell r="B23" t="str">
            <v>Bahrein</v>
          </cell>
        </row>
        <row r="24">
          <cell r="A24">
            <v>81</v>
          </cell>
          <cell r="B24" t="str">
            <v>Bangla Desh</v>
          </cell>
        </row>
        <row r="25">
          <cell r="A25">
            <v>83</v>
          </cell>
          <cell r="B25" t="str">
            <v>Barbados</v>
          </cell>
        </row>
        <row r="26">
          <cell r="A26">
            <v>91</v>
          </cell>
          <cell r="B26" t="str">
            <v>Belarusia</v>
          </cell>
        </row>
        <row r="27">
          <cell r="A27">
            <v>87</v>
          </cell>
          <cell r="B27" t="str">
            <v>Bélgica</v>
          </cell>
        </row>
        <row r="28">
          <cell r="A28">
            <v>88</v>
          </cell>
          <cell r="B28" t="str">
            <v>Belice</v>
          </cell>
        </row>
        <row r="29">
          <cell r="A29">
            <v>229</v>
          </cell>
          <cell r="B29" t="str">
            <v>Benin</v>
          </cell>
        </row>
        <row r="30">
          <cell r="A30">
            <v>90</v>
          </cell>
          <cell r="B30" t="str">
            <v>Bermuda</v>
          </cell>
        </row>
        <row r="31">
          <cell r="A31">
            <v>97</v>
          </cell>
          <cell r="B31" t="str">
            <v>Bolivia</v>
          </cell>
        </row>
        <row r="32">
          <cell r="A32">
            <v>100</v>
          </cell>
          <cell r="B32" t="str">
            <v>Bonaire, Isla</v>
          </cell>
        </row>
        <row r="33">
          <cell r="A33">
            <v>29</v>
          </cell>
          <cell r="B33" t="str">
            <v>Bosnia y Herzegovina</v>
          </cell>
        </row>
        <row r="34">
          <cell r="A34">
            <v>101</v>
          </cell>
          <cell r="B34" t="str">
            <v>Botswana</v>
          </cell>
        </row>
        <row r="35">
          <cell r="A35">
            <v>105</v>
          </cell>
          <cell r="B35" t="str">
            <v>Brasil</v>
          </cell>
        </row>
        <row r="36">
          <cell r="A36">
            <v>108</v>
          </cell>
          <cell r="B36" t="str">
            <v>Brunei Darussalam</v>
          </cell>
        </row>
        <row r="37">
          <cell r="A37">
            <v>111</v>
          </cell>
          <cell r="B37" t="str">
            <v>Bulgaria</v>
          </cell>
        </row>
        <row r="38">
          <cell r="A38">
            <v>31</v>
          </cell>
          <cell r="B38" t="str">
            <v>Burkina Faso</v>
          </cell>
        </row>
        <row r="39">
          <cell r="A39">
            <v>115</v>
          </cell>
          <cell r="B39" t="str">
            <v>Burundi</v>
          </cell>
        </row>
        <row r="40">
          <cell r="A40">
            <v>119</v>
          </cell>
          <cell r="B40" t="str">
            <v>Bután</v>
          </cell>
        </row>
        <row r="41">
          <cell r="A41">
            <v>127</v>
          </cell>
          <cell r="B41" t="str">
            <v>Cabo Verde</v>
          </cell>
        </row>
        <row r="42">
          <cell r="A42">
            <v>137</v>
          </cell>
          <cell r="B42" t="str">
            <v>Caimán, Islas</v>
          </cell>
        </row>
        <row r="43">
          <cell r="A43">
            <v>141</v>
          </cell>
          <cell r="B43" t="str">
            <v>Camboya</v>
          </cell>
        </row>
        <row r="44">
          <cell r="A44">
            <v>145</v>
          </cell>
          <cell r="B44" t="str">
            <v>Camerún</v>
          </cell>
        </row>
        <row r="45">
          <cell r="A45">
            <v>149</v>
          </cell>
          <cell r="B45" t="str">
            <v>Canadá</v>
          </cell>
        </row>
        <row r="46">
          <cell r="A46">
            <v>157</v>
          </cell>
          <cell r="B46" t="str">
            <v>Cantón y Enderburry, Islas</v>
          </cell>
        </row>
        <row r="47">
          <cell r="A47">
            <v>156</v>
          </cell>
          <cell r="B47" t="str">
            <v>Ceilán</v>
          </cell>
        </row>
        <row r="48">
          <cell r="A48">
            <v>640</v>
          </cell>
          <cell r="B48" t="str">
            <v>Centroafricana, Republica</v>
          </cell>
        </row>
        <row r="49">
          <cell r="A49">
            <v>203</v>
          </cell>
          <cell r="B49" t="str">
            <v>Chad</v>
          </cell>
        </row>
        <row r="50">
          <cell r="A50">
            <v>644</v>
          </cell>
          <cell r="B50" t="str">
            <v>República Checa</v>
          </cell>
        </row>
        <row r="51">
          <cell r="A51">
            <v>207</v>
          </cell>
          <cell r="B51" t="str">
            <v>Checoslovaquia</v>
          </cell>
        </row>
        <row r="52">
          <cell r="A52">
            <v>211</v>
          </cell>
          <cell r="B52" t="str">
            <v>Chile</v>
          </cell>
        </row>
        <row r="53">
          <cell r="A53">
            <v>215</v>
          </cell>
          <cell r="B53" t="str">
            <v>China</v>
          </cell>
        </row>
        <row r="54">
          <cell r="A54">
            <v>221</v>
          </cell>
          <cell r="B54" t="str">
            <v>Chipre</v>
          </cell>
        </row>
        <row r="55">
          <cell r="A55">
            <v>165</v>
          </cell>
          <cell r="B55" t="str">
            <v>Cocos (Keeling), Islas</v>
          </cell>
        </row>
        <row r="56">
          <cell r="A56">
            <v>169</v>
          </cell>
          <cell r="B56" t="str">
            <v>Colombia</v>
          </cell>
        </row>
        <row r="57">
          <cell r="A57">
            <v>173</v>
          </cell>
          <cell r="B57" t="str">
            <v>Comoras</v>
          </cell>
        </row>
        <row r="58">
          <cell r="A58">
            <v>177</v>
          </cell>
          <cell r="B58" t="str">
            <v>Congo</v>
          </cell>
        </row>
        <row r="59">
          <cell r="A59">
            <v>888</v>
          </cell>
          <cell r="B59" t="str">
            <v>Congo, República Democrática del</v>
          </cell>
        </row>
        <row r="60">
          <cell r="A60">
            <v>183</v>
          </cell>
          <cell r="B60" t="str">
            <v>Cook, Islas</v>
          </cell>
        </row>
        <row r="61">
          <cell r="A61">
            <v>190</v>
          </cell>
          <cell r="B61" t="str">
            <v>Corea, República de</v>
          </cell>
        </row>
        <row r="62">
          <cell r="A62">
            <v>187</v>
          </cell>
          <cell r="B62" t="str">
            <v xml:space="preserve">Corea, República Democrática </v>
          </cell>
        </row>
        <row r="63">
          <cell r="A63">
            <v>193</v>
          </cell>
          <cell r="B63" t="str">
            <v>Costa de Marfil</v>
          </cell>
        </row>
        <row r="64">
          <cell r="A64">
            <v>196</v>
          </cell>
          <cell r="B64" t="str">
            <v>Costa Rica</v>
          </cell>
        </row>
        <row r="65">
          <cell r="A65">
            <v>198</v>
          </cell>
          <cell r="B65" t="str">
            <v>Croacia</v>
          </cell>
        </row>
        <row r="66">
          <cell r="A66">
            <v>199</v>
          </cell>
          <cell r="B66" t="str">
            <v>Cuba</v>
          </cell>
        </row>
        <row r="67">
          <cell r="A67">
            <v>201</v>
          </cell>
          <cell r="B67" t="str">
            <v>Curazao, Isla</v>
          </cell>
        </row>
        <row r="68">
          <cell r="A68">
            <v>232</v>
          </cell>
          <cell r="B68" t="str">
            <v>Dinamarca</v>
          </cell>
        </row>
        <row r="69">
          <cell r="A69">
            <v>783</v>
          </cell>
          <cell r="B69" t="str">
            <v>Djibouti</v>
          </cell>
        </row>
        <row r="70">
          <cell r="A70">
            <v>235</v>
          </cell>
          <cell r="B70" t="str">
            <v>Dominica</v>
          </cell>
        </row>
        <row r="71">
          <cell r="A71">
            <v>647</v>
          </cell>
          <cell r="B71" t="str">
            <v xml:space="preserve">República Dominicana </v>
          </cell>
        </row>
        <row r="72">
          <cell r="A72">
            <v>239</v>
          </cell>
          <cell r="B72" t="str">
            <v>Ecuador</v>
          </cell>
        </row>
        <row r="73">
          <cell r="A73">
            <v>240</v>
          </cell>
          <cell r="B73" t="str">
            <v>Egipto</v>
          </cell>
        </row>
        <row r="74">
          <cell r="A74">
            <v>242</v>
          </cell>
          <cell r="B74" t="str">
            <v>El Salvador</v>
          </cell>
        </row>
        <row r="75">
          <cell r="A75">
            <v>244</v>
          </cell>
          <cell r="B75" t="str">
            <v>Emiratos Árabes Unidos</v>
          </cell>
        </row>
        <row r="76">
          <cell r="A76">
            <v>243</v>
          </cell>
          <cell r="B76" t="str">
            <v>Eritrea</v>
          </cell>
        </row>
        <row r="77">
          <cell r="A77">
            <v>629</v>
          </cell>
          <cell r="B77" t="str">
            <v>Escocia</v>
          </cell>
        </row>
        <row r="78">
          <cell r="A78">
            <v>246</v>
          </cell>
          <cell r="B78" t="str">
            <v>Eslovaquia</v>
          </cell>
        </row>
        <row r="79">
          <cell r="A79">
            <v>247</v>
          </cell>
          <cell r="B79" t="str">
            <v>Eslovenia</v>
          </cell>
        </row>
        <row r="80">
          <cell r="A80">
            <v>245</v>
          </cell>
          <cell r="B80" t="str">
            <v>España</v>
          </cell>
        </row>
        <row r="81">
          <cell r="A81">
            <v>249</v>
          </cell>
          <cell r="B81" t="str">
            <v>Estados Unidos</v>
          </cell>
        </row>
        <row r="82">
          <cell r="A82">
            <v>251</v>
          </cell>
          <cell r="B82" t="str">
            <v>Estonia</v>
          </cell>
        </row>
        <row r="83">
          <cell r="A83">
            <v>253</v>
          </cell>
          <cell r="B83" t="str">
            <v>Etiopia</v>
          </cell>
        </row>
        <row r="84">
          <cell r="A84">
            <v>259</v>
          </cell>
          <cell r="B84" t="str">
            <v>Feroe, Islas</v>
          </cell>
        </row>
        <row r="85">
          <cell r="A85">
            <v>870</v>
          </cell>
          <cell r="B85" t="str">
            <v>Fiji</v>
          </cell>
        </row>
        <row r="86">
          <cell r="A86">
            <v>267</v>
          </cell>
          <cell r="B86" t="str">
            <v>Filipinas</v>
          </cell>
        </row>
        <row r="87">
          <cell r="A87">
            <v>271</v>
          </cell>
          <cell r="B87" t="str">
            <v>Finlandia</v>
          </cell>
        </row>
        <row r="88">
          <cell r="A88">
            <v>275</v>
          </cell>
          <cell r="B88" t="str">
            <v>Francia</v>
          </cell>
        </row>
        <row r="89">
          <cell r="A89">
            <v>281</v>
          </cell>
          <cell r="B89" t="str">
            <v>Gabón</v>
          </cell>
        </row>
        <row r="90">
          <cell r="A90">
            <v>285</v>
          </cell>
          <cell r="B90" t="str">
            <v>Gambia</v>
          </cell>
        </row>
        <row r="91">
          <cell r="A91">
            <v>287</v>
          </cell>
          <cell r="B91" t="str">
            <v>Georgia</v>
          </cell>
        </row>
        <row r="92">
          <cell r="A92">
            <v>289</v>
          </cell>
          <cell r="B92" t="str">
            <v>Ghana</v>
          </cell>
        </row>
        <row r="93">
          <cell r="A93">
            <v>293</v>
          </cell>
          <cell r="B93" t="str">
            <v>Gibraltar</v>
          </cell>
        </row>
        <row r="94">
          <cell r="A94">
            <v>297</v>
          </cell>
          <cell r="B94" t="str">
            <v>Granada</v>
          </cell>
        </row>
        <row r="95">
          <cell r="A95">
            <v>301</v>
          </cell>
          <cell r="B95" t="str">
            <v>Grecia</v>
          </cell>
        </row>
        <row r="96">
          <cell r="A96">
            <v>305</v>
          </cell>
          <cell r="B96" t="str">
            <v>Groenlandia</v>
          </cell>
        </row>
        <row r="97">
          <cell r="A97">
            <v>309</v>
          </cell>
          <cell r="B97" t="str">
            <v>Guadalupe</v>
          </cell>
        </row>
        <row r="98">
          <cell r="A98">
            <v>313</v>
          </cell>
          <cell r="B98" t="str">
            <v>Guam</v>
          </cell>
        </row>
        <row r="99">
          <cell r="A99">
            <v>317</v>
          </cell>
          <cell r="B99" t="str">
            <v>Guatemala</v>
          </cell>
        </row>
        <row r="100">
          <cell r="A100">
            <v>325</v>
          </cell>
          <cell r="B100" t="str">
            <v>Guayana Francesa</v>
          </cell>
        </row>
        <row r="101">
          <cell r="A101">
            <v>329</v>
          </cell>
          <cell r="B101" t="str">
            <v>Guinea</v>
          </cell>
        </row>
        <row r="102">
          <cell r="A102">
            <v>331</v>
          </cell>
          <cell r="B102" t="str">
            <v>Guinea Ecuatorial</v>
          </cell>
        </row>
        <row r="103">
          <cell r="A103">
            <v>334</v>
          </cell>
          <cell r="B103" t="str">
            <v>Guinea-Bissau</v>
          </cell>
        </row>
        <row r="104">
          <cell r="A104">
            <v>337</v>
          </cell>
          <cell r="B104" t="str">
            <v>Guyana</v>
          </cell>
        </row>
        <row r="105">
          <cell r="A105">
            <v>341</v>
          </cell>
          <cell r="B105" t="str">
            <v>Haití</v>
          </cell>
        </row>
        <row r="106">
          <cell r="A106">
            <v>345</v>
          </cell>
          <cell r="B106" t="str">
            <v>Honduras</v>
          </cell>
        </row>
        <row r="107">
          <cell r="A107">
            <v>351</v>
          </cell>
          <cell r="B107" t="str">
            <v>Hong Kong</v>
          </cell>
        </row>
        <row r="108">
          <cell r="A108">
            <v>355</v>
          </cell>
          <cell r="B108" t="str">
            <v>Hungría</v>
          </cell>
        </row>
        <row r="109">
          <cell r="A109">
            <v>361</v>
          </cell>
          <cell r="B109" t="str">
            <v>India</v>
          </cell>
        </row>
        <row r="110">
          <cell r="A110">
            <v>365</v>
          </cell>
          <cell r="B110" t="str">
            <v>Indonesia</v>
          </cell>
        </row>
        <row r="111">
          <cell r="A111">
            <v>369</v>
          </cell>
          <cell r="B111" t="str">
            <v>Irak</v>
          </cell>
        </row>
        <row r="112">
          <cell r="A112">
            <v>372</v>
          </cell>
          <cell r="B112" t="str">
            <v>Irán, República Islámica de</v>
          </cell>
        </row>
        <row r="113">
          <cell r="A113">
            <v>375</v>
          </cell>
          <cell r="B113" t="str">
            <v>Irlanda</v>
          </cell>
        </row>
        <row r="114">
          <cell r="A114">
            <v>379</v>
          </cell>
          <cell r="B114" t="str">
            <v>Islandia</v>
          </cell>
        </row>
        <row r="115">
          <cell r="A115">
            <v>383</v>
          </cell>
          <cell r="B115" t="str">
            <v>Israel</v>
          </cell>
        </row>
        <row r="116">
          <cell r="A116">
            <v>386</v>
          </cell>
          <cell r="B116" t="str">
            <v>Italia</v>
          </cell>
        </row>
        <row r="117">
          <cell r="A117">
            <v>391</v>
          </cell>
          <cell r="B117" t="str">
            <v>Jamaica</v>
          </cell>
        </row>
        <row r="118">
          <cell r="A118">
            <v>399</v>
          </cell>
          <cell r="B118" t="str">
            <v>Japón</v>
          </cell>
        </row>
        <row r="119">
          <cell r="A119">
            <v>395</v>
          </cell>
          <cell r="B119" t="str">
            <v>Johnston, islas</v>
          </cell>
        </row>
        <row r="120">
          <cell r="A120">
            <v>403</v>
          </cell>
          <cell r="B120" t="str">
            <v>Jordania</v>
          </cell>
        </row>
        <row r="121">
          <cell r="A121">
            <v>406</v>
          </cell>
          <cell r="B121" t="str">
            <v>Kazajstán</v>
          </cell>
        </row>
        <row r="122">
          <cell r="A122">
            <v>410</v>
          </cell>
          <cell r="B122" t="str">
            <v>Kenia</v>
          </cell>
        </row>
        <row r="123">
          <cell r="A123">
            <v>412</v>
          </cell>
          <cell r="B123" t="str">
            <v>Kirguistan</v>
          </cell>
        </row>
        <row r="124">
          <cell r="A124">
            <v>411</v>
          </cell>
          <cell r="B124" t="str">
            <v>Kiribati</v>
          </cell>
        </row>
        <row r="125">
          <cell r="A125">
            <v>413</v>
          </cell>
          <cell r="B125" t="str">
            <v>Kuwait</v>
          </cell>
        </row>
        <row r="126">
          <cell r="A126">
            <v>420</v>
          </cell>
          <cell r="B126" t="str">
            <v>Laos, República Popular Democrática</v>
          </cell>
        </row>
        <row r="127">
          <cell r="A127">
            <v>426</v>
          </cell>
          <cell r="B127" t="str">
            <v>Lesotho</v>
          </cell>
        </row>
        <row r="128">
          <cell r="A128">
            <v>429</v>
          </cell>
          <cell r="B128" t="str">
            <v>Letonia</v>
          </cell>
        </row>
        <row r="129">
          <cell r="A129">
            <v>431</v>
          </cell>
          <cell r="B129" t="str">
            <v>Líbano</v>
          </cell>
        </row>
        <row r="130">
          <cell r="A130">
            <v>434</v>
          </cell>
          <cell r="B130" t="str">
            <v>Liberia</v>
          </cell>
        </row>
        <row r="131">
          <cell r="A131">
            <v>438</v>
          </cell>
          <cell r="B131" t="str">
            <v>Libia</v>
          </cell>
        </row>
        <row r="132">
          <cell r="A132">
            <v>440</v>
          </cell>
          <cell r="B132" t="str">
            <v>Liechtenstein</v>
          </cell>
        </row>
        <row r="133">
          <cell r="A133">
            <v>443</v>
          </cell>
          <cell r="B133" t="str">
            <v>Lituania</v>
          </cell>
        </row>
        <row r="134">
          <cell r="A134">
            <v>445</v>
          </cell>
          <cell r="B134" t="str">
            <v>Luxemburgo</v>
          </cell>
        </row>
        <row r="135">
          <cell r="A135">
            <v>447</v>
          </cell>
          <cell r="B135" t="str">
            <v>Macao</v>
          </cell>
        </row>
        <row r="136">
          <cell r="A136">
            <v>448</v>
          </cell>
          <cell r="B136" t="str">
            <v>Macedonia</v>
          </cell>
        </row>
        <row r="137">
          <cell r="A137">
            <v>450</v>
          </cell>
          <cell r="B137" t="str">
            <v>Madagascar</v>
          </cell>
        </row>
        <row r="138">
          <cell r="A138">
            <v>455</v>
          </cell>
          <cell r="B138" t="str">
            <v>Malasia</v>
          </cell>
        </row>
        <row r="139">
          <cell r="A139">
            <v>587</v>
          </cell>
          <cell r="B139" t="str">
            <v>Malasia, Península de</v>
          </cell>
        </row>
        <row r="140">
          <cell r="A140">
            <v>458</v>
          </cell>
          <cell r="B140" t="str">
            <v>Malawi</v>
          </cell>
        </row>
        <row r="141">
          <cell r="A141">
            <v>461</v>
          </cell>
          <cell r="B141" t="str">
            <v>Maldivas</v>
          </cell>
        </row>
        <row r="142">
          <cell r="A142">
            <v>464</v>
          </cell>
          <cell r="B142" t="str">
            <v>Mali</v>
          </cell>
        </row>
        <row r="143">
          <cell r="A143">
            <v>467</v>
          </cell>
          <cell r="B143" t="str">
            <v>Malta</v>
          </cell>
        </row>
        <row r="144">
          <cell r="A144">
            <v>469</v>
          </cell>
          <cell r="B144" t="str">
            <v>Marianas del Norte, Islas</v>
          </cell>
        </row>
        <row r="145">
          <cell r="A145">
            <v>474</v>
          </cell>
          <cell r="B145" t="str">
            <v>Marruecos</v>
          </cell>
        </row>
        <row r="146">
          <cell r="A146">
            <v>472</v>
          </cell>
          <cell r="B146" t="str">
            <v>Marshall, Islas</v>
          </cell>
        </row>
        <row r="147">
          <cell r="A147">
            <v>477</v>
          </cell>
          <cell r="B147" t="str">
            <v>Martinica</v>
          </cell>
        </row>
        <row r="148">
          <cell r="A148">
            <v>485</v>
          </cell>
          <cell r="B148" t="str">
            <v>Mauricio</v>
          </cell>
        </row>
        <row r="149">
          <cell r="A149">
            <v>488</v>
          </cell>
          <cell r="B149" t="str">
            <v>Mauritania</v>
          </cell>
        </row>
        <row r="150">
          <cell r="A150">
            <v>493</v>
          </cell>
          <cell r="B150" t="str">
            <v>México</v>
          </cell>
        </row>
        <row r="151">
          <cell r="A151">
            <v>494</v>
          </cell>
          <cell r="B151" t="str">
            <v>Micronesia, Estados Federados de</v>
          </cell>
        </row>
        <row r="152">
          <cell r="A152">
            <v>495</v>
          </cell>
          <cell r="B152" t="str">
            <v>Midway, islas</v>
          </cell>
        </row>
        <row r="153">
          <cell r="A153">
            <v>496</v>
          </cell>
          <cell r="B153" t="str">
            <v>Moldavia, República de</v>
          </cell>
        </row>
        <row r="154">
          <cell r="A154">
            <v>498</v>
          </cell>
          <cell r="B154" t="str">
            <v>Mónaco</v>
          </cell>
        </row>
        <row r="155">
          <cell r="A155">
            <v>497</v>
          </cell>
          <cell r="B155" t="str">
            <v>Mongolia</v>
          </cell>
        </row>
        <row r="156">
          <cell r="A156">
            <v>501</v>
          </cell>
          <cell r="B156" t="str">
            <v>Montserrat</v>
          </cell>
        </row>
        <row r="157">
          <cell r="A157">
            <v>505</v>
          </cell>
          <cell r="B157" t="str">
            <v>Mozambique</v>
          </cell>
        </row>
        <row r="158">
          <cell r="A158">
            <v>93</v>
          </cell>
          <cell r="B158" t="str">
            <v>Myanmar</v>
          </cell>
        </row>
        <row r="159">
          <cell r="A159">
            <v>507</v>
          </cell>
          <cell r="B159" t="str">
            <v>Namibia</v>
          </cell>
        </row>
        <row r="160">
          <cell r="A160">
            <v>508</v>
          </cell>
          <cell r="B160" t="str">
            <v>Nauru</v>
          </cell>
        </row>
        <row r="161">
          <cell r="A161">
            <v>511</v>
          </cell>
          <cell r="B161" t="str">
            <v>Navidad (Christmas), Isla</v>
          </cell>
        </row>
        <row r="162">
          <cell r="A162">
            <v>517</v>
          </cell>
          <cell r="B162" t="str">
            <v>Nepal</v>
          </cell>
        </row>
        <row r="163">
          <cell r="A163">
            <v>521</v>
          </cell>
          <cell r="B163" t="str">
            <v>Nicaragua</v>
          </cell>
        </row>
        <row r="164">
          <cell r="A164">
            <v>525</v>
          </cell>
          <cell r="B164" t="str">
            <v>Níger</v>
          </cell>
        </row>
        <row r="165">
          <cell r="A165">
            <v>528</v>
          </cell>
          <cell r="B165" t="str">
            <v>Nigeria</v>
          </cell>
        </row>
        <row r="166">
          <cell r="A166">
            <v>531</v>
          </cell>
          <cell r="B166" t="str">
            <v>Niue</v>
          </cell>
        </row>
        <row r="167">
          <cell r="A167">
            <v>535</v>
          </cell>
          <cell r="B167" t="str">
            <v>Norfolk, Islas</v>
          </cell>
        </row>
        <row r="168">
          <cell r="A168">
            <v>538</v>
          </cell>
          <cell r="B168" t="str">
            <v>Noruega</v>
          </cell>
        </row>
        <row r="169">
          <cell r="A169">
            <v>542</v>
          </cell>
          <cell r="B169" t="str">
            <v>Nueva Caledonia</v>
          </cell>
        </row>
        <row r="170">
          <cell r="A170">
            <v>548</v>
          </cell>
          <cell r="B170" t="str">
            <v>Nueva Zelandia</v>
          </cell>
        </row>
        <row r="171">
          <cell r="A171">
            <v>556</v>
          </cell>
          <cell r="B171" t="str">
            <v>Oman</v>
          </cell>
        </row>
        <row r="172">
          <cell r="A172">
            <v>563</v>
          </cell>
          <cell r="B172" t="str">
            <v>Pacifico, Islas administradas por USA</v>
          </cell>
        </row>
        <row r="173">
          <cell r="A173">
            <v>566</v>
          </cell>
          <cell r="B173" t="str">
            <v>Pacifico, Islas del</v>
          </cell>
        </row>
        <row r="174">
          <cell r="A174">
            <v>573</v>
          </cell>
          <cell r="B174" t="str">
            <v>Países Bajos</v>
          </cell>
        </row>
        <row r="175">
          <cell r="A175">
            <v>999</v>
          </cell>
          <cell r="B175" t="str">
            <v>Países no precisados en otra parte y desconocidos</v>
          </cell>
        </row>
        <row r="176">
          <cell r="A176">
            <v>576</v>
          </cell>
          <cell r="B176" t="str">
            <v>Pakistán</v>
          </cell>
        </row>
        <row r="177">
          <cell r="A177">
            <v>578</v>
          </cell>
          <cell r="B177" t="str">
            <v>Palau</v>
          </cell>
        </row>
        <row r="178">
          <cell r="A178">
            <v>580</v>
          </cell>
          <cell r="B178" t="str">
            <v>Panamá</v>
          </cell>
        </row>
        <row r="179">
          <cell r="A179">
            <v>545</v>
          </cell>
          <cell r="B179" t="str">
            <v>Papua Nueva Guinea</v>
          </cell>
        </row>
        <row r="180">
          <cell r="A180">
            <v>586</v>
          </cell>
          <cell r="B180" t="str">
            <v>Paraguay</v>
          </cell>
        </row>
        <row r="181">
          <cell r="A181">
            <v>589</v>
          </cell>
          <cell r="B181" t="str">
            <v>Perú</v>
          </cell>
        </row>
        <row r="182">
          <cell r="A182">
            <v>593</v>
          </cell>
          <cell r="B182" t="str">
            <v>Pitcairn</v>
          </cell>
        </row>
        <row r="183">
          <cell r="A183">
            <v>599</v>
          </cell>
          <cell r="B183" t="str">
            <v>Polinesia Francesa</v>
          </cell>
        </row>
        <row r="184">
          <cell r="A184">
            <v>603</v>
          </cell>
          <cell r="B184" t="str">
            <v>Polonia</v>
          </cell>
        </row>
        <row r="185">
          <cell r="A185">
            <v>607</v>
          </cell>
          <cell r="B185" t="str">
            <v>Portugal</v>
          </cell>
        </row>
        <row r="186">
          <cell r="A186">
            <v>611</v>
          </cell>
          <cell r="B186" t="str">
            <v>Puerto Rico</v>
          </cell>
        </row>
        <row r="187">
          <cell r="A187">
            <v>618</v>
          </cell>
          <cell r="B187" t="str">
            <v>Qatar</v>
          </cell>
        </row>
        <row r="188">
          <cell r="A188">
            <v>628</v>
          </cell>
          <cell r="B188" t="str">
            <v xml:space="preserve">Reino Unido </v>
          </cell>
        </row>
        <row r="189">
          <cell r="A189">
            <v>628</v>
          </cell>
          <cell r="B189" t="str">
            <v xml:space="preserve">Reino Unido </v>
          </cell>
        </row>
        <row r="190">
          <cell r="A190">
            <v>628</v>
          </cell>
          <cell r="B190" t="str">
            <v xml:space="preserve">Reino Unido </v>
          </cell>
        </row>
        <row r="191">
          <cell r="A191">
            <v>660</v>
          </cell>
          <cell r="B191" t="str">
            <v>Reunión</v>
          </cell>
        </row>
        <row r="192">
          <cell r="A192">
            <v>675</v>
          </cell>
          <cell r="B192" t="str">
            <v>Ruanda</v>
          </cell>
        </row>
        <row r="193">
          <cell r="A193">
            <v>670</v>
          </cell>
          <cell r="B193" t="str">
            <v>Rumania</v>
          </cell>
        </row>
        <row r="194">
          <cell r="A194">
            <v>676</v>
          </cell>
          <cell r="B194" t="str">
            <v>Rusia, Federación de</v>
          </cell>
        </row>
        <row r="195">
          <cell r="A195">
            <v>685</v>
          </cell>
          <cell r="B195" t="str">
            <v>Sahara Occidental</v>
          </cell>
        </row>
        <row r="196">
          <cell r="A196">
            <v>677</v>
          </cell>
          <cell r="B196" t="str">
            <v>Salomón, Islas</v>
          </cell>
        </row>
        <row r="197">
          <cell r="A197">
            <v>687</v>
          </cell>
          <cell r="B197" t="str">
            <v>Samoa</v>
          </cell>
        </row>
        <row r="198">
          <cell r="A198">
            <v>690</v>
          </cell>
          <cell r="B198" t="str">
            <v>Samoa Americana</v>
          </cell>
        </row>
        <row r="199">
          <cell r="A199">
            <v>695</v>
          </cell>
          <cell r="B199" t="str">
            <v>San Cristóbal y Nieves</v>
          </cell>
        </row>
        <row r="200">
          <cell r="A200">
            <v>697</v>
          </cell>
          <cell r="B200" t="str">
            <v>San Marino</v>
          </cell>
        </row>
        <row r="201">
          <cell r="A201">
            <v>700</v>
          </cell>
          <cell r="B201" t="str">
            <v>San Pedro y Miquelon</v>
          </cell>
        </row>
        <row r="202">
          <cell r="A202">
            <v>705</v>
          </cell>
          <cell r="B202" t="str">
            <v>San Vicente y las Granadinas</v>
          </cell>
        </row>
        <row r="203">
          <cell r="A203">
            <v>710</v>
          </cell>
          <cell r="B203" t="str">
            <v>Santa Elena</v>
          </cell>
        </row>
        <row r="204">
          <cell r="A204">
            <v>715</v>
          </cell>
          <cell r="B204" t="str">
            <v>Santa Lucia</v>
          </cell>
        </row>
        <row r="205">
          <cell r="A205">
            <v>159</v>
          </cell>
          <cell r="B205" t="str">
            <v>Santa Sede</v>
          </cell>
        </row>
        <row r="206">
          <cell r="A206">
            <v>720</v>
          </cell>
          <cell r="B206" t="str">
            <v>Santo Tome y Príncipe</v>
          </cell>
        </row>
        <row r="207">
          <cell r="A207">
            <v>728</v>
          </cell>
          <cell r="B207" t="str">
            <v>Senegal</v>
          </cell>
        </row>
        <row r="208">
          <cell r="A208">
            <v>731</v>
          </cell>
          <cell r="B208" t="str">
            <v>Seychelles</v>
          </cell>
        </row>
        <row r="209">
          <cell r="A209">
            <v>735</v>
          </cell>
          <cell r="B209" t="str">
            <v>Sierra Leona</v>
          </cell>
        </row>
        <row r="210">
          <cell r="A210">
            <v>741</v>
          </cell>
          <cell r="B210" t="str">
            <v>Singapur</v>
          </cell>
        </row>
        <row r="211">
          <cell r="A211">
            <v>744</v>
          </cell>
          <cell r="B211" t="str">
            <v>Siria, República Árabe</v>
          </cell>
        </row>
        <row r="212">
          <cell r="A212">
            <v>748</v>
          </cell>
          <cell r="B212" t="str">
            <v>Somalia</v>
          </cell>
        </row>
        <row r="213">
          <cell r="A213">
            <v>750</v>
          </cell>
          <cell r="B213" t="str">
            <v>Sri Lanka</v>
          </cell>
        </row>
        <row r="214">
          <cell r="A214">
            <v>756</v>
          </cell>
          <cell r="B214" t="str">
            <v>Sudáfrica</v>
          </cell>
        </row>
        <row r="215">
          <cell r="A215">
            <v>759</v>
          </cell>
          <cell r="B215" t="str">
            <v>Sudan</v>
          </cell>
        </row>
        <row r="216">
          <cell r="A216">
            <v>764</v>
          </cell>
          <cell r="B216" t="str">
            <v>Suecia</v>
          </cell>
        </row>
        <row r="217">
          <cell r="A217">
            <v>767</v>
          </cell>
          <cell r="B217" t="str">
            <v>Suiza</v>
          </cell>
        </row>
        <row r="218">
          <cell r="A218">
            <v>770</v>
          </cell>
          <cell r="B218" t="str">
            <v>Surinam</v>
          </cell>
        </row>
        <row r="219">
          <cell r="A219">
            <v>773</v>
          </cell>
          <cell r="B219" t="str">
            <v>Swazilandia</v>
          </cell>
        </row>
        <row r="220">
          <cell r="A220">
            <v>776</v>
          </cell>
          <cell r="B220" t="str">
            <v>Tailandia</v>
          </cell>
        </row>
        <row r="221">
          <cell r="A221">
            <v>218</v>
          </cell>
          <cell r="B221" t="str">
            <v>Taiwán, Provincia de China</v>
          </cell>
        </row>
        <row r="222">
          <cell r="A222">
            <v>780</v>
          </cell>
          <cell r="B222" t="str">
            <v>Tanzania, República Unida de</v>
          </cell>
        </row>
        <row r="223">
          <cell r="A223">
            <v>774</v>
          </cell>
          <cell r="B223" t="str">
            <v>Tayikistán</v>
          </cell>
        </row>
        <row r="224">
          <cell r="A224">
            <v>787</v>
          </cell>
          <cell r="B224" t="str">
            <v>Territorio Británico del Océano indico</v>
          </cell>
        </row>
        <row r="225">
          <cell r="A225">
            <v>785</v>
          </cell>
          <cell r="B225" t="str">
            <v>Territorio Palestino Ocupado</v>
          </cell>
        </row>
        <row r="226">
          <cell r="A226">
            <v>788</v>
          </cell>
          <cell r="B226" t="str">
            <v>Timor del Este</v>
          </cell>
        </row>
        <row r="227">
          <cell r="A227">
            <v>800</v>
          </cell>
          <cell r="B227" t="str">
            <v>Togo</v>
          </cell>
        </row>
        <row r="228">
          <cell r="A228">
            <v>805</v>
          </cell>
          <cell r="B228" t="str">
            <v>Tokelau</v>
          </cell>
        </row>
        <row r="229">
          <cell r="A229">
            <v>810</v>
          </cell>
          <cell r="B229" t="str">
            <v>Tonga</v>
          </cell>
        </row>
        <row r="230">
          <cell r="A230">
            <v>815</v>
          </cell>
          <cell r="B230" t="str">
            <v>Trinidad y Tobago</v>
          </cell>
        </row>
        <row r="231">
          <cell r="A231">
            <v>820</v>
          </cell>
          <cell r="B231" t="str">
            <v>Túnez</v>
          </cell>
        </row>
        <row r="232">
          <cell r="A232">
            <v>823</v>
          </cell>
          <cell r="B232" t="str">
            <v>Turcas y Caicos, Islas</v>
          </cell>
        </row>
        <row r="233">
          <cell r="A233">
            <v>825</v>
          </cell>
          <cell r="B233" t="str">
            <v>Turkmenistán</v>
          </cell>
        </row>
        <row r="234">
          <cell r="A234">
            <v>827</v>
          </cell>
          <cell r="B234" t="str">
            <v>Turquía</v>
          </cell>
        </row>
        <row r="235">
          <cell r="A235">
            <v>828</v>
          </cell>
          <cell r="B235" t="str">
            <v>Tuvalu</v>
          </cell>
        </row>
        <row r="236">
          <cell r="A236">
            <v>830</v>
          </cell>
          <cell r="B236" t="str">
            <v>Ucrania</v>
          </cell>
        </row>
        <row r="237">
          <cell r="A237">
            <v>833</v>
          </cell>
          <cell r="B237" t="str">
            <v>Uganda</v>
          </cell>
        </row>
        <row r="238">
          <cell r="A238">
            <v>840</v>
          </cell>
          <cell r="B238" t="str">
            <v>Unión Soviética</v>
          </cell>
        </row>
        <row r="239">
          <cell r="A239">
            <v>845</v>
          </cell>
          <cell r="B239" t="str">
            <v>Uruguay</v>
          </cell>
        </row>
        <row r="240">
          <cell r="A240">
            <v>847</v>
          </cell>
          <cell r="B240" t="str">
            <v>Uzbekistán</v>
          </cell>
        </row>
        <row r="241">
          <cell r="A241">
            <v>551</v>
          </cell>
          <cell r="B241" t="str">
            <v>Vanuatu</v>
          </cell>
        </row>
        <row r="242">
          <cell r="A242">
            <v>850</v>
          </cell>
          <cell r="B242" t="str">
            <v>Venezuela</v>
          </cell>
        </row>
        <row r="243">
          <cell r="A243">
            <v>855</v>
          </cell>
          <cell r="B243" t="str">
            <v>Viet Nam</v>
          </cell>
        </row>
        <row r="244">
          <cell r="A244">
            <v>858</v>
          </cell>
          <cell r="B244" t="str">
            <v>Viet Nam del Sur</v>
          </cell>
        </row>
        <row r="245">
          <cell r="A245">
            <v>863</v>
          </cell>
          <cell r="B245" t="str">
            <v>Vírgenes (británicas), Islas</v>
          </cell>
        </row>
        <row r="246">
          <cell r="A246">
            <v>866</v>
          </cell>
          <cell r="B246" t="str">
            <v>Vírgenes (de los Estados Unidos), Islas</v>
          </cell>
        </row>
        <row r="247">
          <cell r="A247">
            <v>873</v>
          </cell>
          <cell r="B247" t="str">
            <v>Wake, Islas</v>
          </cell>
        </row>
        <row r="248">
          <cell r="A248">
            <v>875</v>
          </cell>
          <cell r="B248" t="str">
            <v>Wallis y Fortuna, Islas</v>
          </cell>
        </row>
        <row r="249">
          <cell r="A249">
            <v>880</v>
          </cell>
          <cell r="B249" t="str">
            <v>Yemen</v>
          </cell>
        </row>
        <row r="250">
          <cell r="A250">
            <v>881</v>
          </cell>
          <cell r="B250" t="str">
            <v>Yemen Democrático</v>
          </cell>
        </row>
        <row r="251">
          <cell r="A251">
            <v>885</v>
          </cell>
          <cell r="B251" t="str">
            <v>Yugoslavia</v>
          </cell>
        </row>
        <row r="252">
          <cell r="A252">
            <v>890</v>
          </cell>
          <cell r="B252" t="str">
            <v>Zambia</v>
          </cell>
        </row>
        <row r="253">
          <cell r="A253">
            <v>665</v>
          </cell>
          <cell r="B253" t="str">
            <v>Zimbabwe</v>
          </cell>
        </row>
        <row r="254">
          <cell r="A254">
            <v>895</v>
          </cell>
          <cell r="B254" t="str">
            <v>Zona del Canal</v>
          </cell>
        </row>
        <row r="255">
          <cell r="A255">
            <v>911</v>
          </cell>
          <cell r="B255" t="str">
            <v>Zona Franca Barranquilla</v>
          </cell>
        </row>
        <row r="256">
          <cell r="A256">
            <v>921</v>
          </cell>
          <cell r="B256" t="str">
            <v>Zona Franca Baru Beach Resort</v>
          </cell>
        </row>
        <row r="257">
          <cell r="A257">
            <v>919</v>
          </cell>
          <cell r="B257" t="str">
            <v>Zona Franca Bogota</v>
          </cell>
        </row>
        <row r="258">
          <cell r="A258">
            <v>912</v>
          </cell>
          <cell r="B258" t="str">
            <v>Zona Franca Buenaventura</v>
          </cell>
        </row>
        <row r="259">
          <cell r="A259">
            <v>916</v>
          </cell>
          <cell r="B259" t="str">
            <v>Zona Franca Cartagena</v>
          </cell>
        </row>
        <row r="260">
          <cell r="A260">
            <v>914</v>
          </cell>
          <cell r="B260" t="str">
            <v>Zona Franca Cúcuta</v>
          </cell>
        </row>
        <row r="261">
          <cell r="A261">
            <v>923</v>
          </cell>
          <cell r="B261" t="str">
            <v>Zona Franca Eurocaribe De Indias</v>
          </cell>
        </row>
        <row r="262">
          <cell r="A262">
            <v>918</v>
          </cell>
          <cell r="B262" t="str">
            <v>Zona Franca La Candelaria</v>
          </cell>
        </row>
        <row r="263">
          <cell r="A263">
            <v>925</v>
          </cell>
          <cell r="B263" t="str">
            <v>Zona Franca Malambo</v>
          </cell>
        </row>
        <row r="264">
          <cell r="A264">
            <v>920</v>
          </cell>
          <cell r="B264" t="str">
            <v>Zona Franca Pacifico</v>
          </cell>
        </row>
        <row r="265">
          <cell r="A265">
            <v>913</v>
          </cell>
          <cell r="B265" t="str">
            <v>Zona Franca Palmaseca- Cali</v>
          </cell>
        </row>
        <row r="266">
          <cell r="A266">
            <v>922</v>
          </cell>
          <cell r="B266" t="str">
            <v>Zona Franca Pozos Colorados</v>
          </cell>
        </row>
        <row r="267">
          <cell r="A267">
            <v>924</v>
          </cell>
          <cell r="B267" t="str">
            <v>Zona Franca Quindío (Armenia).</v>
          </cell>
        </row>
        <row r="268">
          <cell r="A268">
            <v>917</v>
          </cell>
          <cell r="B268" t="str">
            <v>Zona Franca Rionegro</v>
          </cell>
        </row>
        <row r="269">
          <cell r="A269">
            <v>915</v>
          </cell>
          <cell r="B269" t="str">
            <v>Zona Franca Santa Marta</v>
          </cell>
        </row>
        <row r="270">
          <cell r="A270">
            <v>928</v>
          </cell>
          <cell r="B270" t="str">
            <v>Zona Franca Permanente la Cayena</v>
          </cell>
        </row>
        <row r="271">
          <cell r="A271">
            <v>930</v>
          </cell>
          <cell r="B271" t="str">
            <v>Zona Franca Permanente Especial BIO D Facatativa.</v>
          </cell>
        </row>
        <row r="272">
          <cell r="A272">
            <v>935</v>
          </cell>
          <cell r="B272" t="str">
            <v>Zona Franca Permanente Especial Argos S.A.</v>
          </cell>
        </row>
        <row r="273">
          <cell r="A273">
            <v>937</v>
          </cell>
          <cell r="B273" t="str">
            <v>Zona Franca Permanente Especial KCAG</v>
          </cell>
        </row>
        <row r="274">
          <cell r="A274">
            <v>897</v>
          </cell>
          <cell r="B274" t="str">
            <v>Zona Neutral (Palestina)</v>
          </cell>
        </row>
        <row r="275">
          <cell r="A275">
            <v>579</v>
          </cell>
          <cell r="B275" t="str">
            <v xml:space="preserve">Territorio autónomos de Palestina </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DADES"/>
      <sheetName val="SECTORES"/>
      <sheetName val="SECTORES,PROGRAMAS Y SUBPROGRAM"/>
      <sheetName val="CATÁLOGO DE PRODUCTOS"/>
      <sheetName val="INSUMOS CADENA VALOR"/>
      <sheetName val="INDICADORES GESTION"/>
      <sheetName val="INGRESOS BENEFICIOS"/>
      <sheetName val="DEPRECIACION"/>
      <sheetName val="Hoja1"/>
    </sheetNames>
    <sheetDataSet>
      <sheetData sheetId="0"/>
      <sheetData sheetId="1"/>
      <sheetData sheetId="2">
        <row r="4">
          <cell r="C4" t="str">
            <v>0101</v>
          </cell>
          <cell r="D4" t="str">
            <v>Mejoramiento de la eficiencia y la transparencia legislativa</v>
          </cell>
        </row>
        <row r="5">
          <cell r="C5" t="str">
            <v>0199</v>
          </cell>
          <cell r="D5" t="str">
            <v>Fortalecimiento de la gestión y dirección del sector Congreso de la República</v>
          </cell>
        </row>
        <row r="6">
          <cell r="C6" t="str">
            <v>0204</v>
          </cell>
          <cell r="D6" t="str">
            <v>Impulsar el desarrollo integral de las poblaciones con enfoque diferencial desde el sector Presidencia</v>
          </cell>
        </row>
        <row r="7">
          <cell r="C7" t="str">
            <v>0207</v>
          </cell>
          <cell r="D7" t="str">
            <v>Prevención y mitigación del riesgo de desastres desde el sector Presidencia</v>
          </cell>
        </row>
        <row r="8">
          <cell r="C8" t="str">
            <v>0208</v>
          </cell>
          <cell r="D8" t="str">
            <v>Gestión de la cooperación internacional del sector Presidencia</v>
          </cell>
        </row>
        <row r="9">
          <cell r="C9" t="str">
            <v>0209</v>
          </cell>
          <cell r="D9" t="str">
            <v>Fortalecimiento de la infraestructura física de las entidades del Estado del nivel nacional desde el Sector Presidencia</v>
          </cell>
        </row>
        <row r="10">
          <cell r="C10" t="str">
            <v>0210</v>
          </cell>
          <cell r="D10" t="str">
            <v>Mecanismos de transición hacia la paz a nivel nacional y territorial desde el sector Presidencia</v>
          </cell>
        </row>
        <row r="11">
          <cell r="C11" t="str">
            <v>0211</v>
          </cell>
          <cell r="D11" t="str">
            <v>Reintegración de personas y grupos alzados en armas desde el Sector Presidencia</v>
          </cell>
        </row>
        <row r="12">
          <cell r="C12" t="str">
            <v>0212</v>
          </cell>
          <cell r="D12" t="str">
            <v>Renovación territorial para el desarrollo integral de las zonas rurales afectadas por el conflicto armado</v>
          </cell>
        </row>
        <row r="13">
          <cell r="C13" t="str">
            <v>0214</v>
          </cell>
          <cell r="D13" t="str">
            <v>Fortalecimiento de las capacidades de articulación estratégica, modernización, eficiencia administrativa, transparencia y acceso a la información desde el sector Presidencia</v>
          </cell>
        </row>
        <row r="14">
          <cell r="C14" t="str">
            <v>0299</v>
          </cell>
          <cell r="D14" t="str">
            <v>Fortalecimiento de la gestión y dirección del sector Presidencia</v>
          </cell>
        </row>
        <row r="15">
          <cell r="C15" t="str">
            <v>0301</v>
          </cell>
          <cell r="D15" t="str">
            <v>Mejoramiento de la planeación territorial, sectorial y de inversión pública</v>
          </cell>
        </row>
        <row r="16">
          <cell r="C16" t="str">
            <v>0303</v>
          </cell>
          <cell r="D16" t="str">
            <v>Promoción de la prestación eficiente de los servicios públicos domiciliarios</v>
          </cell>
        </row>
        <row r="17">
          <cell r="C17" t="str">
            <v>0304</v>
          </cell>
          <cell r="D17" t="str">
            <v>Fortalecimiento del Sistema de Compra Pública</v>
          </cell>
        </row>
        <row r="18">
          <cell r="C18" t="str">
            <v>0399</v>
          </cell>
          <cell r="D18" t="str">
            <v>Fortalecimiento de la gestión y dirección del sector Planeación</v>
          </cell>
        </row>
        <row r="19">
          <cell r="C19" t="str">
            <v>0401</v>
          </cell>
          <cell r="D19" t="str">
            <v>Levantamiento y actualización de información estadística de calidad</v>
          </cell>
        </row>
        <row r="20">
          <cell r="C20" t="str">
            <v>0406</v>
          </cell>
          <cell r="D20" t="str">
            <v>Generación de la información geográfica del territorio nacional</v>
          </cell>
        </row>
        <row r="21">
          <cell r="C21" t="str">
            <v>0499</v>
          </cell>
          <cell r="D21" t="str">
            <v>Fortalecimiento de la gestión y dirección del sector Información Estadística</v>
          </cell>
        </row>
        <row r="22">
          <cell r="C22" t="str">
            <v>0503</v>
          </cell>
          <cell r="D22" t="str">
            <v xml:space="preserve">Mejoramiento de la calidad educativa en gestión pública </v>
          </cell>
        </row>
        <row r="23">
          <cell r="C23" t="str">
            <v>0504</v>
          </cell>
          <cell r="D23" t="str">
            <v>Administración y vigilancia de las carreras administrativas de los servidores públicos</v>
          </cell>
        </row>
        <row r="24">
          <cell r="C24" t="str">
            <v>0505</v>
          </cell>
          <cell r="D24" t="str">
            <v>Fortalecimiento de la gestión pública en las entidades nacionales y territoriales</v>
          </cell>
        </row>
        <row r="25">
          <cell r="C25" t="str">
            <v>0599</v>
          </cell>
          <cell r="D25" t="str">
            <v>Fortalecimiento de la gestión y dirección del sector Empleo Público</v>
          </cell>
        </row>
        <row r="26">
          <cell r="C26" t="str">
            <v>1101</v>
          </cell>
          <cell r="D26" t="str">
            <v>Fortalecimiento y diversificación de relaciones bilaterales</v>
          </cell>
        </row>
        <row r="27">
          <cell r="C27" t="str">
            <v>1102</v>
          </cell>
          <cell r="D27" t="str">
            <v>Posicionamiento en instancias globales, multilaterales, regionales y subregionales</v>
          </cell>
        </row>
        <row r="28">
          <cell r="C28" t="str">
            <v>1103</v>
          </cell>
          <cell r="D28" t="str">
            <v>Política migratoria y servicio al ciudadano</v>
          </cell>
        </row>
        <row r="29">
          <cell r="C29" t="str">
            <v>1104</v>
          </cell>
          <cell r="D29" t="str">
            <v>Soberanía territorial y desarrollo fronterizo</v>
          </cell>
        </row>
        <row r="30">
          <cell r="C30" t="str">
            <v>1105</v>
          </cell>
          <cell r="D30" t="str">
            <v>Cooperación internacional del sector relaciones exteriores</v>
          </cell>
        </row>
        <row r="31">
          <cell r="C31" t="str">
            <v>1199</v>
          </cell>
          <cell r="D31" t="str">
            <v>Fortalecimiento de la gestión y dirección del sector Relaciones Exteriores</v>
          </cell>
        </row>
        <row r="32">
          <cell r="C32" t="str">
            <v>1201</v>
          </cell>
          <cell r="D32" t="str">
            <v xml:space="preserve"> Fortalecimiento del principio de seguridad jurídica, divulgación y depuración del ordenamiento jurídico</v>
          </cell>
        </row>
        <row r="33">
          <cell r="C33" t="str">
            <v>1202</v>
          </cell>
          <cell r="D33" t="str">
            <v xml:space="preserve"> Promoción al acceso a la justicia</v>
          </cell>
        </row>
        <row r="34">
          <cell r="C34" t="str">
            <v>1203</v>
          </cell>
          <cell r="D34" t="str">
            <v xml:space="preserve"> Promoción de los métodos de resolución de conflictos</v>
          </cell>
        </row>
        <row r="35">
          <cell r="C35" t="str">
            <v>1204</v>
          </cell>
          <cell r="D35" t="str">
            <v>Justicia transicional</v>
          </cell>
        </row>
        <row r="36">
          <cell r="C36" t="str">
            <v>1205</v>
          </cell>
          <cell r="D36" t="str">
            <v>Defensa jurídica del Estado</v>
          </cell>
        </row>
        <row r="37">
          <cell r="C37" t="str">
            <v>1206</v>
          </cell>
          <cell r="D37" t="str">
            <v>Sistema penitenciario y carcelario en el marco de los derechos humanos</v>
          </cell>
        </row>
        <row r="38">
          <cell r="C38" t="str">
            <v>1207</v>
          </cell>
          <cell r="D38" t="str">
            <v>Fortalecimiento de la política criminal del Estado colombiano</v>
          </cell>
        </row>
        <row r="39">
          <cell r="C39" t="str">
            <v>1208</v>
          </cell>
          <cell r="D39" t="str">
            <v>Formulación y coordinación de la política integral frente a las drogas y actividades relacionadas</v>
          </cell>
        </row>
        <row r="40">
          <cell r="C40" t="str">
            <v>1209</v>
          </cell>
          <cell r="D40" t="str">
            <v>Modernización de la información inmobiliaria</v>
          </cell>
        </row>
        <row r="41">
          <cell r="C41" t="str">
            <v>1299</v>
          </cell>
          <cell r="D41" t="str">
            <v>Fortalecimiento de la gestión y dirección del sector Justicia y del Derecho</v>
          </cell>
        </row>
        <row r="42">
          <cell r="C42" t="str">
            <v>1301</v>
          </cell>
          <cell r="D42" t="str">
            <v>Política macroeconómica y fiscal</v>
          </cell>
        </row>
        <row r="43">
          <cell r="C43" t="str">
            <v>1302</v>
          </cell>
          <cell r="D43" t="str">
            <v>Gestión de recursos públicos</v>
          </cell>
        </row>
        <row r="44">
          <cell r="C44" t="str">
            <v>1303</v>
          </cell>
          <cell r="D44" t="str">
            <v>Reducción de la vulnerabilidad fiscal ante desastres y riesgos climáticos</v>
          </cell>
        </row>
        <row r="45">
          <cell r="C45" t="str">
            <v>1304</v>
          </cell>
          <cell r="D45" t="str">
            <v>Inspección, control y vigilancia financiera, solidaria y de recursos públicos</v>
          </cell>
        </row>
        <row r="46">
          <cell r="C46" t="str">
            <v>1305</v>
          </cell>
          <cell r="D46" t="str">
            <v>Fortalecimiento de recaudo y tributación</v>
          </cell>
        </row>
        <row r="47">
          <cell r="C47" t="str">
            <v>1399</v>
          </cell>
          <cell r="D47" t="str">
            <v>Fortalecimiento de la gestión y dirección del sector Hacienda</v>
          </cell>
        </row>
        <row r="48">
          <cell r="C48" t="str">
            <v>1501</v>
          </cell>
          <cell r="D48" t="str">
            <v>Capacidades de la Policía Nacional en seguridad pública, prevención, convivencia y seguridad ciudadana</v>
          </cell>
        </row>
        <row r="49">
          <cell r="C49" t="str">
            <v>1502</v>
          </cell>
          <cell r="D49" t="str">
            <v>Capacidades de las Fuerzas Militares en seguridad pública y defensa en el territorio nacional</v>
          </cell>
        </row>
        <row r="50">
          <cell r="C50" t="str">
            <v>1504</v>
          </cell>
          <cell r="D50" t="str">
            <v>Desarrollo marítimo, fluvial y costero desde el sector defensa</v>
          </cell>
        </row>
        <row r="51">
          <cell r="C51" t="str">
            <v>1505</v>
          </cell>
          <cell r="D51" t="str">
            <v>Generación de bienestar para la Fuerza Pública y sus familias</v>
          </cell>
        </row>
        <row r="52">
          <cell r="C52" t="str">
            <v>1506</v>
          </cell>
          <cell r="D52" t="str">
            <v>Gestión del riesgo de desastres desde el sector defensa y seguridad</v>
          </cell>
        </row>
        <row r="53">
          <cell r="C53" t="str">
            <v>1507</v>
          </cell>
          <cell r="D53" t="str">
            <v>Grupo Social y Empresarial de la Defensa (GSED) Competitivo</v>
          </cell>
        </row>
        <row r="54">
          <cell r="C54" t="str">
            <v>1599</v>
          </cell>
          <cell r="D54" t="str">
            <v>Fortalecimiento de la gestión y dirección del Sector Defensa y Policía</v>
          </cell>
        </row>
        <row r="55">
          <cell r="C55" t="str">
            <v>1702</v>
          </cell>
          <cell r="D55" t="str">
            <v>Inclusión productiva de pequeños productores rurales</v>
          </cell>
        </row>
        <row r="56">
          <cell r="C56" t="str">
            <v>1703</v>
          </cell>
          <cell r="D56" t="str">
            <v>Servicios financieros y gestión del riesgo para las actividades agropecuarias y rurales</v>
          </cell>
        </row>
        <row r="57">
          <cell r="C57" t="str">
            <v>1704</v>
          </cell>
          <cell r="D57" t="str">
            <v>Ordenamiento social y uso productivo del territorio rural</v>
          </cell>
        </row>
        <row r="58">
          <cell r="C58" t="str">
            <v>1705</v>
          </cell>
          <cell r="D58" t="str">
            <v>Restitución de tierras a víctimas del conflicto armado</v>
          </cell>
        </row>
        <row r="59">
          <cell r="C59" t="str">
            <v>1706</v>
          </cell>
          <cell r="D59" t="str">
            <v xml:space="preserve"> Aprovechamiento de mercados externos</v>
          </cell>
        </row>
        <row r="60">
          <cell r="C60" t="str">
            <v>1707</v>
          </cell>
          <cell r="D60" t="str">
            <v>Sanidad agropecuaria e inocuidad agroalimentaria</v>
          </cell>
        </row>
        <row r="61">
          <cell r="C61" t="str">
            <v>1708</v>
          </cell>
          <cell r="D61" t="str">
            <v>Ciencia, tecnología e innovación agropecuaria</v>
          </cell>
        </row>
        <row r="62">
          <cell r="C62" t="str">
            <v>1709</v>
          </cell>
          <cell r="D62" t="str">
            <v>Infraestructura productiva y comercialización</v>
          </cell>
        </row>
        <row r="63">
          <cell r="C63" t="str">
            <v>1799</v>
          </cell>
          <cell r="D63" t="str">
            <v>Fortalecimiento de la gestión y dirección del sector Agricultura y Desarrollo Rural</v>
          </cell>
        </row>
        <row r="64">
          <cell r="C64" t="str">
            <v>1901</v>
          </cell>
          <cell r="D64" t="str">
            <v xml:space="preserve">Salud pública y prestación de servicios  </v>
          </cell>
        </row>
        <row r="65">
          <cell r="C65" t="str">
            <v>1902</v>
          </cell>
          <cell r="D65" t="str">
            <v>Aseguramiento y administración del Sistema General de la Seguridad Social en Salud - SGSSS</v>
          </cell>
        </row>
        <row r="66">
          <cell r="C66" t="str">
            <v>1903</v>
          </cell>
          <cell r="D66" t="str">
            <v>Inspección, vigilancia y control</v>
          </cell>
        </row>
        <row r="67">
          <cell r="C67" t="str">
            <v>1905</v>
          </cell>
          <cell r="D67" t="str">
            <v>Salud Pública</v>
          </cell>
        </row>
        <row r="68">
          <cell r="C68" t="str">
            <v>1906</v>
          </cell>
          <cell r="D68" t="str">
            <v>Aseguramiento y prestación integral de servicios de salud</v>
          </cell>
        </row>
        <row r="69">
          <cell r="C69" t="str">
            <v>1999</v>
          </cell>
          <cell r="D69" t="str">
            <v xml:space="preserve"> Fortalecimiento de la gestión y dirección del sector Salud</v>
          </cell>
        </row>
        <row r="70">
          <cell r="C70" t="str">
            <v>2101</v>
          </cell>
          <cell r="D70" t="str">
            <v>Acceso al servicio público domiciliario de gas combustible</v>
          </cell>
        </row>
        <row r="71">
          <cell r="C71" t="str">
            <v>2102</v>
          </cell>
          <cell r="D71" t="str">
            <v>Consolidación productiva del sector de energía eléctrica</v>
          </cell>
        </row>
        <row r="72">
          <cell r="C72" t="str">
            <v>2103</v>
          </cell>
          <cell r="D72" t="str">
            <v>Consolidación productiva del sector hidrocarburos</v>
          </cell>
        </row>
        <row r="73">
          <cell r="C73" t="str">
            <v>2104</v>
          </cell>
          <cell r="D73" t="str">
            <v>Consolidación productiva del sector minero</v>
          </cell>
        </row>
        <row r="74">
          <cell r="C74" t="str">
            <v>2105</v>
          </cell>
          <cell r="D74" t="str">
            <v xml:space="preserve"> Desarrollo ambiental sostenible del sector minero energético</v>
          </cell>
        </row>
        <row r="75">
          <cell r="C75" t="str">
            <v>2106</v>
          </cell>
          <cell r="D75" t="str">
            <v>Gestión de la información en el sector minero energético</v>
          </cell>
        </row>
        <row r="76">
          <cell r="C76" t="str">
            <v>2199</v>
          </cell>
          <cell r="D76" t="str">
            <v xml:space="preserve">Fortalecimiento de la gestión y dirección del sector Minas y Energía </v>
          </cell>
        </row>
        <row r="77">
          <cell r="C77" t="str">
            <v>2201</v>
          </cell>
          <cell r="D77" t="str">
            <v>Calidad, cobertura y fortalecimiento de la educación inicial, prescolar, básica y media</v>
          </cell>
        </row>
        <row r="78">
          <cell r="C78" t="str">
            <v>2202</v>
          </cell>
          <cell r="D78" t="str">
            <v>Calidad y fomento de la educación superior</v>
          </cell>
        </row>
        <row r="79">
          <cell r="C79" t="str">
            <v>2203</v>
          </cell>
          <cell r="D79" t="str">
            <v>Cierre de brechas para el goce efectivo de derechos fundamentales de la población en condición de discapacidad</v>
          </cell>
        </row>
        <row r="80">
          <cell r="C80" t="str">
            <v>2299</v>
          </cell>
          <cell r="D80" t="str">
            <v>Fortalecimiento de la gestión y dirección del sector Educación</v>
          </cell>
        </row>
        <row r="81">
          <cell r="C81" t="str">
            <v>2301</v>
          </cell>
          <cell r="D81" t="str">
            <v>Facilitar el acceso y uso de las Tecnologías de la Información y las Comunicaciones en todo el territorio nacional</v>
          </cell>
        </row>
        <row r="82">
          <cell r="C82" t="str">
            <v>2302</v>
          </cell>
          <cell r="D82" t="str">
            <v>Fomento del desarrollo de aplicaciones, software y contenidos para impulsar la apropiación de las Tecnologías de la Información y las Comunicaciones (TIC)</v>
          </cell>
        </row>
        <row r="83">
          <cell r="C83" t="str">
            <v>2399</v>
          </cell>
          <cell r="D83" t="str">
            <v>Fortalecimiento de la gestión y dirección del sector Tecnologías de la Información y las Comunicaciones</v>
          </cell>
        </row>
        <row r="84">
          <cell r="C84" t="str">
            <v>2401</v>
          </cell>
          <cell r="D84" t="str">
            <v>Infraestructura red vial primaria</v>
          </cell>
        </row>
        <row r="85">
          <cell r="C85" t="str">
            <v>2402</v>
          </cell>
          <cell r="D85" t="str">
            <v>Infraestructura red vial regional</v>
          </cell>
        </row>
        <row r="86">
          <cell r="C86" t="str">
            <v>2403</v>
          </cell>
          <cell r="D86" t="str">
            <v>Infraestructura y servicios de transporte aéreo</v>
          </cell>
        </row>
        <row r="87">
          <cell r="C87" t="str">
            <v>2404</v>
          </cell>
          <cell r="D87" t="str">
            <v>Infraestructura de transporte férreo</v>
          </cell>
        </row>
        <row r="88">
          <cell r="C88" t="str">
            <v>2405</v>
          </cell>
          <cell r="D88" t="str">
            <v>Infraestructura de transporte marítimo</v>
          </cell>
        </row>
        <row r="89">
          <cell r="C89" t="str">
            <v>2406</v>
          </cell>
          <cell r="D89" t="str">
            <v>Infraestructura de transporte fluvial</v>
          </cell>
        </row>
        <row r="90">
          <cell r="C90" t="str">
            <v>2407</v>
          </cell>
          <cell r="D90" t="str">
            <v>Infraestructura y servicios de logística de transporte</v>
          </cell>
        </row>
        <row r="91">
          <cell r="C91" t="str">
            <v>2408</v>
          </cell>
          <cell r="D91" t="str">
            <v>Prestación de servicios de transporte público de pasajeros</v>
          </cell>
        </row>
        <row r="92">
          <cell r="C92" t="str">
            <v>2409</v>
          </cell>
          <cell r="D92" t="str">
            <v>Seguridad de transporte</v>
          </cell>
        </row>
        <row r="93">
          <cell r="C93" t="str">
            <v>2410</v>
          </cell>
          <cell r="D93" t="str">
            <v>Política, regulación y supervisión de la infraestructura y servicios de transporte</v>
          </cell>
        </row>
        <row r="94">
          <cell r="C94" t="str">
            <v>2499</v>
          </cell>
          <cell r="D94" t="str">
            <v>Fortalecimiento de la gestión y dirección del sector Transporte</v>
          </cell>
        </row>
        <row r="95">
          <cell r="C95" t="str">
            <v>2501</v>
          </cell>
          <cell r="D95" t="str">
            <v>Fortalecimiento del control y la vigilancia de la gestión fiscal y resarcimiento al daño del patrimonio público</v>
          </cell>
        </row>
        <row r="96">
          <cell r="C96" t="str">
            <v>2502</v>
          </cell>
          <cell r="D96" t="str">
            <v>Promoción, protección y defensa de los Derechos Humanos y el Derecho Internacional Humanitario</v>
          </cell>
        </row>
        <row r="97">
          <cell r="C97" t="str">
            <v>2503</v>
          </cell>
          <cell r="D97" t="str">
            <v>Lucha contra la corrupción</v>
          </cell>
        </row>
        <row r="98">
          <cell r="C98" t="str">
            <v>2504</v>
          </cell>
          <cell r="D98" t="str">
            <v>Vigilancia de la gestión administrativa de los funcionarios del estado</v>
          </cell>
        </row>
        <row r="99">
          <cell r="C99" t="str">
            <v>2599</v>
          </cell>
          <cell r="D99" t="str">
            <v>Fortalecimiento de la gestión y dirección del sector Organismos de Control</v>
          </cell>
        </row>
        <row r="100">
          <cell r="C100" t="str">
            <v>2701</v>
          </cell>
          <cell r="D100" t="str">
            <v>Mejoramiento a las competencias de la administración de justica</v>
          </cell>
        </row>
        <row r="101">
          <cell r="C101" t="str">
            <v>2799</v>
          </cell>
          <cell r="D101" t="str">
            <v>Fortalecimiento de la gestión y dirección del sector Rama Judicial</v>
          </cell>
        </row>
        <row r="102">
          <cell r="C102" t="str">
            <v>2801</v>
          </cell>
          <cell r="D102" t="str">
            <v>Procesos democráticos y asuntos electorales</v>
          </cell>
        </row>
        <row r="103">
          <cell r="C103" t="str">
            <v>2802</v>
          </cell>
          <cell r="D103" t="str">
            <v>Identificación y registro del estado civil de la población</v>
          </cell>
        </row>
        <row r="104">
          <cell r="C104" t="str">
            <v>2899</v>
          </cell>
          <cell r="D104" t="str">
            <v>Fortalecimiento de la gestión y dirección del sector Registraduría</v>
          </cell>
        </row>
        <row r="105">
          <cell r="C105" t="str">
            <v>2901</v>
          </cell>
          <cell r="D105" t="str">
            <v>Efectividad de la investigación penal y técnico científica</v>
          </cell>
        </row>
        <row r="106">
          <cell r="C106" t="str">
            <v>2999</v>
          </cell>
          <cell r="D106" t="str">
            <v xml:space="preserve">Fortalecimiento de la gestión y dirección del sector Fiscalía </v>
          </cell>
        </row>
        <row r="107">
          <cell r="C107" t="str">
            <v>3201</v>
          </cell>
          <cell r="D107" t="str">
            <v>Fortalecimiento del desempeño ambiental de los sectores productivos</v>
          </cell>
        </row>
        <row r="108">
          <cell r="C108" t="str">
            <v>3202</v>
          </cell>
          <cell r="D108" t="str">
            <v>Conservación de la biodiversidad y sus servicios ecosistémicos</v>
          </cell>
        </row>
        <row r="109">
          <cell r="C109" t="str">
            <v>3203</v>
          </cell>
          <cell r="D109" t="str">
            <v>Gestión integral del recurso hídrico</v>
          </cell>
        </row>
        <row r="110">
          <cell r="C110" t="str">
            <v>3204</v>
          </cell>
          <cell r="D110" t="str">
            <v>Gestión de la información y el conocimiento ambiental</v>
          </cell>
        </row>
        <row r="111">
          <cell r="C111" t="str">
            <v>3205</v>
          </cell>
          <cell r="D111" t="str">
            <v>Ordenamiento ambiental territorial</v>
          </cell>
        </row>
        <row r="112">
          <cell r="C112" t="str">
            <v>3206</v>
          </cell>
          <cell r="D112" t="str">
            <v>Gestión del cambio climático para un desarrollo bajo en carbono y resiliente al clima</v>
          </cell>
        </row>
        <row r="113">
          <cell r="C113" t="str">
            <v>3207</v>
          </cell>
          <cell r="D113" t="str">
            <v>Gestión integral de mares, costas y recursos acuáticos</v>
          </cell>
        </row>
        <row r="114">
          <cell r="C114" t="str">
            <v>3208</v>
          </cell>
          <cell r="D114" t="str">
            <v xml:space="preserve">Educación ambiental </v>
          </cell>
        </row>
        <row r="115">
          <cell r="C115" t="str">
            <v>3299</v>
          </cell>
          <cell r="D115" t="str">
            <v>Fortalecimiento de la gestión y dirección del sector Ambiente y Desarrollo Sostenible</v>
          </cell>
        </row>
        <row r="116">
          <cell r="C116" t="str">
            <v>3301</v>
          </cell>
          <cell r="D116" t="str">
            <v>Promoción y acceso efectivo a procesos culturales y artísticos</v>
          </cell>
        </row>
        <row r="117">
          <cell r="C117" t="str">
            <v>3302</v>
          </cell>
          <cell r="D117" t="str">
            <v>Gestión, protección y salvaguardia del patrimonio cultural colombiano</v>
          </cell>
        </row>
        <row r="118">
          <cell r="C118" t="str">
            <v>3399</v>
          </cell>
          <cell r="D118" t="str">
            <v>Fortalecimiento de la gestión y dirección del sector Cultura</v>
          </cell>
        </row>
        <row r="119">
          <cell r="C119" t="str">
            <v>3501</v>
          </cell>
          <cell r="D119" t="str">
            <v>Internacionalización de la economía</v>
          </cell>
        </row>
        <row r="120">
          <cell r="C120" t="str">
            <v>3502</v>
          </cell>
          <cell r="D120" t="str">
            <v>Productividad y competitividad de las empresas colombianas</v>
          </cell>
        </row>
        <row r="121">
          <cell r="C121" t="str">
            <v>3503</v>
          </cell>
          <cell r="D121" t="str">
            <v>Ambiente regulatorio y económico para la competencia y la actividad empresarial</v>
          </cell>
        </row>
        <row r="122">
          <cell r="C122" t="str">
            <v>3599</v>
          </cell>
          <cell r="D122" t="str">
            <v>Fortalecimiento de la gestión y dirección del sector Comercio, Industria y Turismo</v>
          </cell>
        </row>
        <row r="123">
          <cell r="C123" t="str">
            <v>3601</v>
          </cell>
          <cell r="D123" t="str">
            <v>Protección Social</v>
          </cell>
        </row>
        <row r="124">
          <cell r="C124" t="str">
            <v>3602</v>
          </cell>
          <cell r="D124" t="str">
            <v>Generación y formalización del empleo</v>
          </cell>
        </row>
        <row r="125">
          <cell r="C125" t="str">
            <v>3603</v>
          </cell>
          <cell r="D125" t="str">
            <v>Formación para el trabajo</v>
          </cell>
        </row>
        <row r="126">
          <cell r="C126" t="str">
            <v>3604</v>
          </cell>
          <cell r="D126" t="str">
            <v>Derechos fundamentales del trabajo y fortalecimiento del diálogo social</v>
          </cell>
        </row>
        <row r="127">
          <cell r="C127" t="str">
            <v>3605</v>
          </cell>
          <cell r="D127" t="str">
            <v>Fomento de la investigación, desarrollo tecnológico e innovación del sector trabajo</v>
          </cell>
        </row>
        <row r="128">
          <cell r="C128" t="str">
            <v>3699</v>
          </cell>
          <cell r="D128" t="str">
            <v>Fortalecimiento de la gestión y dirección del sector Trabajo</v>
          </cell>
        </row>
        <row r="129">
          <cell r="C129" t="str">
            <v>3701</v>
          </cell>
          <cell r="D129" t="str">
            <v>Fortalecimiento institucional a los procesos organizativos de concertación; garantía, prevención y respeto de los derechos humanos como fundamentos para la paz</v>
          </cell>
        </row>
        <row r="130">
          <cell r="C130" t="str">
            <v>3702</v>
          </cell>
          <cell r="D130" t="str">
            <v>Fortalecimiento a la gobernabilidad territorial para la seguridad, convivencia ciudadana, paz y postconflicto</v>
          </cell>
        </row>
        <row r="131">
          <cell r="C131" t="str">
            <v>3703</v>
          </cell>
          <cell r="D131" t="str">
            <v>Política pública de víctimas del conflicto armado y postconflicto</v>
          </cell>
        </row>
        <row r="132">
          <cell r="C132" t="str">
            <v>3704</v>
          </cell>
          <cell r="D132" t="str">
            <v>Participación ciudadana, política y diversidad de creencias</v>
          </cell>
        </row>
        <row r="133">
          <cell r="C133" t="str">
            <v>3705</v>
          </cell>
          <cell r="D133" t="str">
            <v>Protección de personas, grupos y comunidades en riesgo extraordinario y extremo Unidad Nacional de Protección (UNP)</v>
          </cell>
        </row>
        <row r="134">
          <cell r="C134" t="str">
            <v>3706</v>
          </cell>
          <cell r="D134" t="str">
            <v>Protección, promoción y difusión del derecho de autor y los derechos conexos</v>
          </cell>
        </row>
        <row r="135">
          <cell r="C135" t="str">
            <v>3707</v>
          </cell>
          <cell r="D135" t="str">
            <v>Gestión del riesgo de desastres naturales y antrópicos en la zona de influencia del volcán Nevado del Huila</v>
          </cell>
        </row>
        <row r="136">
          <cell r="C136" t="str">
            <v>3708</v>
          </cell>
          <cell r="D136" t="str">
            <v>Fortalecimiento institucional y operativo de los Bomberos de Colombia</v>
          </cell>
        </row>
        <row r="137">
          <cell r="C137" t="str">
            <v>3799</v>
          </cell>
          <cell r="D137" t="str">
            <v>Fortalecimiento de la gestión y dirección del sector Interior</v>
          </cell>
        </row>
        <row r="138">
          <cell r="C138" t="str">
            <v>3901</v>
          </cell>
          <cell r="D138" t="str">
            <v xml:space="preserve">Consolidación de una institucionalidad habilitante para la Ciencia Tecnología e Innovación (CTeI) </v>
          </cell>
        </row>
        <row r="139">
          <cell r="C139" t="str">
            <v>3902</v>
          </cell>
          <cell r="D139" t="str">
            <v>Investigación con calidad e impacto</v>
          </cell>
        </row>
        <row r="140">
          <cell r="C140" t="str">
            <v>3903</v>
          </cell>
          <cell r="D140" t="str">
            <v>Desarrollo tecnológico e innovación para crecimiento empresarial</v>
          </cell>
        </row>
        <row r="141">
          <cell r="C141" t="str">
            <v>3904</v>
          </cell>
          <cell r="D141" t="str">
            <v>Generación de una cultura que valora y gestiona el conocimiento y la innovación</v>
          </cell>
        </row>
        <row r="142">
          <cell r="C142" t="str">
            <v>3999</v>
          </cell>
          <cell r="D142" t="str">
            <v xml:space="preserve">Fortalecimiento de la gestión y dirección del sector Ciencia, Tecnología e Innovación </v>
          </cell>
        </row>
        <row r="143">
          <cell r="C143" t="str">
            <v>4001</v>
          </cell>
          <cell r="D143" t="str">
            <v>Acceso a soluciones de vivienda</v>
          </cell>
        </row>
        <row r="144">
          <cell r="C144" t="str">
            <v>4002</v>
          </cell>
          <cell r="D144" t="str">
            <v>Ordenamiento territorial y desarrollo urbano</v>
          </cell>
        </row>
        <row r="145">
          <cell r="C145" t="str">
            <v>4003</v>
          </cell>
          <cell r="D145" t="str">
            <v>Acceso de la población a los servicios de agua potable y saneamiento básico</v>
          </cell>
        </row>
        <row r="146">
          <cell r="C146" t="str">
            <v>4099</v>
          </cell>
          <cell r="D146" t="str">
            <v>Fortalecimiento de la gestión y dirección del sector Vivienda, Ciudad y Territorio</v>
          </cell>
        </row>
        <row r="147">
          <cell r="C147" t="str">
            <v>4101</v>
          </cell>
          <cell r="D147" t="str">
            <v>Atención, asistencia  y reparación integral a las víctimas</v>
          </cell>
        </row>
        <row r="148">
          <cell r="C148" t="str">
            <v>4102</v>
          </cell>
          <cell r="D148" t="str">
            <v>Desarrollo integral de la primera infancia a la juventud, y fortalecimiento de las capacidades de las familias de niñas, niños y adolescentes</v>
          </cell>
        </row>
        <row r="149">
          <cell r="C149" t="str">
            <v>4103</v>
          </cell>
          <cell r="D149" t="str">
            <v>Inclusión social y productiva para la población en situación de vulnerabilidad</v>
          </cell>
        </row>
        <row r="150">
          <cell r="C150" t="str">
            <v>4104</v>
          </cell>
          <cell r="D150" t="str">
            <v>Atención integral de población en situación permanente de desprotección social y/o familiar</v>
          </cell>
        </row>
        <row r="151">
          <cell r="C151" t="str">
            <v>4199</v>
          </cell>
          <cell r="D151" t="str">
            <v xml:space="preserve">Fortalecimiento de la gestión y dirección del sector Inclusión Social y Reconciliación </v>
          </cell>
        </row>
        <row r="152">
          <cell r="C152" t="str">
            <v>4201</v>
          </cell>
          <cell r="D152" t="str">
            <v>Desarrollo de Inteligencia estratégica y contrainteligencia de Estado</v>
          </cell>
        </row>
        <row r="153">
          <cell r="C153" t="str">
            <v>4299</v>
          </cell>
          <cell r="D153" t="str">
            <v>Fortalecimiento de la gestión y dirección del sector Inteligencia</v>
          </cell>
        </row>
        <row r="154">
          <cell r="C154" t="str">
            <v>4301</v>
          </cell>
          <cell r="D154" t="str">
            <v>Fomento a la recreación, la actividad física y el deporte</v>
          </cell>
        </row>
        <row r="155">
          <cell r="C155" t="str">
            <v>4302</v>
          </cell>
          <cell r="D155" t="str">
            <v>Formación y preparación de deportistas</v>
          </cell>
        </row>
        <row r="156">
          <cell r="C156" t="str">
            <v>4399</v>
          </cell>
          <cell r="D156" t="str">
            <v xml:space="preserve">Fortalecimiento de la gestión y dirección del sector Deporte y Recreación </v>
          </cell>
        </row>
        <row r="157">
          <cell r="C157" t="str">
            <v>4401</v>
          </cell>
          <cell r="D157" t="str">
            <v>Jurisdicción especial para la paz</v>
          </cell>
        </row>
        <row r="158">
          <cell r="C158" t="str">
            <v>4402</v>
          </cell>
          <cell r="D158" t="str">
            <v xml:space="preserve">Esclarecimiento de la verdad, la convivencia y la no repetición.
</v>
          </cell>
        </row>
        <row r="159">
          <cell r="C159" t="str">
            <v>4403</v>
          </cell>
          <cell r="D159" t="str">
            <v xml:space="preserve">Búsqueda humanitaria de personas dadas por desaparecidas en el contexto y en razón del conflicto armado en Colombia
</v>
          </cell>
        </row>
        <row r="160">
          <cell r="C160" t="str">
            <v>4499</v>
          </cell>
          <cell r="D160" t="str">
            <v>Fortalecimiento de la gestión y dirección del sector Justicia Especial para la Paz</v>
          </cell>
        </row>
        <row r="161">
          <cell r="C161" t="str">
            <v>4501</v>
          </cell>
          <cell r="D161" t="str">
            <v>Fortalecimiento de la convivencia y la seguridad ciudadana</v>
          </cell>
        </row>
        <row r="162">
          <cell r="C162" t="str">
            <v>4502</v>
          </cell>
          <cell r="D162" t="str">
            <v>Fortalecimiento del buen gobierno para el respeto y garantía de los derechos humanos</v>
          </cell>
        </row>
        <row r="163">
          <cell r="C163" t="str">
            <v>4503</v>
          </cell>
          <cell r="D163" t="str">
            <v>Gestión del riesgo de desastres y emergencias</v>
          </cell>
        </row>
        <row r="164">
          <cell r="C164" t="str">
            <v>4599</v>
          </cell>
          <cell r="D164" t="str">
            <v>Fortalecimiento a la gestión y dirección de la administración pública territorial</v>
          </cell>
        </row>
        <row r="165">
          <cell r="C165"/>
          <cell r="D165"/>
        </row>
        <row r="166">
          <cell r="C166"/>
          <cell r="D166"/>
        </row>
        <row r="167">
          <cell r="C167"/>
          <cell r="D167"/>
        </row>
        <row r="168">
          <cell r="C168"/>
          <cell r="D168"/>
        </row>
        <row r="169">
          <cell r="C169"/>
          <cell r="D169"/>
        </row>
        <row r="170">
          <cell r="C170"/>
          <cell r="D170"/>
        </row>
        <row r="171">
          <cell r="C171"/>
          <cell r="D171"/>
        </row>
      </sheetData>
      <sheetData sheetId="3"/>
      <sheetData sheetId="4"/>
      <sheetData sheetId="5"/>
      <sheetData sheetId="6"/>
      <sheetData sheetId="7"/>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ores, programas, subprogram"/>
      <sheetName val="Sectores"/>
      <sheetName val="Productos"/>
      <sheetName val="CATÁLOGO DE PRODUCTOS"/>
    </sheetNames>
    <sheetDataSet>
      <sheetData sheetId="0">
        <row r="8">
          <cell r="C8" t="str">
            <v>0101</v>
          </cell>
          <cell r="D8" t="str">
            <v>Mejoramiento de la eficiencia y la transparencia legislativa</v>
          </cell>
        </row>
        <row r="9">
          <cell r="C9" t="str">
            <v>0199</v>
          </cell>
          <cell r="D9" t="str">
            <v>Fortalecimiento de la gestión y dirección del sector Congreso de la República</v>
          </cell>
        </row>
        <row r="10">
          <cell r="C10" t="str">
            <v>0204</v>
          </cell>
          <cell r="D10" t="str">
            <v>Impulsar el desarrollo integral de las poblaciones con enfoque diferencial desde el sector Presidencia</v>
          </cell>
        </row>
        <row r="11">
          <cell r="C11" t="str">
            <v>0207</v>
          </cell>
          <cell r="D11" t="str">
            <v>Prevención y mitigación del riesgo de desastres desde el sector Presidencia</v>
          </cell>
        </row>
        <row r="12">
          <cell r="C12" t="str">
            <v>0208</v>
          </cell>
          <cell r="D12" t="str">
            <v>Gestión de la cooperación internacional del sector Presidencia</v>
          </cell>
        </row>
        <row r="13">
          <cell r="C13" t="str">
            <v>0209</v>
          </cell>
          <cell r="D13" t="str">
            <v>Fortalecimiento de la infraestructura física de las entidades del Estado del nivel nacional desde el Sector Presidencia</v>
          </cell>
        </row>
        <row r="14">
          <cell r="C14" t="str">
            <v>0210</v>
          </cell>
          <cell r="D14" t="str">
            <v>Mecanismos de transición hacia la paz a nivel nacional y territorial desde el sector Presidencia</v>
          </cell>
        </row>
        <row r="15">
          <cell r="C15" t="str">
            <v>0211</v>
          </cell>
          <cell r="D15" t="str">
            <v>Reintegración de personas y grupos alzados en armas desde el Sector Presidencia</v>
          </cell>
        </row>
        <row r="16">
          <cell r="C16" t="str">
            <v>0212</v>
          </cell>
          <cell r="D16" t="str">
            <v>Renovación territorial para el desarrollo integral de las zonas rurales afectadas por el conflicto armado</v>
          </cell>
        </row>
        <row r="17">
          <cell r="C17" t="str">
            <v>0214</v>
          </cell>
          <cell r="D17" t="str">
            <v>Fortalecimiento de las capacidades de articulación estratégica, modernización, eficiencia administrativa, transparencia y acceso a la información desde el sector Presidencia</v>
          </cell>
        </row>
        <row r="18">
          <cell r="C18" t="str">
            <v>0299</v>
          </cell>
          <cell r="D18" t="str">
            <v>Fortalecimiento de la gestión y dirección del sector Presidencia</v>
          </cell>
        </row>
        <row r="19">
          <cell r="C19" t="str">
            <v>0301</v>
          </cell>
          <cell r="D19" t="str">
            <v>Mejoramiento de la planeación territorial, sectorial y de inversión pública</v>
          </cell>
        </row>
        <row r="20">
          <cell r="C20" t="str">
            <v>0303</v>
          </cell>
          <cell r="D20" t="str">
            <v>Promoción de la prestación eficiente de los servicios públicos domiciliarios</v>
          </cell>
        </row>
        <row r="21">
          <cell r="C21" t="str">
            <v>0304</v>
          </cell>
          <cell r="D21" t="str">
            <v>Fortalecimiento del Sistema de Compra Pública</v>
          </cell>
        </row>
        <row r="22">
          <cell r="C22" t="str">
            <v>0399</v>
          </cell>
          <cell r="D22" t="str">
            <v>Fortalecimiento de la gestión y dirección del sector Planeación</v>
          </cell>
        </row>
        <row r="23">
          <cell r="C23" t="str">
            <v>0401</v>
          </cell>
          <cell r="D23" t="str">
            <v>Levantamiento y actualización de información estadística de calidad</v>
          </cell>
        </row>
        <row r="24">
          <cell r="C24" t="str">
            <v>0406</v>
          </cell>
          <cell r="D24" t="str">
            <v>Generación de la información geográfica del territorio nacional</v>
          </cell>
        </row>
        <row r="25">
          <cell r="C25" t="str">
            <v>0499</v>
          </cell>
          <cell r="D25" t="str">
            <v>Fortalecimiento de la gestión y dirección del sector Información Estadística</v>
          </cell>
        </row>
        <row r="26">
          <cell r="C26" t="str">
            <v>0503</v>
          </cell>
          <cell r="D26" t="str">
            <v xml:space="preserve">Mejoramiento de la calidad educativa en gestión pública </v>
          </cell>
        </row>
        <row r="27">
          <cell r="C27" t="str">
            <v>0504</v>
          </cell>
          <cell r="D27" t="str">
            <v>Administración y vigilancia de las carreras administrativas de los servidores públicos</v>
          </cell>
        </row>
        <row r="28">
          <cell r="C28" t="str">
            <v>0505</v>
          </cell>
          <cell r="D28" t="str">
            <v>Fortalecimiento de la gestión pública en las entidades nacionales y territoriales</v>
          </cell>
        </row>
        <row r="29">
          <cell r="C29" t="str">
            <v>0599</v>
          </cell>
          <cell r="D29" t="str">
            <v>Fortalecimiento de la gestión y dirección del sector Empleo Público</v>
          </cell>
        </row>
        <row r="30">
          <cell r="C30" t="str">
            <v>1101</v>
          </cell>
          <cell r="D30" t="str">
            <v>Fortalecimiento y diversificación de relaciones bilaterales</v>
          </cell>
        </row>
        <row r="31">
          <cell r="C31" t="str">
            <v>1102</v>
          </cell>
          <cell r="D31" t="str">
            <v>Posicionamiento en instancias globales, multilaterales, regionales y subregionales</v>
          </cell>
        </row>
        <row r="32">
          <cell r="C32" t="str">
            <v>1103</v>
          </cell>
          <cell r="D32" t="str">
            <v>Política migratoria y servicio al ciudadano</v>
          </cell>
        </row>
        <row r="33">
          <cell r="C33" t="str">
            <v>1104</v>
          </cell>
          <cell r="D33" t="str">
            <v>Soberanía territorial y desarrollo fronterizo</v>
          </cell>
        </row>
        <row r="34">
          <cell r="C34" t="str">
            <v>1105</v>
          </cell>
          <cell r="D34" t="str">
            <v>Cooperación internacional del sector relaciones exteriores</v>
          </cell>
        </row>
        <row r="35">
          <cell r="C35" t="str">
            <v>1199</v>
          </cell>
          <cell r="D35" t="str">
            <v>Fortalecimiento de la gestión y dirección del sector Relaciones Exteriores</v>
          </cell>
        </row>
        <row r="36">
          <cell r="C36" t="str">
            <v>1201</v>
          </cell>
          <cell r="D36" t="str">
            <v xml:space="preserve"> Fortalecimiento del principio de seguridad jurídica, divulgación y depuración del ordenamiento jurídico</v>
          </cell>
        </row>
        <row r="37">
          <cell r="C37" t="str">
            <v>1202</v>
          </cell>
          <cell r="D37" t="str">
            <v xml:space="preserve"> Promoción al acceso a la justicia</v>
          </cell>
        </row>
        <row r="38">
          <cell r="C38" t="str">
            <v>1203</v>
          </cell>
          <cell r="D38" t="str">
            <v xml:space="preserve"> Promoción de los métodos de resolución de conflictos</v>
          </cell>
        </row>
        <row r="39">
          <cell r="C39" t="str">
            <v>1204</v>
          </cell>
          <cell r="D39" t="str">
            <v>Justicia transicional</v>
          </cell>
        </row>
        <row r="40">
          <cell r="C40" t="str">
            <v>1205</v>
          </cell>
          <cell r="D40" t="str">
            <v>Defensa jurídica del Estado</v>
          </cell>
        </row>
        <row r="41">
          <cell r="C41" t="str">
            <v>1206</v>
          </cell>
          <cell r="D41" t="str">
            <v>Sistema penitenciario y carcelario en el marco de los derechos humanos</v>
          </cell>
        </row>
        <row r="42">
          <cell r="C42" t="str">
            <v>1207</v>
          </cell>
          <cell r="D42" t="str">
            <v>Fortalecimiento de la política criminal del Estado colombiano</v>
          </cell>
        </row>
        <row r="43">
          <cell r="C43" t="str">
            <v>1208</v>
          </cell>
          <cell r="D43" t="str">
            <v>Formulación y coordinación de la política integral frente a las drogas y actividades relacionadas</v>
          </cell>
        </row>
        <row r="44">
          <cell r="C44" t="str">
            <v>1209</v>
          </cell>
          <cell r="D44" t="str">
            <v>Modernización de la información inmobiliaria</v>
          </cell>
        </row>
        <row r="45">
          <cell r="C45" t="str">
            <v>1299</v>
          </cell>
          <cell r="D45" t="str">
            <v>Fortalecimiento de la gestión y dirección del sector Justicia y del Derecho</v>
          </cell>
        </row>
        <row r="46">
          <cell r="C46" t="str">
            <v>1301</v>
          </cell>
          <cell r="D46" t="str">
            <v>Política macroeconómica y fiscal</v>
          </cell>
        </row>
        <row r="47">
          <cell r="C47" t="str">
            <v>1302</v>
          </cell>
          <cell r="D47" t="str">
            <v>Gestión de recursos públicos</v>
          </cell>
        </row>
        <row r="48">
          <cell r="C48" t="str">
            <v>1303</v>
          </cell>
          <cell r="D48" t="str">
            <v>Reducción de la vulnerabilidad fiscal ante desastres y riesgos climáticos</v>
          </cell>
        </row>
        <row r="49">
          <cell r="C49" t="str">
            <v>1304</v>
          </cell>
          <cell r="D49" t="str">
            <v>Inspección, control y vigilancia financiera, solidaria y de recursos públicos</v>
          </cell>
        </row>
        <row r="50">
          <cell r="C50" t="str">
            <v>1305</v>
          </cell>
          <cell r="D50" t="str">
            <v>Fortalecimiento de recaudo y tributación</v>
          </cell>
        </row>
        <row r="51">
          <cell r="C51" t="str">
            <v>1399</v>
          </cell>
          <cell r="D51" t="str">
            <v>Fortalecimiento de la gestión y dirección del sector Hacienda</v>
          </cell>
        </row>
        <row r="52">
          <cell r="C52" t="str">
            <v>1501</v>
          </cell>
          <cell r="D52" t="str">
            <v>Capacidades de la Policía Nacional en seguridad pública, prevención, convivencia y seguridad ciudadana</v>
          </cell>
        </row>
        <row r="53">
          <cell r="C53" t="str">
            <v>1502</v>
          </cell>
          <cell r="D53" t="str">
            <v>Capacidades de las Fuerzas Militares en seguridad pública y defensa en el territorio nacional</v>
          </cell>
        </row>
        <row r="54">
          <cell r="C54" t="str">
            <v>1504</v>
          </cell>
          <cell r="D54" t="str">
            <v>Desarrollo marítimo, fluvial y costero desde el sector defensa</v>
          </cell>
        </row>
        <row r="55">
          <cell r="C55" t="str">
            <v>1505</v>
          </cell>
          <cell r="D55" t="str">
            <v>Generación de bienestar para la Fuerza Pública y sus familias</v>
          </cell>
        </row>
        <row r="56">
          <cell r="C56" t="str">
            <v>1506</v>
          </cell>
          <cell r="D56" t="str">
            <v>Gestión del riesgo de desastres desde el sector defensa y seguridad</v>
          </cell>
        </row>
        <row r="57">
          <cell r="C57" t="str">
            <v>1507</v>
          </cell>
          <cell r="D57" t="str">
            <v>Grupo Social y Empresarial de la Defensa (GSED) Competitivo</v>
          </cell>
        </row>
        <row r="58">
          <cell r="C58" t="str">
            <v>1599</v>
          </cell>
          <cell r="D58" t="str">
            <v>Fortalecimiento de la gestión y dirección del Sector Defensa y Policía</v>
          </cell>
        </row>
        <row r="59">
          <cell r="C59" t="str">
            <v>1702</v>
          </cell>
          <cell r="D59" t="str">
            <v>Inclusión productiva de pequeños productores rurales</v>
          </cell>
        </row>
        <row r="60">
          <cell r="C60" t="str">
            <v>1703</v>
          </cell>
          <cell r="D60" t="str">
            <v>Servicios financieros y gestión del riesgo para las actividades agropecuarias y rurales</v>
          </cell>
        </row>
        <row r="61">
          <cell r="C61" t="str">
            <v>1704</v>
          </cell>
          <cell r="D61" t="str">
            <v>Ordenamiento social y uso productivo del territorio rural</v>
          </cell>
        </row>
        <row r="62">
          <cell r="C62" t="str">
            <v>1705</v>
          </cell>
          <cell r="D62" t="str">
            <v>Restitución de tierras a víctimas del conflicto armado</v>
          </cell>
        </row>
        <row r="63">
          <cell r="C63" t="str">
            <v>1706</v>
          </cell>
          <cell r="D63" t="str">
            <v xml:space="preserve"> Aprovechamiento de mercados externos</v>
          </cell>
        </row>
        <row r="64">
          <cell r="C64" t="str">
            <v>1707</v>
          </cell>
          <cell r="D64" t="str">
            <v>Sanidad agropecuaria e inocuidad agroalimentaria</v>
          </cell>
        </row>
        <row r="65">
          <cell r="C65" t="str">
            <v>1708</v>
          </cell>
          <cell r="D65" t="str">
            <v>Ciencia, tecnología e innovación agropecuaria</v>
          </cell>
        </row>
        <row r="66">
          <cell r="C66" t="str">
            <v>1709</v>
          </cell>
          <cell r="D66" t="str">
            <v>Infraestructura productiva y comercialización</v>
          </cell>
        </row>
        <row r="67">
          <cell r="C67" t="str">
            <v>1799</v>
          </cell>
          <cell r="D67" t="str">
            <v>Fortalecimiento de la gestión y dirección del sector Agricultura y Desarrollo Rural</v>
          </cell>
        </row>
        <row r="68">
          <cell r="C68" t="str">
            <v>1903</v>
          </cell>
          <cell r="D68" t="str">
            <v>Inspección, vigilancia y control</v>
          </cell>
        </row>
        <row r="69">
          <cell r="C69" t="str">
            <v>1905</v>
          </cell>
          <cell r="D69" t="str">
            <v>Salud Pública</v>
          </cell>
        </row>
        <row r="70">
          <cell r="C70" t="str">
            <v>1906</v>
          </cell>
          <cell r="D70" t="str">
            <v>Aseguramiento y prestación integral de servicios de salud</v>
          </cell>
        </row>
        <row r="71">
          <cell r="C71" t="str">
            <v>1999</v>
          </cell>
          <cell r="D71" t="str">
            <v xml:space="preserve"> Fortalecimiento de la gestión y dirección del sector Salud</v>
          </cell>
        </row>
        <row r="72">
          <cell r="C72" t="str">
            <v>2101</v>
          </cell>
          <cell r="D72" t="str">
            <v>Acceso al servicio público domiciliario de gas combustible</v>
          </cell>
        </row>
        <row r="73">
          <cell r="C73" t="str">
            <v>2102</v>
          </cell>
          <cell r="D73" t="str">
            <v>Consolidación productiva del sector de energía eléctrica</v>
          </cell>
        </row>
        <row r="74">
          <cell r="C74" t="str">
            <v>2103</v>
          </cell>
          <cell r="D74" t="str">
            <v>Consolidación productiva del sector hidrocarburos</v>
          </cell>
        </row>
        <row r="75">
          <cell r="C75" t="str">
            <v>2104</v>
          </cell>
          <cell r="D75" t="str">
            <v>Consolidación productiva del sector minero</v>
          </cell>
        </row>
        <row r="76">
          <cell r="C76" t="str">
            <v>2105</v>
          </cell>
          <cell r="D76" t="str">
            <v xml:space="preserve"> Desarrollo ambiental sostenible del sector minero energético</v>
          </cell>
        </row>
        <row r="77">
          <cell r="C77" t="str">
            <v>2106</v>
          </cell>
          <cell r="D77" t="str">
            <v>Gestión de la información en el sector minero energético</v>
          </cell>
        </row>
        <row r="78">
          <cell r="C78" t="str">
            <v>2199</v>
          </cell>
          <cell r="D78" t="str">
            <v xml:space="preserve">Fortalecimiento de la gestión y dirección del sector Minas y Energía </v>
          </cell>
        </row>
        <row r="79">
          <cell r="C79" t="str">
            <v>2201</v>
          </cell>
          <cell r="D79" t="str">
            <v>Calidad, cobertura y fortalecimiento de la educación inicial, prescolar, básica y media</v>
          </cell>
        </row>
        <row r="80">
          <cell r="C80" t="str">
            <v>2202</v>
          </cell>
          <cell r="D80" t="str">
            <v>Calidad y fomento de la educación superior</v>
          </cell>
        </row>
        <row r="81">
          <cell r="C81" t="str">
            <v>2203</v>
          </cell>
          <cell r="D81" t="str">
            <v>Cierre de brechas para el goce efectivo de derechos fundamentales de la población en condición de discapacidad</v>
          </cell>
        </row>
        <row r="82">
          <cell r="C82" t="str">
            <v>2299</v>
          </cell>
          <cell r="D82" t="str">
            <v>Fortalecimiento de la gestión y dirección del sector Educación</v>
          </cell>
        </row>
        <row r="83">
          <cell r="C83" t="str">
            <v>2301</v>
          </cell>
          <cell r="D83" t="str">
            <v>Facilitar el acceso y uso de las Tecnologías de la Información y las Comunicaciones en todo el territorio nacional</v>
          </cell>
        </row>
        <row r="84">
          <cell r="C84" t="str">
            <v>2302</v>
          </cell>
          <cell r="D84" t="str">
            <v>Fomento del desarrollo de aplicaciones, software y contenidos para impulsar la apropiación de las Tecnologías de la Información y las Comunicaciones (TIC)</v>
          </cell>
        </row>
        <row r="85">
          <cell r="C85" t="str">
            <v>2399</v>
          </cell>
          <cell r="D85" t="str">
            <v>Fortalecimiento de la gestión y dirección del sector Tecnologías de la Información y las Comunicaciones</v>
          </cell>
        </row>
        <row r="86">
          <cell r="C86" t="str">
            <v>2401</v>
          </cell>
          <cell r="D86" t="str">
            <v>Infraestructura red vial primaria</v>
          </cell>
        </row>
        <row r="87">
          <cell r="C87" t="str">
            <v>2402</v>
          </cell>
          <cell r="D87" t="str">
            <v>Infraestructura red vial regional</v>
          </cell>
        </row>
        <row r="88">
          <cell r="C88" t="str">
            <v>2403</v>
          </cell>
          <cell r="D88" t="str">
            <v>Infraestructura y servicios de transporte aéreo</v>
          </cell>
        </row>
        <row r="89">
          <cell r="C89" t="str">
            <v>2404</v>
          </cell>
          <cell r="D89" t="str">
            <v>Infraestructura de transporte férreo</v>
          </cell>
        </row>
        <row r="90">
          <cell r="C90" t="str">
            <v>2405</v>
          </cell>
          <cell r="D90" t="str">
            <v>Infraestructura de transporte marítimo</v>
          </cell>
        </row>
        <row r="91">
          <cell r="C91" t="str">
            <v>2406</v>
          </cell>
          <cell r="D91" t="str">
            <v>Infraestructura de transporte fluvial</v>
          </cell>
        </row>
        <row r="92">
          <cell r="C92" t="str">
            <v>2407</v>
          </cell>
          <cell r="D92" t="str">
            <v>Infraestructura y servicios de logística de transporte</v>
          </cell>
        </row>
        <row r="93">
          <cell r="C93" t="str">
            <v>2408</v>
          </cell>
          <cell r="D93" t="str">
            <v>Prestación de servicios de transporte público de pasajeros</v>
          </cell>
        </row>
        <row r="94">
          <cell r="C94" t="str">
            <v>2409</v>
          </cell>
          <cell r="D94" t="str">
            <v>Seguridad de transporte</v>
          </cell>
        </row>
        <row r="95">
          <cell r="C95" t="str">
            <v>2410</v>
          </cell>
          <cell r="D95" t="str">
            <v>Política, regulación y supervisión de la infraestructura y servicios de transporte</v>
          </cell>
        </row>
        <row r="96">
          <cell r="C96" t="str">
            <v>2499</v>
          </cell>
          <cell r="D96" t="str">
            <v>Fortalecimiento de la gestión y dirección del sector Transporte</v>
          </cell>
        </row>
        <row r="97">
          <cell r="C97" t="str">
            <v>2501</v>
          </cell>
          <cell r="D97" t="str">
            <v>Fortalecimiento del control y la vigilancia de la gestión fiscal y resarcimiento al daño del patrimonio público</v>
          </cell>
        </row>
        <row r="98">
          <cell r="C98" t="str">
            <v>2502</v>
          </cell>
          <cell r="D98" t="str">
            <v>Promoción, protección y defensa de los Derechos Humanos y el Derecho Internacional Humanitario</v>
          </cell>
        </row>
        <row r="99">
          <cell r="C99" t="str">
            <v>2503</v>
          </cell>
          <cell r="D99" t="str">
            <v>Lucha contra la corrupción</v>
          </cell>
        </row>
        <row r="100">
          <cell r="C100" t="str">
            <v>2504</v>
          </cell>
          <cell r="D100" t="str">
            <v>Vigilancia de la gestión administrativa de los funcionarios del estado</v>
          </cell>
        </row>
        <row r="101">
          <cell r="C101" t="str">
            <v>2599</v>
          </cell>
          <cell r="D101" t="str">
            <v>Fortalecimiento de la gestión y dirección del sector Organismos de Control</v>
          </cell>
        </row>
        <row r="102">
          <cell r="C102" t="str">
            <v>2701</v>
          </cell>
          <cell r="D102" t="str">
            <v>Mejoramiento a las competencias de la administración de justica</v>
          </cell>
        </row>
        <row r="103">
          <cell r="C103" t="str">
            <v>2799</v>
          </cell>
          <cell r="D103" t="str">
            <v>Fortalecimiento de la gestión y dirección del sector Rama Judicial</v>
          </cell>
        </row>
        <row r="104">
          <cell r="C104" t="str">
            <v>2801</v>
          </cell>
          <cell r="D104" t="str">
            <v>Procesos democráticos y asuntos electorales</v>
          </cell>
        </row>
        <row r="105">
          <cell r="C105" t="str">
            <v>2802</v>
          </cell>
          <cell r="D105" t="str">
            <v>Identificación y registro del estado civil de la población</v>
          </cell>
        </row>
        <row r="106">
          <cell r="C106" t="str">
            <v>2899</v>
          </cell>
          <cell r="D106" t="str">
            <v>Fortalecimiento de la gestión y dirección del sector Registraduría</v>
          </cell>
        </row>
        <row r="107">
          <cell r="C107" t="str">
            <v>2901</v>
          </cell>
          <cell r="D107" t="str">
            <v>Efectividad de la investigación penal y técnico científica</v>
          </cell>
        </row>
        <row r="108">
          <cell r="C108" t="str">
            <v>2999</v>
          </cell>
          <cell r="D108" t="str">
            <v xml:space="preserve">Fortalecimiento de la gestión y dirección del sector Fiscalía </v>
          </cell>
        </row>
        <row r="109">
          <cell r="C109" t="str">
            <v>3201</v>
          </cell>
          <cell r="D109" t="str">
            <v>Fortalecimiento del desempeño ambiental de los sectores productivos</v>
          </cell>
        </row>
        <row r="110">
          <cell r="C110" t="str">
            <v>3202</v>
          </cell>
          <cell r="D110" t="str">
            <v>Conservación de la biodiversidad y sus servicios ecosistémicos</v>
          </cell>
        </row>
        <row r="111">
          <cell r="C111" t="str">
            <v>3203</v>
          </cell>
          <cell r="D111" t="str">
            <v>Gestión integral del recurso hídrico</v>
          </cell>
        </row>
        <row r="112">
          <cell r="C112" t="str">
            <v>3204</v>
          </cell>
          <cell r="D112" t="str">
            <v>Gestión de la información y el conocimiento ambiental</v>
          </cell>
        </row>
        <row r="113">
          <cell r="C113" t="str">
            <v>3205</v>
          </cell>
          <cell r="D113" t="str">
            <v>Ordenamiento ambiental territorial</v>
          </cell>
        </row>
        <row r="114">
          <cell r="C114" t="str">
            <v>3206</v>
          </cell>
          <cell r="D114" t="str">
            <v>Gestión del cambio climático para un desarrollo bajo en carbono y resiliente al clima</v>
          </cell>
        </row>
        <row r="115">
          <cell r="C115" t="str">
            <v>3207</v>
          </cell>
          <cell r="D115" t="str">
            <v>Gestión integral de mares, costas y recursos acuáticos</v>
          </cell>
        </row>
        <row r="116">
          <cell r="C116" t="str">
            <v>3208</v>
          </cell>
          <cell r="D116" t="str">
            <v xml:space="preserve">Educación ambiental </v>
          </cell>
        </row>
        <row r="117">
          <cell r="C117" t="str">
            <v>3299</v>
          </cell>
          <cell r="D117" t="str">
            <v>Fortalecimiento de la gestión y dirección del sector Ambiente y Desarrollo Sostenible</v>
          </cell>
        </row>
        <row r="118">
          <cell r="C118" t="str">
            <v>3301</v>
          </cell>
          <cell r="D118" t="str">
            <v>Promoción y acceso efectivo a procesos culturales y artísticos</v>
          </cell>
        </row>
        <row r="119">
          <cell r="C119" t="str">
            <v>3302</v>
          </cell>
          <cell r="D119" t="str">
            <v>Gestión, protección y salvaguardia del patrimonio cultural colombiano</v>
          </cell>
        </row>
        <row r="120">
          <cell r="C120" t="str">
            <v>3399</v>
          </cell>
          <cell r="D120" t="str">
            <v>Fortalecimiento de la gestión y dirección del sector Cultura</v>
          </cell>
        </row>
        <row r="121">
          <cell r="C121" t="str">
            <v>3501</v>
          </cell>
          <cell r="D121" t="str">
            <v>Internacionalización de la economía</v>
          </cell>
        </row>
        <row r="122">
          <cell r="C122" t="str">
            <v>3502</v>
          </cell>
          <cell r="D122" t="str">
            <v>Productividad y competitividad de las empresas colombianas</v>
          </cell>
        </row>
        <row r="123">
          <cell r="C123" t="str">
            <v>3503</v>
          </cell>
          <cell r="D123" t="str">
            <v>Ambiente regulatorio y económico para la competencia y la actividad empresarial</v>
          </cell>
        </row>
        <row r="124">
          <cell r="C124" t="str">
            <v>3599</v>
          </cell>
          <cell r="D124" t="str">
            <v>Fortalecimiento de la gestión y dirección del sector Comercio, Industria y Turismo</v>
          </cell>
        </row>
        <row r="125">
          <cell r="C125" t="str">
            <v>3601</v>
          </cell>
          <cell r="D125" t="str">
            <v>Protección Social</v>
          </cell>
        </row>
        <row r="126">
          <cell r="C126" t="str">
            <v>3602</v>
          </cell>
          <cell r="D126" t="str">
            <v>Generación y formalización del empleo</v>
          </cell>
        </row>
        <row r="127">
          <cell r="C127" t="str">
            <v>3603</v>
          </cell>
          <cell r="D127" t="str">
            <v>Formación para el trabajo</v>
          </cell>
        </row>
        <row r="128">
          <cell r="C128" t="str">
            <v>3604</v>
          </cell>
          <cell r="D128" t="str">
            <v>Derechos fundamentales del trabajo y fortalecimiento del diálogo social</v>
          </cell>
        </row>
        <row r="129">
          <cell r="C129" t="str">
            <v>3605</v>
          </cell>
          <cell r="D129" t="str">
            <v>Fomento de la investigación, desarrollo tecnológico e innovación del sector trabajo</v>
          </cell>
        </row>
        <row r="130">
          <cell r="C130" t="str">
            <v>3699</v>
          </cell>
          <cell r="D130" t="str">
            <v>Fortalecimiento de la gestión y dirección del sector Trabajo</v>
          </cell>
        </row>
        <row r="131">
          <cell r="C131" t="str">
            <v>3701</v>
          </cell>
          <cell r="D131" t="str">
            <v>Fortalecimiento institucional a los procesos organizativos de concertación; garantía, prevención y respeto de los derechos humanos como fundamentos para la paz</v>
          </cell>
        </row>
        <row r="132">
          <cell r="C132" t="str">
            <v>3702</v>
          </cell>
          <cell r="D132" t="str">
            <v>Fortalecimiento a la gobernabilidad territorial para la seguridad, convivencia ciudadana, paz y postconflicto</v>
          </cell>
        </row>
        <row r="133">
          <cell r="C133" t="str">
            <v>3703</v>
          </cell>
          <cell r="D133" t="str">
            <v>Política pública de víctimas del conflicto armado y postconflicto</v>
          </cell>
        </row>
        <row r="134">
          <cell r="C134" t="str">
            <v>3704</v>
          </cell>
          <cell r="D134" t="str">
            <v>Participación ciudadana, política y diversidad de creencias</v>
          </cell>
        </row>
        <row r="135">
          <cell r="C135" t="str">
            <v>3705</v>
          </cell>
          <cell r="D135" t="str">
            <v>Protección de personas, grupos y comunidades en riesgo extraordinario y extremo Unidad Nacional de Protección (UNP)</v>
          </cell>
        </row>
        <row r="136">
          <cell r="C136" t="str">
            <v>3706</v>
          </cell>
          <cell r="D136" t="str">
            <v>Protección, promoción y difusión del derecho de autor y los derechos conexos</v>
          </cell>
        </row>
        <row r="137">
          <cell r="C137" t="str">
            <v>3707</v>
          </cell>
          <cell r="D137" t="str">
            <v>Gestión del riesgo de desastres naturales y antrópicos en la zona de influencia del volcán Nevado del Huila</v>
          </cell>
        </row>
        <row r="138">
          <cell r="C138" t="str">
            <v>3708</v>
          </cell>
          <cell r="D138" t="str">
            <v>Fortalecimiento institucional y operativo de los Bomberos de Colombia</v>
          </cell>
        </row>
        <row r="139">
          <cell r="C139" t="str">
            <v>3799</v>
          </cell>
          <cell r="D139" t="str">
            <v>Fortalecimiento de la gestión y dirección del sector Interior</v>
          </cell>
        </row>
        <row r="140">
          <cell r="C140" t="str">
            <v>3901</v>
          </cell>
          <cell r="D140" t="str">
            <v xml:space="preserve">Consolidación de una institucionalidad habilitante para la Ciencia Tecnología e Innovación (CTeI) </v>
          </cell>
        </row>
        <row r="141">
          <cell r="C141" t="str">
            <v>3902</v>
          </cell>
          <cell r="D141" t="str">
            <v>Investigación con calidad e impacto</v>
          </cell>
        </row>
        <row r="142">
          <cell r="C142" t="str">
            <v>3903</v>
          </cell>
          <cell r="D142" t="str">
            <v>Desarrollo tecnológico e innovación para crecimiento empresarial</v>
          </cell>
        </row>
        <row r="143">
          <cell r="C143" t="str">
            <v>3904</v>
          </cell>
          <cell r="D143" t="str">
            <v>Generación de una cultura que valora y gestiona el conocimiento y la innovación</v>
          </cell>
        </row>
        <row r="144">
          <cell r="C144" t="str">
            <v>3999</v>
          </cell>
          <cell r="D144" t="str">
            <v xml:space="preserve">Fortalecimiento de la gestión y dirección del sector Ciencia, Tecnología e Innovación </v>
          </cell>
        </row>
        <row r="145">
          <cell r="C145" t="str">
            <v>4001</v>
          </cell>
          <cell r="D145" t="str">
            <v>Acceso a soluciones de vivienda</v>
          </cell>
        </row>
        <row r="146">
          <cell r="C146" t="str">
            <v>4002</v>
          </cell>
          <cell r="D146" t="str">
            <v>Ordenamiento territorial y desarrollo urbano</v>
          </cell>
        </row>
        <row r="147">
          <cell r="C147" t="str">
            <v>4003</v>
          </cell>
          <cell r="D147" t="str">
            <v>Acceso de la población a los servicios de agua potable y saneamiento básico</v>
          </cell>
        </row>
        <row r="148">
          <cell r="C148" t="str">
            <v>4099</v>
          </cell>
          <cell r="D148" t="str">
            <v>Fortalecimiento de la gestión y dirección del sector Vivienda, Ciudad y Territorio</v>
          </cell>
        </row>
        <row r="149">
          <cell r="C149" t="str">
            <v>4101</v>
          </cell>
          <cell r="D149" t="str">
            <v>Atención, asistencia  y reparación integral a las víctimas</v>
          </cell>
        </row>
        <row r="150">
          <cell r="C150" t="str">
            <v>4102</v>
          </cell>
          <cell r="D150" t="str">
            <v>Desarrollo integral de la primera infancia a la juventud, y fortalecimiento de las capacidades de las familias de niñas, niños y adolescentes</v>
          </cell>
        </row>
        <row r="151">
          <cell r="C151" t="str">
            <v>4103</v>
          </cell>
          <cell r="D151" t="str">
            <v>Inclusión social y productiva para la población en situación de vulnerabilidad</v>
          </cell>
        </row>
        <row r="152">
          <cell r="C152" t="str">
            <v>4104</v>
          </cell>
          <cell r="D152" t="str">
            <v>Atención integral de población en situación permanente de desprotección social y/o familiar</v>
          </cell>
        </row>
        <row r="153">
          <cell r="C153" t="str">
            <v>4199</v>
          </cell>
          <cell r="D153" t="str">
            <v xml:space="preserve">Fortalecimiento de la gestión y dirección del sector Inclusión Social y Reconciliación </v>
          </cell>
        </row>
        <row r="154">
          <cell r="C154" t="str">
            <v>4201</v>
          </cell>
          <cell r="D154" t="str">
            <v>Desarrollo de Inteligencia estratégica y contrainteligencia de Estado</v>
          </cell>
        </row>
        <row r="155">
          <cell r="C155" t="str">
            <v>4299</v>
          </cell>
          <cell r="D155" t="str">
            <v>Fortalecimiento de la gestión y dirección del sector Inteligencia</v>
          </cell>
        </row>
        <row r="156">
          <cell r="C156" t="str">
            <v>4301</v>
          </cell>
          <cell r="D156" t="str">
            <v>Fomento a la recreación, la actividad física y el deporte</v>
          </cell>
        </row>
        <row r="157">
          <cell r="C157" t="str">
            <v>4302</v>
          </cell>
          <cell r="D157" t="str">
            <v>Formación y preparación de deportistas</v>
          </cell>
        </row>
        <row r="158">
          <cell r="C158" t="str">
            <v>4399</v>
          </cell>
          <cell r="D158" t="str">
            <v xml:space="preserve">Fortalecimiento de la gestión y dirección del sector Deporte y Recreación </v>
          </cell>
        </row>
        <row r="159">
          <cell r="C159" t="str">
            <v>4401</v>
          </cell>
          <cell r="D159" t="str">
            <v>Jurisdicción especial para la paz</v>
          </cell>
        </row>
        <row r="160">
          <cell r="C160" t="str">
            <v>4402</v>
          </cell>
          <cell r="D160" t="str">
            <v xml:space="preserve">Esclarecimiento de la verdad, la convivencia y la no repetición.
</v>
          </cell>
        </row>
        <row r="161">
          <cell r="C161" t="str">
            <v>4403</v>
          </cell>
          <cell r="D161" t="str">
            <v xml:space="preserve">Búsqueda humanitaria de personas dadas por desaparecidas en el contexto y en razón del conflicto armado en Colombia
</v>
          </cell>
        </row>
        <row r="162">
          <cell r="C162" t="str">
            <v>4499</v>
          </cell>
          <cell r="D162" t="str">
            <v>Fortalecimiento de la gestión y dirección del sector Justicia Especial para la Paz</v>
          </cell>
        </row>
        <row r="163">
          <cell r="C163" t="str">
            <v>4501</v>
          </cell>
          <cell r="D163" t="str">
            <v>Fortalecimiento de la convivencia y la seguridad ciudadana</v>
          </cell>
        </row>
        <row r="164">
          <cell r="C164" t="str">
            <v>4502</v>
          </cell>
          <cell r="D164" t="str">
            <v>Fortalecimiento del buen gobierno para el respeto y garantía de los derechos humanos</v>
          </cell>
        </row>
        <row r="165">
          <cell r="C165" t="str">
            <v>4503</v>
          </cell>
          <cell r="D165" t="str">
            <v>Gestión del riesgo de desastres y emergencias</v>
          </cell>
        </row>
        <row r="166">
          <cell r="C166" t="str">
            <v>4599</v>
          </cell>
          <cell r="D166" t="str">
            <v>Fortalecimiento a la gestión y dirección de la administración pública territorial</v>
          </cell>
        </row>
        <row r="167">
          <cell r="C167"/>
          <cell r="D167"/>
        </row>
        <row r="168">
          <cell r="C168"/>
          <cell r="D168"/>
        </row>
        <row r="169">
          <cell r="C169"/>
          <cell r="D169"/>
        </row>
        <row r="170">
          <cell r="C170"/>
          <cell r="D170"/>
        </row>
        <row r="171">
          <cell r="C171"/>
          <cell r="D171"/>
        </row>
        <row r="172">
          <cell r="C172"/>
          <cell r="D172"/>
        </row>
        <row r="173">
          <cell r="C173"/>
          <cell r="D173"/>
        </row>
        <row r="174">
          <cell r="C174"/>
          <cell r="D174"/>
        </row>
        <row r="175">
          <cell r="C175"/>
          <cell r="D175"/>
        </row>
        <row r="176">
          <cell r="C176"/>
          <cell r="D176"/>
        </row>
        <row r="177">
          <cell r="C177"/>
          <cell r="D177"/>
        </row>
        <row r="178">
          <cell r="C178"/>
          <cell r="D178"/>
        </row>
        <row r="179">
          <cell r="C179"/>
          <cell r="D179"/>
        </row>
        <row r="180">
          <cell r="C180"/>
          <cell r="D180"/>
        </row>
        <row r="181">
          <cell r="C181"/>
          <cell r="D181"/>
        </row>
      </sheetData>
      <sheetData sheetId="1"/>
      <sheetData sheetId="2"/>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tros"/>
      <sheetName val="Sintesis_Industria"/>
      <sheetName val="Configuracion"/>
      <sheetName val="Detalle"/>
      <sheetName val="Validacion"/>
      <sheetName val="Sector"/>
      <sheetName val="Fuente"/>
    </sheetNames>
    <sheetDataSet>
      <sheetData sheetId="0" refreshError="1"/>
      <sheetData sheetId="1" refreshError="1"/>
      <sheetData sheetId="2" refreshError="1"/>
      <sheetData sheetId="3" refreshError="1">
        <row r="1">
          <cell r="K1" t="str">
            <v>LLAVE2</v>
          </cell>
        </row>
        <row r="2">
          <cell r="K2" t="str">
            <v>00201148D.121</v>
          </cell>
        </row>
        <row r="3">
          <cell r="K3" t="str">
            <v>00201143D.111</v>
          </cell>
        </row>
        <row r="4">
          <cell r="K4" t="str">
            <v>00201143D.121</v>
          </cell>
        </row>
        <row r="5">
          <cell r="K5" t="str">
            <v>00201143D.121</v>
          </cell>
        </row>
        <row r="6">
          <cell r="K6" t="str">
            <v>00201138D.111</v>
          </cell>
        </row>
        <row r="7">
          <cell r="K7" t="str">
            <v>00201140D.121</v>
          </cell>
        </row>
        <row r="8">
          <cell r="K8" t="str">
            <v>00201158D.122</v>
          </cell>
        </row>
        <row r="9">
          <cell r="K9" t="str">
            <v>00201102D.112</v>
          </cell>
        </row>
        <row r="10">
          <cell r="K10" t="str">
            <v>00201102D.112</v>
          </cell>
        </row>
        <row r="11">
          <cell r="K11" t="str">
            <v>00201102D.112</v>
          </cell>
        </row>
        <row r="12">
          <cell r="K12" t="str">
            <v>00201145D.121</v>
          </cell>
        </row>
        <row r="13">
          <cell r="K13" t="str">
            <v>00201159D.111</v>
          </cell>
        </row>
        <row r="14">
          <cell r="K14" t="str">
            <v>00201159D.121</v>
          </cell>
        </row>
        <row r="15">
          <cell r="K15" t="str">
            <v>00201159D.122</v>
          </cell>
        </row>
        <row r="16">
          <cell r="K16" t="str">
            <v>00201144D.111</v>
          </cell>
        </row>
        <row r="17">
          <cell r="K17" t="str">
            <v>00201126D.112</v>
          </cell>
        </row>
        <row r="18">
          <cell r="K18" t="str">
            <v>00201160D.111</v>
          </cell>
        </row>
        <row r="19">
          <cell r="K19" t="str">
            <v>00201159D.122</v>
          </cell>
        </row>
        <row r="20">
          <cell r="K20" t="str">
            <v>00201118D.121</v>
          </cell>
        </row>
        <row r="21">
          <cell r="K21" t="str">
            <v>00201120D.121</v>
          </cell>
        </row>
        <row r="22">
          <cell r="K22" t="str">
            <v>00201110D.121</v>
          </cell>
        </row>
        <row r="23">
          <cell r="K23" t="str">
            <v>00201130D.111</v>
          </cell>
        </row>
        <row r="24">
          <cell r="K24" t="str">
            <v>00201110D.121</v>
          </cell>
        </row>
        <row r="25">
          <cell r="K25" t="str">
            <v>00201128D.121</v>
          </cell>
        </row>
        <row r="26">
          <cell r="K26" t="str">
            <v>00201116D.111</v>
          </cell>
        </row>
        <row r="27">
          <cell r="K27" t="str">
            <v>00201131D.121</v>
          </cell>
        </row>
        <row r="28">
          <cell r="K28" t="str">
            <v>00201111D.121</v>
          </cell>
        </row>
        <row r="29">
          <cell r="K29" t="str">
            <v>00201118D.121</v>
          </cell>
        </row>
        <row r="30">
          <cell r="K30" t="str">
            <v>00201132D.121</v>
          </cell>
        </row>
        <row r="31">
          <cell r="K31" t="str">
            <v>00201112D.121</v>
          </cell>
        </row>
        <row r="32">
          <cell r="K32" t="str">
            <v>00201113D.121</v>
          </cell>
        </row>
        <row r="33">
          <cell r="K33" t="str">
            <v>00201131D.111</v>
          </cell>
        </row>
        <row r="34">
          <cell r="K34" t="str">
            <v>00201114D.111</v>
          </cell>
        </row>
        <row r="35">
          <cell r="K35" t="str">
            <v>00201128D.121</v>
          </cell>
        </row>
        <row r="36">
          <cell r="K36" t="str">
            <v>00201111D.121</v>
          </cell>
        </row>
        <row r="37">
          <cell r="K37" t="str">
            <v>00201117D.121</v>
          </cell>
        </row>
        <row r="38">
          <cell r="K38" t="str">
            <v>00201114D.111</v>
          </cell>
        </row>
        <row r="39">
          <cell r="K39" t="str">
            <v>00201131D.121</v>
          </cell>
        </row>
        <row r="40">
          <cell r="K40" t="str">
            <v>00201127D.121</v>
          </cell>
        </row>
        <row r="41">
          <cell r="K41" t="str">
            <v>00201128D.111</v>
          </cell>
        </row>
        <row r="42">
          <cell r="K42" t="str">
            <v>00201134D.111</v>
          </cell>
        </row>
        <row r="43">
          <cell r="K43" t="str">
            <v>00201130D.111</v>
          </cell>
        </row>
        <row r="44">
          <cell r="K44" t="str">
            <v>00201133D.112</v>
          </cell>
        </row>
        <row r="45">
          <cell r="K45" t="str">
            <v>00201151D.121</v>
          </cell>
        </row>
        <row r="46">
          <cell r="K46" t="str">
            <v>00201151D.111</v>
          </cell>
        </row>
        <row r="47">
          <cell r="K47" t="str">
            <v>00201151D.122</v>
          </cell>
        </row>
        <row r="48">
          <cell r="K48" t="str">
            <v>00201108D.111</v>
          </cell>
        </row>
        <row r="49">
          <cell r="K49" t="str">
            <v>00201108D.111</v>
          </cell>
        </row>
        <row r="50">
          <cell r="K50" t="str">
            <v>00201108D.121</v>
          </cell>
        </row>
        <row r="51">
          <cell r="K51" t="str">
            <v>00201110D.121</v>
          </cell>
        </row>
        <row r="52">
          <cell r="K52" t="str">
            <v>00201121D.111</v>
          </cell>
        </row>
        <row r="53">
          <cell r="K53" t="str">
            <v>00201123D.111</v>
          </cell>
        </row>
        <row r="54">
          <cell r="K54" t="str">
            <v>00201128D.111</v>
          </cell>
        </row>
        <row r="55">
          <cell r="K55" t="str">
            <v>00201143D.111</v>
          </cell>
        </row>
        <row r="56">
          <cell r="K56" t="str">
            <v>00201115D.111</v>
          </cell>
        </row>
        <row r="57">
          <cell r="K57" t="str">
            <v>00201129D.111</v>
          </cell>
        </row>
        <row r="58">
          <cell r="K58" t="str">
            <v>00201131D.111</v>
          </cell>
        </row>
        <row r="59">
          <cell r="K59" t="str">
            <v>00201135D.111</v>
          </cell>
        </row>
        <row r="60">
          <cell r="K60" t="str">
            <v>00201118D.121</v>
          </cell>
        </row>
        <row r="61">
          <cell r="K61" t="str">
            <v>00201122D.121</v>
          </cell>
        </row>
        <row r="62">
          <cell r="K62" t="str">
            <v>00201131D.121</v>
          </cell>
        </row>
        <row r="63">
          <cell r="K63" t="str">
            <v>00201111D.111</v>
          </cell>
        </row>
        <row r="64">
          <cell r="K64" t="str">
            <v>00201112D.111</v>
          </cell>
        </row>
        <row r="65">
          <cell r="K65" t="str">
            <v>00201118D.111</v>
          </cell>
        </row>
        <row r="66">
          <cell r="K66" t="str">
            <v>00201123D.111</v>
          </cell>
        </row>
        <row r="67">
          <cell r="K67" t="str">
            <v>00201126D.111</v>
          </cell>
        </row>
        <row r="68">
          <cell r="K68" t="str">
            <v>00201107D.111</v>
          </cell>
        </row>
        <row r="69">
          <cell r="K69" t="str">
            <v>00201128D.121</v>
          </cell>
        </row>
        <row r="70">
          <cell r="K70" t="str">
            <v>00201130D.121</v>
          </cell>
        </row>
        <row r="71">
          <cell r="K71" t="str">
            <v>00201149D.111</v>
          </cell>
        </row>
        <row r="72">
          <cell r="K72" t="str">
            <v>00201149D.121</v>
          </cell>
        </row>
        <row r="73">
          <cell r="K73" t="str">
            <v>00201125D.111</v>
          </cell>
        </row>
        <row r="74">
          <cell r="K74" t="str">
            <v>00201135D.111</v>
          </cell>
        </row>
        <row r="75">
          <cell r="K75" t="str">
            <v>00201153D.111</v>
          </cell>
        </row>
        <row r="76">
          <cell r="K76" t="str">
            <v>00201159D.111</v>
          </cell>
        </row>
        <row r="77">
          <cell r="K77" t="str">
            <v>00201110D.111</v>
          </cell>
        </row>
        <row r="78">
          <cell r="K78" t="str">
            <v>00201119D.121</v>
          </cell>
        </row>
        <row r="79">
          <cell r="K79" t="str">
            <v>00201151D.121</v>
          </cell>
        </row>
        <row r="80">
          <cell r="K80" t="str">
            <v>00201124D.121</v>
          </cell>
        </row>
        <row r="81">
          <cell r="K81" t="str">
            <v>00201135D.121</v>
          </cell>
        </row>
        <row r="82">
          <cell r="K82" t="str">
            <v>00201136D.121</v>
          </cell>
        </row>
        <row r="83">
          <cell r="K83" t="str">
            <v>00201118D.121</v>
          </cell>
        </row>
        <row r="84">
          <cell r="K84" t="str">
            <v>00201130D.121</v>
          </cell>
        </row>
        <row r="85">
          <cell r="K85" t="str">
            <v>00201143D.111</v>
          </cell>
        </row>
        <row r="86">
          <cell r="K86" t="str">
            <v>00201143D.122</v>
          </cell>
        </row>
        <row r="87">
          <cell r="K87" t="str">
            <v>00201150D.121</v>
          </cell>
        </row>
        <row r="88">
          <cell r="K88" t="str">
            <v>00201109D.121</v>
          </cell>
        </row>
        <row r="89">
          <cell r="K89" t="str">
            <v>00201109D.111</v>
          </cell>
        </row>
        <row r="90">
          <cell r="K90" t="str">
            <v>00201106D.111</v>
          </cell>
        </row>
        <row r="91">
          <cell r="K91" t="str">
            <v>00201113D.111</v>
          </cell>
        </row>
        <row r="92">
          <cell r="K92" t="str">
            <v>00201116D.111</v>
          </cell>
        </row>
        <row r="93">
          <cell r="K93" t="str">
            <v>00201125D.111</v>
          </cell>
        </row>
        <row r="94">
          <cell r="K94" t="str">
            <v>00201128D.111</v>
          </cell>
        </row>
        <row r="95">
          <cell r="K95" t="str">
            <v>00201135D.111</v>
          </cell>
        </row>
        <row r="96">
          <cell r="K96" t="str">
            <v>00201138D.111</v>
          </cell>
        </row>
        <row r="97">
          <cell r="K97" t="str">
            <v>00201140D.111</v>
          </cell>
        </row>
        <row r="98">
          <cell r="K98" t="str">
            <v>00201143D.111</v>
          </cell>
        </row>
        <row r="99">
          <cell r="K99" t="str">
            <v>00201115D.121</v>
          </cell>
        </row>
        <row r="100">
          <cell r="K100" t="str">
            <v>00201117D.121</v>
          </cell>
        </row>
        <row r="101">
          <cell r="K101" t="str">
            <v>00201121D.121</v>
          </cell>
        </row>
        <row r="102">
          <cell r="K102" t="str">
            <v>00201123D.121</v>
          </cell>
        </row>
        <row r="103">
          <cell r="K103" t="str">
            <v>00201124D.121</v>
          </cell>
        </row>
        <row r="104">
          <cell r="K104" t="str">
            <v>00201125D.121</v>
          </cell>
        </row>
        <row r="105">
          <cell r="K105" t="str">
            <v>00201145D.121</v>
          </cell>
        </row>
        <row r="106">
          <cell r="K106" t="str">
            <v>00201149D.121</v>
          </cell>
        </row>
        <row r="107">
          <cell r="K107" t="str">
            <v>00201153D.121</v>
          </cell>
        </row>
        <row r="108">
          <cell r="K108" t="str">
            <v>00201143D.111</v>
          </cell>
        </row>
        <row r="109">
          <cell r="K109" t="str">
            <v>00201143D.121</v>
          </cell>
        </row>
        <row r="110">
          <cell r="K110" t="str">
            <v>00201110D.112</v>
          </cell>
        </row>
        <row r="111">
          <cell r="K111" t="str">
            <v>00201110D.112</v>
          </cell>
        </row>
        <row r="112">
          <cell r="K112" t="str">
            <v>00201151D.111</v>
          </cell>
        </row>
        <row r="113">
          <cell r="K113" t="str">
            <v>00201151D.111</v>
          </cell>
        </row>
        <row r="114">
          <cell r="K114" t="str">
            <v>00201151D.121</v>
          </cell>
        </row>
        <row r="115">
          <cell r="K115" t="str">
            <v>00201151D.121</v>
          </cell>
        </row>
        <row r="116">
          <cell r="K116" t="str">
            <v>00201154D.121</v>
          </cell>
        </row>
        <row r="117">
          <cell r="K117" t="str">
            <v>00201153D.111</v>
          </cell>
        </row>
        <row r="118">
          <cell r="K118" t="str">
            <v>00201154D.121</v>
          </cell>
        </row>
        <row r="119">
          <cell r="K119" t="str">
            <v>00201156D.121</v>
          </cell>
        </row>
        <row r="120">
          <cell r="K120" t="str">
            <v>00201156D.122</v>
          </cell>
        </row>
        <row r="121">
          <cell r="K121" t="str">
            <v>00201146D.121</v>
          </cell>
        </row>
        <row r="122">
          <cell r="K122" t="str">
            <v>00201140D.121</v>
          </cell>
        </row>
        <row r="123">
          <cell r="K123" t="str">
            <v>00201158D.111</v>
          </cell>
        </row>
        <row r="124">
          <cell r="K124" t="str">
            <v>00201110D.111</v>
          </cell>
        </row>
        <row r="125">
          <cell r="K125" t="str">
            <v>00201118D.111</v>
          </cell>
        </row>
        <row r="126">
          <cell r="K126" t="str">
            <v>00201119D.111</v>
          </cell>
        </row>
        <row r="127">
          <cell r="K127" t="str">
            <v>00201125D.111</v>
          </cell>
        </row>
        <row r="128">
          <cell r="K128" t="str">
            <v>00201132D.111</v>
          </cell>
        </row>
        <row r="129">
          <cell r="K129" t="str">
            <v>00201116D.121</v>
          </cell>
        </row>
        <row r="130">
          <cell r="K130" t="str">
            <v>00201117D.121</v>
          </cell>
        </row>
        <row r="131">
          <cell r="K131" t="str">
            <v>00201130D.121</v>
          </cell>
        </row>
        <row r="132">
          <cell r="K132" t="str">
            <v>00201131D.121</v>
          </cell>
        </row>
        <row r="133">
          <cell r="K133" t="str">
            <v>00201143D.121</v>
          </cell>
        </row>
        <row r="134">
          <cell r="K134" t="str">
            <v>00201146D.111</v>
          </cell>
        </row>
        <row r="135">
          <cell r="K135" t="str">
            <v>00201145D.121</v>
          </cell>
        </row>
        <row r="136">
          <cell r="K136" t="str">
            <v>00201153D.111</v>
          </cell>
        </row>
        <row r="137">
          <cell r="K137" t="str">
            <v>00201145D.121</v>
          </cell>
        </row>
        <row r="138">
          <cell r="K138" t="str">
            <v>00201149D.121</v>
          </cell>
        </row>
        <row r="139">
          <cell r="K139" t="str">
            <v>00201149D.121</v>
          </cell>
        </row>
        <row r="140">
          <cell r="K140" t="str">
            <v>00201138D.29</v>
          </cell>
        </row>
        <row r="141">
          <cell r="K141" t="str">
            <v>00201140D.29</v>
          </cell>
        </row>
        <row r="142">
          <cell r="K142" t="str">
            <v>00201140D.29</v>
          </cell>
        </row>
        <row r="143">
          <cell r="K143" t="str">
            <v>00201126D.29</v>
          </cell>
        </row>
        <row r="144">
          <cell r="K144" t="str">
            <v>00201149D.29</v>
          </cell>
        </row>
        <row r="145">
          <cell r="K145" t="str">
            <v>00201123D.29</v>
          </cell>
        </row>
        <row r="146">
          <cell r="K146" t="str">
            <v>00201125D.29</v>
          </cell>
        </row>
        <row r="147">
          <cell r="K147" t="str">
            <v>00201132D.29</v>
          </cell>
        </row>
        <row r="148">
          <cell r="K148" t="str">
            <v>00201118D.29</v>
          </cell>
        </row>
        <row r="149">
          <cell r="K149" t="str">
            <v>00201121D.29</v>
          </cell>
        </row>
        <row r="150">
          <cell r="K150" t="str">
            <v>00201129D.29</v>
          </cell>
        </row>
        <row r="151">
          <cell r="K151" t="str">
            <v>00201135D.29</v>
          </cell>
        </row>
        <row r="152">
          <cell r="K152" t="str">
            <v>00201123D.29</v>
          </cell>
        </row>
        <row r="153">
          <cell r="K153" t="str">
            <v>00201111D.29</v>
          </cell>
        </row>
        <row r="154">
          <cell r="K154" t="str">
            <v>00201108D.29</v>
          </cell>
        </row>
        <row r="155">
          <cell r="K155" t="str">
            <v>00201114D.29</v>
          </cell>
        </row>
        <row r="156">
          <cell r="K156" t="str">
            <v>00201143D.29</v>
          </cell>
        </row>
        <row r="157">
          <cell r="K157" t="str">
            <v>00201120D.29</v>
          </cell>
        </row>
        <row r="158">
          <cell r="K158" t="str">
            <v>00201159D.29</v>
          </cell>
        </row>
        <row r="159">
          <cell r="K159" t="str">
            <v>00201127D.29</v>
          </cell>
        </row>
        <row r="160">
          <cell r="K160" t="str">
            <v>00201131D.29</v>
          </cell>
        </row>
        <row r="161">
          <cell r="K161" t="str">
            <v>00201111D.29</v>
          </cell>
        </row>
        <row r="162">
          <cell r="K162" t="str">
            <v>00201122D.29</v>
          </cell>
        </row>
        <row r="163">
          <cell r="K163" t="str">
            <v>00201123D.29</v>
          </cell>
        </row>
        <row r="164">
          <cell r="K164" t="str">
            <v>00201135D.29</v>
          </cell>
        </row>
        <row r="165">
          <cell r="K165" t="str">
            <v>00201150D.29</v>
          </cell>
        </row>
        <row r="166">
          <cell r="K166" t="str">
            <v>00201153D.29</v>
          </cell>
        </row>
        <row r="167">
          <cell r="K167" t="str">
            <v>00201158D.29</v>
          </cell>
        </row>
        <row r="168">
          <cell r="K168" t="str">
            <v>00201117D.29</v>
          </cell>
        </row>
        <row r="169">
          <cell r="K169" t="str">
            <v>00201145D.29</v>
          </cell>
        </row>
        <row r="170">
          <cell r="K170" t="str">
            <v>00201123D.29</v>
          </cell>
        </row>
        <row r="171">
          <cell r="K171" t="str">
            <v>00201158D.29</v>
          </cell>
        </row>
        <row r="172">
          <cell r="K172" t="str">
            <v>00201148D.29</v>
          </cell>
        </row>
        <row r="173">
          <cell r="K173" t="str">
            <v>00201122D.29</v>
          </cell>
        </row>
        <row r="174">
          <cell r="K174" t="str">
            <v>00201151D.29</v>
          </cell>
        </row>
        <row r="175">
          <cell r="K175" t="str">
            <v>00201156D.29</v>
          </cell>
        </row>
        <row r="176">
          <cell r="K176" t="str">
            <v>00201153D.29</v>
          </cell>
        </row>
        <row r="177">
          <cell r="K177" t="str">
            <v>00201156D.29</v>
          </cell>
        </row>
        <row r="178">
          <cell r="K178" t="str">
            <v>00201254D.29</v>
          </cell>
        </row>
        <row r="179">
          <cell r="K179" t="str">
            <v>00201140D.29</v>
          </cell>
        </row>
        <row r="180">
          <cell r="K180" t="str">
            <v>00201138D.29</v>
          </cell>
        </row>
        <row r="181">
          <cell r="K181" t="str">
            <v>00201117D.29</v>
          </cell>
        </row>
        <row r="182">
          <cell r="K182" t="str">
            <v>00201119D.29</v>
          </cell>
        </row>
        <row r="183">
          <cell r="K183" t="str">
            <v>00201143D.29</v>
          </cell>
        </row>
        <row r="184">
          <cell r="K184" t="str">
            <v>00201146D.29</v>
          </cell>
        </row>
        <row r="185">
          <cell r="K185" t="str">
            <v>00201146D.29</v>
          </cell>
        </row>
        <row r="186">
          <cell r="K186" t="str">
            <v>00201145D.29</v>
          </cell>
        </row>
        <row r="187">
          <cell r="K187" t="str">
            <v>00201156K.1</v>
          </cell>
        </row>
        <row r="188">
          <cell r="K188" t="str">
            <v>00021248P.11</v>
          </cell>
        </row>
        <row r="189">
          <cell r="K189" t="str">
            <v>00021248P.11</v>
          </cell>
        </row>
        <row r="190">
          <cell r="K190" t="str">
            <v>00021243P.11</v>
          </cell>
        </row>
        <row r="191">
          <cell r="K191" t="str">
            <v>00021243P.11</v>
          </cell>
        </row>
        <row r="192">
          <cell r="K192" t="str">
            <v>00021203P.11</v>
          </cell>
        </row>
        <row r="193">
          <cell r="K193" t="str">
            <v>00021203P.12</v>
          </cell>
        </row>
        <row r="194">
          <cell r="K194" t="str">
            <v>00021204P.11</v>
          </cell>
        </row>
        <row r="195">
          <cell r="K195" t="str">
            <v>00021205P.11</v>
          </cell>
        </row>
        <row r="196">
          <cell r="K196" t="str">
            <v>00021238P.11</v>
          </cell>
        </row>
        <row r="197">
          <cell r="K197" t="str">
            <v>00021239P.11</v>
          </cell>
        </row>
        <row r="198">
          <cell r="K198" t="str">
            <v>00021240P.11</v>
          </cell>
        </row>
        <row r="199">
          <cell r="K199" t="str">
            <v>00021240P.11</v>
          </cell>
        </row>
        <row r="200">
          <cell r="K200" t="str">
            <v>00021240P.11</v>
          </cell>
        </row>
        <row r="201">
          <cell r="K201" t="str">
            <v>00021240P.11</v>
          </cell>
        </row>
        <row r="202">
          <cell r="K202" t="str">
            <v>00021258P.11</v>
          </cell>
        </row>
        <row r="203">
          <cell r="K203" t="str">
            <v>00021258P.11</v>
          </cell>
        </row>
        <row r="204">
          <cell r="K204" t="str">
            <v>00021202P.11</v>
          </cell>
        </row>
        <row r="205">
          <cell r="K205" t="str">
            <v>00021202P.11</v>
          </cell>
        </row>
        <row r="206">
          <cell r="K206" t="str">
            <v>00021202P.11</v>
          </cell>
        </row>
        <row r="207">
          <cell r="K207" t="str">
            <v>00021202P.12</v>
          </cell>
        </row>
        <row r="208">
          <cell r="K208" t="str">
            <v>00021202P.11</v>
          </cell>
        </row>
        <row r="209">
          <cell r="K209" t="str">
            <v>00021202P.11</v>
          </cell>
        </row>
        <row r="210">
          <cell r="K210" t="str">
            <v>00021202P.12</v>
          </cell>
        </row>
        <row r="211">
          <cell r="K211" t="str">
            <v>00021252P.11</v>
          </cell>
        </row>
        <row r="212">
          <cell r="K212" t="str">
            <v>00021236P.11</v>
          </cell>
        </row>
        <row r="213">
          <cell r="K213" t="str">
            <v>00021210P.11</v>
          </cell>
        </row>
        <row r="214">
          <cell r="K214" t="str">
            <v>00021210P.11</v>
          </cell>
        </row>
        <row r="215">
          <cell r="K215" t="str">
            <v>00021210P.11</v>
          </cell>
        </row>
        <row r="216">
          <cell r="K216" t="str">
            <v>00021218P.11</v>
          </cell>
        </row>
        <row r="217">
          <cell r="K217" t="str">
            <v>00021218P.11</v>
          </cell>
        </row>
        <row r="218">
          <cell r="K218" t="str">
            <v>00021218P.11</v>
          </cell>
        </row>
        <row r="219">
          <cell r="K219" t="str">
            <v>00021226P.11</v>
          </cell>
        </row>
        <row r="220">
          <cell r="K220" t="str">
            <v>00021226P.11</v>
          </cell>
        </row>
        <row r="221">
          <cell r="K221" t="str">
            <v>00021226P.11</v>
          </cell>
        </row>
        <row r="222">
          <cell r="K222" t="str">
            <v>00021226P.11</v>
          </cell>
        </row>
        <row r="223">
          <cell r="K223" t="str">
            <v>00021226P.11</v>
          </cell>
        </row>
        <row r="224">
          <cell r="K224" t="str">
            <v>00021234P.11</v>
          </cell>
        </row>
        <row r="225">
          <cell r="K225" t="str">
            <v>00021234P.11</v>
          </cell>
        </row>
        <row r="226">
          <cell r="K226" t="str">
            <v>00021234P.11</v>
          </cell>
        </row>
        <row r="227">
          <cell r="K227" t="str">
            <v>00021234P.11</v>
          </cell>
        </row>
        <row r="228">
          <cell r="K228" t="str">
            <v>00021234P.11</v>
          </cell>
        </row>
        <row r="229">
          <cell r="K229" t="str">
            <v>00021234P.11</v>
          </cell>
        </row>
        <row r="230">
          <cell r="K230" t="str">
            <v>00021245P.11</v>
          </cell>
        </row>
        <row r="231">
          <cell r="K231" t="str">
            <v>00021245P.11</v>
          </cell>
        </row>
        <row r="232">
          <cell r="K232" t="str">
            <v>00021245P.11</v>
          </cell>
        </row>
        <row r="233">
          <cell r="K233" t="str">
            <v>00021245P.11</v>
          </cell>
        </row>
        <row r="234">
          <cell r="K234" t="str">
            <v>00021257P.11</v>
          </cell>
        </row>
        <row r="235">
          <cell r="K235" t="str">
            <v>00021257P.11</v>
          </cell>
        </row>
        <row r="236">
          <cell r="K236" t="str">
            <v>00021257P.11</v>
          </cell>
        </row>
        <row r="237">
          <cell r="K237" t="str">
            <v>00021260P.11</v>
          </cell>
        </row>
        <row r="238">
          <cell r="K238" t="str">
            <v>00021260P.11</v>
          </cell>
        </row>
        <row r="239">
          <cell r="K239" t="str">
            <v>00021260P.11</v>
          </cell>
        </row>
        <row r="240">
          <cell r="K240" t="str">
            <v>00021259P.11</v>
          </cell>
        </row>
        <row r="241">
          <cell r="K241" t="str">
            <v>00021259P.11</v>
          </cell>
        </row>
        <row r="242">
          <cell r="K242" t="str">
            <v>00021259P.11</v>
          </cell>
        </row>
        <row r="243">
          <cell r="K243" t="str">
            <v>00021236P.11</v>
          </cell>
        </row>
        <row r="244">
          <cell r="K244" t="str">
            <v>00021226P.11</v>
          </cell>
        </row>
        <row r="245">
          <cell r="K245" t="str">
            <v>00021212P.11</v>
          </cell>
        </row>
        <row r="246">
          <cell r="K246" t="str">
            <v>00021232P.11</v>
          </cell>
        </row>
        <row r="247">
          <cell r="K247" t="str">
            <v>00021226P.11</v>
          </cell>
        </row>
        <row r="248">
          <cell r="K248" t="str">
            <v>00021232P.11</v>
          </cell>
        </row>
        <row r="249">
          <cell r="K249" t="str">
            <v>00021228P.11</v>
          </cell>
        </row>
        <row r="250">
          <cell r="K250" t="str">
            <v>00021218P.11</v>
          </cell>
        </row>
        <row r="251">
          <cell r="K251" t="str">
            <v>00021212P.11</v>
          </cell>
        </row>
        <row r="252">
          <cell r="K252" t="str">
            <v>00021224P.11</v>
          </cell>
        </row>
        <row r="253">
          <cell r="K253" t="str">
            <v>00021232P.11</v>
          </cell>
        </row>
        <row r="254">
          <cell r="K254" t="str">
            <v>00021232P.11</v>
          </cell>
        </row>
        <row r="255">
          <cell r="K255" t="str">
            <v>00021220P.11</v>
          </cell>
        </row>
        <row r="256">
          <cell r="K256" t="str">
            <v>00021232P.11</v>
          </cell>
        </row>
        <row r="257">
          <cell r="K257" t="str">
            <v>00021211P.11</v>
          </cell>
        </row>
        <row r="258">
          <cell r="K258" t="str">
            <v>00021216P.11</v>
          </cell>
        </row>
        <row r="259">
          <cell r="K259" t="str">
            <v>00021220P.11</v>
          </cell>
        </row>
        <row r="260">
          <cell r="K260" t="str">
            <v>00021236P.11</v>
          </cell>
        </row>
        <row r="261">
          <cell r="K261" t="str">
            <v>00021216P.11</v>
          </cell>
        </row>
        <row r="262">
          <cell r="K262" t="str">
            <v>00021226P.11</v>
          </cell>
        </row>
        <row r="263">
          <cell r="K263" t="str">
            <v>00021213P.11</v>
          </cell>
        </row>
        <row r="264">
          <cell r="K264" t="str">
            <v>00021232P.11</v>
          </cell>
        </row>
        <row r="265">
          <cell r="K265" t="str">
            <v>00021216P.11</v>
          </cell>
        </row>
        <row r="266">
          <cell r="K266" t="str">
            <v>00021223P.11</v>
          </cell>
        </row>
        <row r="267">
          <cell r="K267" t="str">
            <v>00021223P.11</v>
          </cell>
        </row>
        <row r="268">
          <cell r="K268" t="str">
            <v>00021232P.11</v>
          </cell>
        </row>
        <row r="269">
          <cell r="K269" t="str">
            <v>00021216P.11</v>
          </cell>
        </row>
        <row r="270">
          <cell r="K270" t="str">
            <v>00021226P.11</v>
          </cell>
        </row>
        <row r="271">
          <cell r="K271" t="str">
            <v>00021211P.11</v>
          </cell>
        </row>
        <row r="272">
          <cell r="K272" t="str">
            <v>00021216P.11</v>
          </cell>
        </row>
        <row r="273">
          <cell r="K273" t="str">
            <v>00021225P.11</v>
          </cell>
        </row>
        <row r="274">
          <cell r="K274" t="str">
            <v>00021226P.11</v>
          </cell>
        </row>
        <row r="275">
          <cell r="K275" t="str">
            <v>00021236P.11</v>
          </cell>
        </row>
        <row r="276">
          <cell r="K276" t="str">
            <v>00021210P.11</v>
          </cell>
        </row>
        <row r="277">
          <cell r="K277" t="str">
            <v>00021223P.11</v>
          </cell>
        </row>
        <row r="278">
          <cell r="K278" t="str">
            <v>00021210P.11</v>
          </cell>
        </row>
        <row r="279">
          <cell r="K279" t="str">
            <v>00021218P.11</v>
          </cell>
        </row>
        <row r="280">
          <cell r="K280" t="str">
            <v>00021222P.11</v>
          </cell>
        </row>
        <row r="281">
          <cell r="K281" t="str">
            <v>00021228P.11</v>
          </cell>
        </row>
        <row r="282">
          <cell r="K282" t="str">
            <v>00021228P.11</v>
          </cell>
        </row>
        <row r="283">
          <cell r="K283" t="str">
            <v>00021229P.11</v>
          </cell>
        </row>
        <row r="284">
          <cell r="K284" t="str">
            <v>00021229P.11</v>
          </cell>
        </row>
        <row r="285">
          <cell r="K285" t="str">
            <v>00021231P.11</v>
          </cell>
        </row>
        <row r="286">
          <cell r="K286" t="str">
            <v>00021231P.11</v>
          </cell>
        </row>
        <row r="287">
          <cell r="K287" t="str">
            <v>00021217P.11</v>
          </cell>
        </row>
        <row r="288">
          <cell r="K288" t="str">
            <v>00021221P.11</v>
          </cell>
        </row>
        <row r="289">
          <cell r="K289" t="str">
            <v>00021221P.11</v>
          </cell>
        </row>
        <row r="290">
          <cell r="K290" t="str">
            <v>00021225P.11</v>
          </cell>
        </row>
        <row r="291">
          <cell r="K291" t="str">
            <v>00021225P.11</v>
          </cell>
        </row>
        <row r="292">
          <cell r="K292" t="str">
            <v>00021225P.11</v>
          </cell>
        </row>
        <row r="293">
          <cell r="K293" t="str">
            <v>00021227P.11</v>
          </cell>
        </row>
        <row r="294">
          <cell r="K294" t="str">
            <v>00021229P.11</v>
          </cell>
        </row>
        <row r="295">
          <cell r="K295" t="str">
            <v>00021230P.11</v>
          </cell>
        </row>
        <row r="296">
          <cell r="K296" t="str">
            <v>00021234P.11</v>
          </cell>
        </row>
        <row r="297">
          <cell r="K297" t="str">
            <v>00021236P.11</v>
          </cell>
        </row>
        <row r="298">
          <cell r="K298" t="str">
            <v>00021236P.11</v>
          </cell>
        </row>
        <row r="299">
          <cell r="K299" t="str">
            <v>00021213P.11</v>
          </cell>
        </row>
        <row r="300">
          <cell r="K300" t="str">
            <v>00021213P.11</v>
          </cell>
        </row>
        <row r="301">
          <cell r="K301" t="str">
            <v>00021228P.11</v>
          </cell>
        </row>
        <row r="302">
          <cell r="K302" t="str">
            <v>00021231P.11</v>
          </cell>
        </row>
        <row r="303">
          <cell r="K303" t="str">
            <v>00021231P.11</v>
          </cell>
        </row>
        <row r="304">
          <cell r="K304" t="str">
            <v>00021234P.11</v>
          </cell>
        </row>
        <row r="305">
          <cell r="K305" t="str">
            <v>00021229P.11</v>
          </cell>
        </row>
        <row r="306">
          <cell r="K306" t="str">
            <v>00021230P.11</v>
          </cell>
        </row>
        <row r="307">
          <cell r="K307" t="str">
            <v>00021231P.11</v>
          </cell>
        </row>
        <row r="308">
          <cell r="K308" t="str">
            <v>00021233P.11</v>
          </cell>
        </row>
        <row r="309">
          <cell r="K309" t="str">
            <v>00021233P.11</v>
          </cell>
        </row>
        <row r="310">
          <cell r="K310" t="str">
            <v>00021234P.11</v>
          </cell>
        </row>
        <row r="311">
          <cell r="K311" t="str">
            <v>00021235P.11</v>
          </cell>
        </row>
        <row r="312">
          <cell r="K312" t="str">
            <v>00021236P.11</v>
          </cell>
        </row>
        <row r="313">
          <cell r="K313" t="str">
            <v>00021228P.11</v>
          </cell>
        </row>
        <row r="314">
          <cell r="K314" t="str">
            <v>00021221P.11</v>
          </cell>
        </row>
        <row r="315">
          <cell r="K315" t="str">
            <v>00021222P.11</v>
          </cell>
        </row>
        <row r="316">
          <cell r="K316" t="str">
            <v>00021226P.11</v>
          </cell>
        </row>
        <row r="317">
          <cell r="K317" t="str">
            <v>00021229P.11</v>
          </cell>
        </row>
        <row r="318">
          <cell r="K318" t="str">
            <v>00021230P.11</v>
          </cell>
        </row>
        <row r="319">
          <cell r="K319" t="str">
            <v>00021233P.11</v>
          </cell>
        </row>
        <row r="320">
          <cell r="K320" t="str">
            <v>00021235P.11</v>
          </cell>
        </row>
        <row r="321">
          <cell r="K321" t="str">
            <v>00021221P.11</v>
          </cell>
        </row>
        <row r="322">
          <cell r="K322" t="str">
            <v>00021228P.11</v>
          </cell>
        </row>
        <row r="323">
          <cell r="K323" t="str">
            <v>00021229P.11</v>
          </cell>
        </row>
        <row r="324">
          <cell r="K324" t="str">
            <v>00021231P.11</v>
          </cell>
        </row>
        <row r="325">
          <cell r="K325" t="str">
            <v>00021233P.11</v>
          </cell>
        </row>
        <row r="326">
          <cell r="K326" t="str">
            <v>00021213P.11</v>
          </cell>
        </row>
        <row r="327">
          <cell r="K327" t="str">
            <v>00021216P.11</v>
          </cell>
        </row>
        <row r="328">
          <cell r="K328" t="str">
            <v>00021217P.11</v>
          </cell>
        </row>
        <row r="329">
          <cell r="K329" t="str">
            <v>00021231P.11</v>
          </cell>
        </row>
        <row r="330">
          <cell r="K330" t="str">
            <v>00021233P.11</v>
          </cell>
        </row>
        <row r="331">
          <cell r="K331" t="str">
            <v>00021234P.11</v>
          </cell>
        </row>
        <row r="332">
          <cell r="K332" t="str">
            <v>00021229P.11</v>
          </cell>
        </row>
        <row r="333">
          <cell r="K333" t="str">
            <v>00021226P.11</v>
          </cell>
        </row>
        <row r="334">
          <cell r="K334" t="str">
            <v>00021226P.11</v>
          </cell>
        </row>
        <row r="335">
          <cell r="K335" t="str">
            <v>00021217P.11</v>
          </cell>
        </row>
        <row r="336">
          <cell r="K336" t="str">
            <v>00021228P.11</v>
          </cell>
        </row>
        <row r="337">
          <cell r="K337" t="str">
            <v>00021210P.11</v>
          </cell>
        </row>
        <row r="338">
          <cell r="K338" t="str">
            <v>00021213P.11</v>
          </cell>
        </row>
        <row r="339">
          <cell r="K339" t="str">
            <v>00021221P.11</v>
          </cell>
        </row>
        <row r="340">
          <cell r="K340" t="str">
            <v>00021231P.11</v>
          </cell>
        </row>
        <row r="341">
          <cell r="K341" t="str">
            <v>00021232P.11</v>
          </cell>
        </row>
        <row r="342">
          <cell r="K342" t="str">
            <v>00021234P.11</v>
          </cell>
        </row>
        <row r="343">
          <cell r="K343" t="str">
            <v>00021236P.11</v>
          </cell>
        </row>
        <row r="344">
          <cell r="K344" t="str">
            <v>00021228P.11</v>
          </cell>
        </row>
        <row r="345">
          <cell r="K345" t="str">
            <v>00021235P.11</v>
          </cell>
        </row>
        <row r="346">
          <cell r="K346" t="str">
            <v>00021229P.11</v>
          </cell>
        </row>
        <row r="347">
          <cell r="K347" t="str">
            <v>00021210P.11</v>
          </cell>
        </row>
        <row r="348">
          <cell r="K348" t="str">
            <v>00021210P.11</v>
          </cell>
        </row>
        <row r="349">
          <cell r="K349" t="str">
            <v>00021217P.11</v>
          </cell>
        </row>
        <row r="350">
          <cell r="K350" t="str">
            <v>00021217P.11</v>
          </cell>
        </row>
        <row r="351">
          <cell r="K351" t="str">
            <v>00021232P.11</v>
          </cell>
        </row>
        <row r="352">
          <cell r="K352" t="str">
            <v>00021210P.11</v>
          </cell>
        </row>
        <row r="353">
          <cell r="K353" t="str">
            <v>00021213P.11</v>
          </cell>
        </row>
        <row r="354">
          <cell r="K354" t="str">
            <v>00021229P.11</v>
          </cell>
        </row>
        <row r="355">
          <cell r="K355" t="str">
            <v>00021235P.11</v>
          </cell>
        </row>
        <row r="356">
          <cell r="K356" t="str">
            <v>00021233P.11</v>
          </cell>
        </row>
        <row r="357">
          <cell r="K357" t="str">
            <v>00021235P.11</v>
          </cell>
        </row>
        <row r="358">
          <cell r="K358" t="str">
            <v>00021229P.11</v>
          </cell>
        </row>
        <row r="359">
          <cell r="K359" t="str">
            <v>00021233P.11</v>
          </cell>
        </row>
        <row r="360">
          <cell r="K360" t="str">
            <v>00021236P.11</v>
          </cell>
        </row>
        <row r="361">
          <cell r="K361" t="str">
            <v>00021214P.11</v>
          </cell>
        </row>
        <row r="362">
          <cell r="K362" t="str">
            <v>00021231P.11</v>
          </cell>
        </row>
        <row r="363">
          <cell r="K363" t="str">
            <v>00021217P.11</v>
          </cell>
        </row>
        <row r="364">
          <cell r="K364" t="str">
            <v>00021228P.11</v>
          </cell>
        </row>
        <row r="365">
          <cell r="K365" t="str">
            <v>00021233P.11</v>
          </cell>
        </row>
        <row r="366">
          <cell r="K366" t="str">
            <v>00021232P.11</v>
          </cell>
        </row>
        <row r="367">
          <cell r="K367" t="str">
            <v>00021236P.11</v>
          </cell>
        </row>
        <row r="368">
          <cell r="K368" t="str">
            <v>00021216P.11</v>
          </cell>
        </row>
        <row r="369">
          <cell r="K369" t="str">
            <v>00021230P.11</v>
          </cell>
        </row>
        <row r="370">
          <cell r="K370" t="str">
            <v>00021235P.11</v>
          </cell>
        </row>
        <row r="371">
          <cell r="K371" t="str">
            <v>00021234P.11</v>
          </cell>
        </row>
        <row r="372">
          <cell r="K372" t="str">
            <v>00021232P.11</v>
          </cell>
        </row>
        <row r="373">
          <cell r="K373" t="str">
            <v>00021224P.11</v>
          </cell>
        </row>
        <row r="374">
          <cell r="K374" t="str">
            <v>00021225P.11</v>
          </cell>
        </row>
        <row r="375">
          <cell r="K375" t="str">
            <v>00021229P.11</v>
          </cell>
        </row>
        <row r="376">
          <cell r="K376" t="str">
            <v>00021231P.11</v>
          </cell>
        </row>
        <row r="377">
          <cell r="K377" t="str">
            <v>00021235P.11</v>
          </cell>
        </row>
        <row r="378">
          <cell r="K378" t="str">
            <v>00021210P.11</v>
          </cell>
        </row>
        <row r="379">
          <cell r="K379" t="str">
            <v>00021222P.11</v>
          </cell>
        </row>
        <row r="380">
          <cell r="K380" t="str">
            <v>00021222P.11</v>
          </cell>
        </row>
        <row r="381">
          <cell r="K381" t="str">
            <v>00021225P.11</v>
          </cell>
        </row>
        <row r="382">
          <cell r="K382" t="str">
            <v>00021234P.11</v>
          </cell>
        </row>
        <row r="383">
          <cell r="K383" t="str">
            <v>00021214P.11</v>
          </cell>
        </row>
        <row r="384">
          <cell r="K384" t="str">
            <v>00021233P.11</v>
          </cell>
        </row>
        <row r="385">
          <cell r="K385" t="str">
            <v>00021230P.11</v>
          </cell>
        </row>
        <row r="386">
          <cell r="K386" t="str">
            <v>00021222P.11</v>
          </cell>
        </row>
        <row r="387">
          <cell r="K387" t="str">
            <v>00021229P.11</v>
          </cell>
        </row>
        <row r="388">
          <cell r="K388" t="str">
            <v>00021225P.11</v>
          </cell>
        </row>
        <row r="389">
          <cell r="K389" t="str">
            <v>00021228P.11</v>
          </cell>
        </row>
        <row r="390">
          <cell r="K390" t="str">
            <v>00021236P.11</v>
          </cell>
        </row>
        <row r="391">
          <cell r="K391" t="str">
            <v>00021223P.11</v>
          </cell>
        </row>
        <row r="392">
          <cell r="K392" t="str">
            <v>00021213P.11</v>
          </cell>
        </row>
        <row r="393">
          <cell r="K393" t="str">
            <v>00021228P.11</v>
          </cell>
        </row>
        <row r="394">
          <cell r="K394" t="str">
            <v>00021214P.11</v>
          </cell>
        </row>
        <row r="395">
          <cell r="K395" t="str">
            <v>00021235P.11</v>
          </cell>
        </row>
        <row r="396">
          <cell r="K396" t="str">
            <v>00021218P.11</v>
          </cell>
        </row>
        <row r="397">
          <cell r="K397" t="str">
            <v>00021235P.11</v>
          </cell>
        </row>
        <row r="398">
          <cell r="K398" t="str">
            <v>00021212P.11</v>
          </cell>
        </row>
        <row r="399">
          <cell r="K399" t="str">
            <v>00021225P.11</v>
          </cell>
        </row>
        <row r="400">
          <cell r="K400" t="str">
            <v>00021229P.11</v>
          </cell>
        </row>
        <row r="401">
          <cell r="K401" t="str">
            <v>00021230P.11</v>
          </cell>
        </row>
        <row r="402">
          <cell r="K402" t="str">
            <v>00021231P.11</v>
          </cell>
        </row>
        <row r="403">
          <cell r="K403" t="str">
            <v>00021210P.11</v>
          </cell>
        </row>
        <row r="404">
          <cell r="K404" t="str">
            <v>00021236P.11</v>
          </cell>
        </row>
        <row r="405">
          <cell r="K405" t="str">
            <v>00021227P.11</v>
          </cell>
        </row>
        <row r="406">
          <cell r="K406" t="str">
            <v>00021229P.11</v>
          </cell>
        </row>
        <row r="407">
          <cell r="K407" t="str">
            <v>00021231P.11</v>
          </cell>
        </row>
        <row r="408">
          <cell r="K408" t="str">
            <v>00021232P.11</v>
          </cell>
        </row>
        <row r="409">
          <cell r="K409" t="str">
            <v>00021228P.11</v>
          </cell>
        </row>
        <row r="410">
          <cell r="K410" t="str">
            <v>00021232P.11</v>
          </cell>
        </row>
        <row r="411">
          <cell r="K411" t="str">
            <v>00021232P.11</v>
          </cell>
        </row>
        <row r="412">
          <cell r="K412" t="str">
            <v>00021231P.11</v>
          </cell>
        </row>
        <row r="413">
          <cell r="K413" t="str">
            <v>00021234P.11</v>
          </cell>
        </row>
        <row r="414">
          <cell r="K414" t="str">
            <v>00021210P.11</v>
          </cell>
        </row>
        <row r="415">
          <cell r="K415" t="str">
            <v>00021226P.11</v>
          </cell>
        </row>
        <row r="416">
          <cell r="K416" t="str">
            <v>00021231P.11</v>
          </cell>
        </row>
        <row r="417">
          <cell r="K417" t="str">
            <v>00021233P.11</v>
          </cell>
        </row>
        <row r="418">
          <cell r="K418" t="str">
            <v>00021217P.11</v>
          </cell>
        </row>
        <row r="419">
          <cell r="K419" t="str">
            <v>00021210P.11</v>
          </cell>
        </row>
        <row r="420">
          <cell r="K420" t="str">
            <v>00021210P.11</v>
          </cell>
        </row>
        <row r="421">
          <cell r="K421" t="str">
            <v>00021212P.11</v>
          </cell>
        </row>
        <row r="422">
          <cell r="K422" t="str">
            <v>00021236P.11</v>
          </cell>
        </row>
        <row r="423">
          <cell r="K423" t="str">
            <v>00021231P.11</v>
          </cell>
        </row>
        <row r="424">
          <cell r="K424" t="str">
            <v>00021231P.11</v>
          </cell>
        </row>
        <row r="425">
          <cell r="K425" t="str">
            <v>00021212P.11</v>
          </cell>
        </row>
        <row r="426">
          <cell r="K426" t="str">
            <v>00021228P.11</v>
          </cell>
        </row>
        <row r="427">
          <cell r="K427" t="str">
            <v>00021223P.11</v>
          </cell>
        </row>
        <row r="428">
          <cell r="K428" t="str">
            <v>00021235P.11</v>
          </cell>
        </row>
        <row r="429">
          <cell r="K429" t="str">
            <v>00021221P.11</v>
          </cell>
        </row>
        <row r="430">
          <cell r="K430" t="str">
            <v>00021228P.11</v>
          </cell>
        </row>
        <row r="431">
          <cell r="K431" t="str">
            <v>00021226P.11</v>
          </cell>
        </row>
        <row r="432">
          <cell r="K432" t="str">
            <v>00021235P.11</v>
          </cell>
        </row>
        <row r="433">
          <cell r="K433" t="str">
            <v>00021213P.11</v>
          </cell>
        </row>
        <row r="434">
          <cell r="K434" t="str">
            <v>00021217P.11</v>
          </cell>
        </row>
        <row r="435">
          <cell r="K435" t="str">
            <v>00021235P.11</v>
          </cell>
        </row>
        <row r="436">
          <cell r="K436" t="str">
            <v>00021229P.11</v>
          </cell>
        </row>
        <row r="437">
          <cell r="K437" t="str">
            <v>00021213P.11</v>
          </cell>
        </row>
        <row r="438">
          <cell r="K438" t="str">
            <v>00021212P.11</v>
          </cell>
        </row>
        <row r="439">
          <cell r="K439" t="str">
            <v>00021232P.11</v>
          </cell>
        </row>
        <row r="440">
          <cell r="K440" t="str">
            <v>00021217P.11</v>
          </cell>
        </row>
        <row r="441">
          <cell r="K441" t="str">
            <v>00021232P.11</v>
          </cell>
        </row>
        <row r="442">
          <cell r="K442" t="str">
            <v>00021226P.11</v>
          </cell>
        </row>
        <row r="443">
          <cell r="K443" t="str">
            <v>00021235P.11</v>
          </cell>
        </row>
        <row r="444">
          <cell r="K444" t="str">
            <v>00021234P.11</v>
          </cell>
        </row>
        <row r="445">
          <cell r="K445" t="str">
            <v>00021232P.11</v>
          </cell>
        </row>
        <row r="446">
          <cell r="K446" t="str">
            <v>00021234P.11</v>
          </cell>
        </row>
        <row r="447">
          <cell r="K447" t="str">
            <v>00021228P.11</v>
          </cell>
        </row>
        <row r="448">
          <cell r="K448" t="str">
            <v>00021227P.11</v>
          </cell>
        </row>
        <row r="449">
          <cell r="K449" t="str">
            <v>00021234P.11</v>
          </cell>
        </row>
        <row r="450">
          <cell r="K450" t="str">
            <v>00021229P.11</v>
          </cell>
        </row>
        <row r="451">
          <cell r="K451" t="str">
            <v>00021229P.11</v>
          </cell>
        </row>
        <row r="452">
          <cell r="K452" t="str">
            <v>00021213P.11</v>
          </cell>
        </row>
        <row r="453">
          <cell r="K453" t="str">
            <v>00021234P.11</v>
          </cell>
        </row>
        <row r="454">
          <cell r="K454" t="str">
            <v>00021228P.11</v>
          </cell>
        </row>
        <row r="455">
          <cell r="K455" t="str">
            <v>00021222P.11</v>
          </cell>
        </row>
        <row r="456">
          <cell r="K456" t="str">
            <v>00021228P.11</v>
          </cell>
        </row>
        <row r="457">
          <cell r="K457" t="str">
            <v>00021232P.11</v>
          </cell>
        </row>
        <row r="458">
          <cell r="K458" t="str">
            <v>00021226P.11</v>
          </cell>
        </row>
        <row r="459">
          <cell r="K459" t="str">
            <v>00021236P.11</v>
          </cell>
        </row>
        <row r="460">
          <cell r="K460" t="str">
            <v>00021210P.11</v>
          </cell>
        </row>
        <row r="461">
          <cell r="K461" t="str">
            <v>00021221P.11</v>
          </cell>
        </row>
        <row r="462">
          <cell r="K462" t="str">
            <v>00021236P.11</v>
          </cell>
        </row>
        <row r="463">
          <cell r="K463" t="str">
            <v>00021235P.11</v>
          </cell>
        </row>
        <row r="464">
          <cell r="K464" t="str">
            <v>00021227P.11</v>
          </cell>
        </row>
        <row r="465">
          <cell r="K465" t="str">
            <v>00021213P.11</v>
          </cell>
        </row>
        <row r="466">
          <cell r="K466" t="str">
            <v>00021215P.11</v>
          </cell>
        </row>
        <row r="467">
          <cell r="K467" t="str">
            <v>00021226P.11</v>
          </cell>
        </row>
        <row r="468">
          <cell r="K468" t="str">
            <v>00021233P.11</v>
          </cell>
        </row>
        <row r="469">
          <cell r="K469" t="str">
            <v>00021223P.11</v>
          </cell>
        </row>
        <row r="470">
          <cell r="K470" t="str">
            <v>00021228P.11</v>
          </cell>
        </row>
        <row r="471">
          <cell r="K471" t="str">
            <v>00021222P.11</v>
          </cell>
        </row>
        <row r="472">
          <cell r="K472" t="str">
            <v>00021234P.11</v>
          </cell>
        </row>
        <row r="473">
          <cell r="K473" t="str">
            <v>00021211P.11</v>
          </cell>
        </row>
        <row r="474">
          <cell r="K474" t="str">
            <v>00021220P.11</v>
          </cell>
        </row>
        <row r="475">
          <cell r="K475" t="str">
            <v>00021232P.11</v>
          </cell>
        </row>
        <row r="476">
          <cell r="K476" t="str">
            <v>00021233P.11</v>
          </cell>
        </row>
        <row r="477">
          <cell r="K477" t="str">
            <v>00021231P.11</v>
          </cell>
        </row>
        <row r="478">
          <cell r="K478" t="str">
            <v>00021221P.11</v>
          </cell>
        </row>
        <row r="479">
          <cell r="K479" t="str">
            <v>00021232P.11</v>
          </cell>
        </row>
        <row r="480">
          <cell r="K480" t="str">
            <v>00021222P.11</v>
          </cell>
        </row>
        <row r="481">
          <cell r="K481" t="str">
            <v>00021231P.11</v>
          </cell>
        </row>
        <row r="482">
          <cell r="K482" t="str">
            <v>00021229P.11</v>
          </cell>
        </row>
        <row r="483">
          <cell r="K483" t="str">
            <v>00021222P.11</v>
          </cell>
        </row>
        <row r="484">
          <cell r="K484" t="str">
            <v>00021222P.11</v>
          </cell>
        </row>
        <row r="485">
          <cell r="K485" t="str">
            <v>00021217P.11</v>
          </cell>
        </row>
        <row r="486">
          <cell r="K486" t="str">
            <v>00021232P.11</v>
          </cell>
        </row>
        <row r="487">
          <cell r="K487" t="str">
            <v>00021229P.11</v>
          </cell>
        </row>
        <row r="488">
          <cell r="K488" t="str">
            <v>00021216P.11</v>
          </cell>
        </row>
        <row r="489">
          <cell r="K489" t="str">
            <v>00021222P.11</v>
          </cell>
        </row>
        <row r="490">
          <cell r="K490" t="str">
            <v>00021214P.11</v>
          </cell>
        </row>
        <row r="491">
          <cell r="K491" t="str">
            <v>00021231P.11</v>
          </cell>
        </row>
        <row r="492">
          <cell r="K492" t="str">
            <v>00021223P.11</v>
          </cell>
        </row>
        <row r="493">
          <cell r="K493" t="str">
            <v>00021229P.11</v>
          </cell>
        </row>
        <row r="494">
          <cell r="K494" t="str">
            <v>00021215P.11</v>
          </cell>
        </row>
        <row r="495">
          <cell r="K495" t="str">
            <v>00021213P.11</v>
          </cell>
        </row>
        <row r="496">
          <cell r="K496" t="str">
            <v>00021230P.11</v>
          </cell>
        </row>
        <row r="497">
          <cell r="K497" t="str">
            <v>00021228P.11</v>
          </cell>
        </row>
        <row r="498">
          <cell r="K498" t="str">
            <v>00021213P.11</v>
          </cell>
        </row>
        <row r="499">
          <cell r="K499" t="str">
            <v>00021217P.11</v>
          </cell>
        </row>
        <row r="500">
          <cell r="K500" t="str">
            <v>00021233P.11</v>
          </cell>
        </row>
        <row r="501">
          <cell r="K501" t="str">
            <v>00021212P.11</v>
          </cell>
        </row>
        <row r="502">
          <cell r="K502" t="str">
            <v>00021232P.11</v>
          </cell>
        </row>
        <row r="503">
          <cell r="K503" t="str">
            <v>00021210P.11</v>
          </cell>
        </row>
        <row r="504">
          <cell r="K504" t="str">
            <v>00021218P.11</v>
          </cell>
        </row>
        <row r="505">
          <cell r="K505" t="str">
            <v>00021222P.11</v>
          </cell>
        </row>
        <row r="506">
          <cell r="K506" t="str">
            <v>00021225P.11</v>
          </cell>
        </row>
        <row r="507">
          <cell r="K507" t="str">
            <v>00021220P.11</v>
          </cell>
        </row>
        <row r="508">
          <cell r="K508" t="str">
            <v>00021233P.11</v>
          </cell>
        </row>
        <row r="509">
          <cell r="K509" t="str">
            <v>00021213P.11</v>
          </cell>
        </row>
        <row r="510">
          <cell r="K510" t="str">
            <v>00021217P.11</v>
          </cell>
        </row>
        <row r="511">
          <cell r="K511" t="str">
            <v>00021210P.11</v>
          </cell>
        </row>
        <row r="512">
          <cell r="K512" t="str">
            <v>00021228P.11</v>
          </cell>
        </row>
        <row r="513">
          <cell r="K513" t="str">
            <v>00021232P.11</v>
          </cell>
        </row>
        <row r="514">
          <cell r="K514" t="str">
            <v>00021228P.11</v>
          </cell>
        </row>
        <row r="515">
          <cell r="K515" t="str">
            <v>00021212P.11</v>
          </cell>
        </row>
        <row r="516">
          <cell r="K516" t="str">
            <v>00021218P.11</v>
          </cell>
        </row>
        <row r="517">
          <cell r="K517" t="str">
            <v>00021234P.11</v>
          </cell>
        </row>
        <row r="518">
          <cell r="K518" t="str">
            <v>00021210P.11</v>
          </cell>
        </row>
        <row r="519">
          <cell r="K519" t="str">
            <v>00021234P.11</v>
          </cell>
        </row>
        <row r="520">
          <cell r="K520" t="str">
            <v>00021229P.11</v>
          </cell>
        </row>
        <row r="521">
          <cell r="K521" t="str">
            <v>00021231P.11</v>
          </cell>
        </row>
        <row r="522">
          <cell r="K522" t="str">
            <v>00021213P.11</v>
          </cell>
        </row>
        <row r="523">
          <cell r="K523" t="str">
            <v>00021230P.11</v>
          </cell>
        </row>
        <row r="524">
          <cell r="K524" t="str">
            <v>00021236P.11</v>
          </cell>
        </row>
        <row r="525">
          <cell r="K525" t="str">
            <v>00021210P.11</v>
          </cell>
        </row>
        <row r="526">
          <cell r="K526" t="str">
            <v>00021212P.11</v>
          </cell>
        </row>
        <row r="527">
          <cell r="K527" t="str">
            <v>00021210P.11</v>
          </cell>
        </row>
        <row r="528">
          <cell r="K528" t="str">
            <v>00021226P.11</v>
          </cell>
        </row>
        <row r="529">
          <cell r="K529" t="str">
            <v>00021236P.11</v>
          </cell>
        </row>
        <row r="530">
          <cell r="K530" t="str">
            <v>00021232P.11</v>
          </cell>
        </row>
        <row r="531">
          <cell r="K531" t="str">
            <v>00021220P.11</v>
          </cell>
        </row>
        <row r="532">
          <cell r="K532" t="str">
            <v>00021212P.11</v>
          </cell>
        </row>
        <row r="533">
          <cell r="K533" t="str">
            <v>00021232P.11</v>
          </cell>
        </row>
        <row r="534">
          <cell r="K534" t="str">
            <v>00021236P.11</v>
          </cell>
        </row>
        <row r="535">
          <cell r="K535" t="str">
            <v>00021235P.11</v>
          </cell>
        </row>
        <row r="536">
          <cell r="K536" t="str">
            <v>00021235P.11</v>
          </cell>
        </row>
        <row r="537">
          <cell r="K537" t="str">
            <v>00021229P.11</v>
          </cell>
        </row>
        <row r="538">
          <cell r="K538" t="str">
            <v>00021221P.11</v>
          </cell>
        </row>
        <row r="539">
          <cell r="K539" t="str">
            <v>00021228P.11</v>
          </cell>
        </row>
        <row r="540">
          <cell r="K540" t="str">
            <v>00021229P.11</v>
          </cell>
        </row>
        <row r="541">
          <cell r="K541" t="str">
            <v>00021217P.11</v>
          </cell>
        </row>
        <row r="542">
          <cell r="K542" t="str">
            <v>00021233P.11</v>
          </cell>
        </row>
        <row r="543">
          <cell r="K543" t="str">
            <v>00021229P.11</v>
          </cell>
        </row>
        <row r="544">
          <cell r="K544" t="str">
            <v>00021217P.11</v>
          </cell>
        </row>
        <row r="545">
          <cell r="K545" t="str">
            <v>00021223P.11</v>
          </cell>
        </row>
        <row r="546">
          <cell r="K546" t="str">
            <v>00021236P.11</v>
          </cell>
        </row>
        <row r="547">
          <cell r="K547" t="str">
            <v>00021234P.11</v>
          </cell>
        </row>
        <row r="548">
          <cell r="K548" t="str">
            <v>00021232P.11</v>
          </cell>
        </row>
        <row r="549">
          <cell r="K549" t="str">
            <v>00021232P.11</v>
          </cell>
        </row>
        <row r="550">
          <cell r="K550" t="str">
            <v>00021236P.11</v>
          </cell>
        </row>
        <row r="551">
          <cell r="K551" t="str">
            <v>00021213P.11</v>
          </cell>
        </row>
        <row r="552">
          <cell r="K552" t="str">
            <v>00021213P.11</v>
          </cell>
        </row>
        <row r="553">
          <cell r="K553" t="str">
            <v>00021232P.11</v>
          </cell>
        </row>
        <row r="554">
          <cell r="K554" t="str">
            <v>00021221P.11</v>
          </cell>
        </row>
        <row r="555">
          <cell r="K555" t="str">
            <v>00021235P.11</v>
          </cell>
        </row>
        <row r="556">
          <cell r="K556" t="str">
            <v>00021222P.11</v>
          </cell>
        </row>
        <row r="557">
          <cell r="K557" t="str">
            <v>00021211P.11</v>
          </cell>
        </row>
        <row r="558">
          <cell r="K558" t="str">
            <v>00021235P.11</v>
          </cell>
        </row>
        <row r="559">
          <cell r="K559" t="str">
            <v>00021236P.11</v>
          </cell>
        </row>
        <row r="560">
          <cell r="K560" t="str">
            <v>00021233P.11</v>
          </cell>
        </row>
        <row r="561">
          <cell r="K561" t="str">
            <v>00021232P.11</v>
          </cell>
        </row>
        <row r="562">
          <cell r="K562" t="str">
            <v>00021224P.11</v>
          </cell>
        </row>
        <row r="563">
          <cell r="K563" t="str">
            <v>00021228P.11</v>
          </cell>
        </row>
        <row r="564">
          <cell r="K564" t="str">
            <v>00021228P.11</v>
          </cell>
        </row>
        <row r="565">
          <cell r="K565" t="str">
            <v>00021234P.11</v>
          </cell>
        </row>
        <row r="566">
          <cell r="K566" t="str">
            <v>00021210P.11</v>
          </cell>
        </row>
        <row r="567">
          <cell r="K567" t="str">
            <v>00021233P.11</v>
          </cell>
        </row>
        <row r="568">
          <cell r="K568" t="str">
            <v>00021226P.11</v>
          </cell>
        </row>
        <row r="569">
          <cell r="K569" t="str">
            <v>00021214P.11</v>
          </cell>
        </row>
        <row r="570">
          <cell r="K570" t="str">
            <v>00021221P.11</v>
          </cell>
        </row>
        <row r="571">
          <cell r="K571" t="str">
            <v>00021232P.11</v>
          </cell>
        </row>
        <row r="572">
          <cell r="K572" t="str">
            <v>00021210P.11</v>
          </cell>
        </row>
        <row r="573">
          <cell r="K573" t="str">
            <v>00021221P.11</v>
          </cell>
        </row>
        <row r="574">
          <cell r="K574" t="str">
            <v>00021225P.11</v>
          </cell>
        </row>
        <row r="575">
          <cell r="K575" t="str">
            <v>00021228P.11</v>
          </cell>
        </row>
        <row r="576">
          <cell r="K576" t="str">
            <v>00021225P.11</v>
          </cell>
        </row>
        <row r="577">
          <cell r="K577" t="str">
            <v>00021216P.11</v>
          </cell>
        </row>
        <row r="578">
          <cell r="K578" t="str">
            <v>00021229P.11</v>
          </cell>
        </row>
        <row r="579">
          <cell r="K579" t="str">
            <v>00021228P.11</v>
          </cell>
        </row>
        <row r="580">
          <cell r="K580" t="str">
            <v>00021232P.11</v>
          </cell>
        </row>
        <row r="581">
          <cell r="K581" t="str">
            <v>00021225P.11</v>
          </cell>
        </row>
        <row r="582">
          <cell r="K582" t="str">
            <v>00021235P.11</v>
          </cell>
        </row>
        <row r="583">
          <cell r="K583" t="str">
            <v>00021222P.11</v>
          </cell>
        </row>
        <row r="584">
          <cell r="K584" t="str">
            <v>00021211P.11</v>
          </cell>
        </row>
        <row r="585">
          <cell r="K585" t="str">
            <v>00021232P.11</v>
          </cell>
        </row>
        <row r="586">
          <cell r="K586" t="str">
            <v>00021233P.11</v>
          </cell>
        </row>
        <row r="587">
          <cell r="K587" t="str">
            <v>00021226P.11</v>
          </cell>
        </row>
        <row r="588">
          <cell r="K588" t="str">
            <v>00021217P.11</v>
          </cell>
        </row>
        <row r="589">
          <cell r="K589" t="str">
            <v>00021233P.11</v>
          </cell>
        </row>
        <row r="590">
          <cell r="K590" t="str">
            <v>00021213P.11</v>
          </cell>
        </row>
        <row r="591">
          <cell r="K591" t="str">
            <v>00021231P.11</v>
          </cell>
        </row>
        <row r="592">
          <cell r="K592" t="str">
            <v>00021210P.11</v>
          </cell>
        </row>
        <row r="593">
          <cell r="K593" t="str">
            <v>00021229P.11</v>
          </cell>
        </row>
        <row r="594">
          <cell r="K594" t="str">
            <v>00021211P.11</v>
          </cell>
        </row>
        <row r="595">
          <cell r="K595" t="str">
            <v>00021236P.11</v>
          </cell>
        </row>
        <row r="596">
          <cell r="K596" t="str">
            <v>00021228P.11</v>
          </cell>
        </row>
        <row r="597">
          <cell r="K597" t="str">
            <v>00021223P.11</v>
          </cell>
        </row>
        <row r="598">
          <cell r="K598" t="str">
            <v>00021221P.11</v>
          </cell>
        </row>
        <row r="599">
          <cell r="K599" t="str">
            <v>00021231P.11</v>
          </cell>
        </row>
        <row r="600">
          <cell r="K600" t="str">
            <v>00021226P.11</v>
          </cell>
        </row>
        <row r="601">
          <cell r="K601" t="str">
            <v>00021229P.11</v>
          </cell>
        </row>
        <row r="602">
          <cell r="K602" t="str">
            <v>00021228P.11</v>
          </cell>
        </row>
        <row r="603">
          <cell r="K603" t="str">
            <v>00021234P.11</v>
          </cell>
        </row>
        <row r="604">
          <cell r="K604" t="str">
            <v>00021230P.11</v>
          </cell>
        </row>
        <row r="605">
          <cell r="K605" t="str">
            <v>00021218P.11</v>
          </cell>
        </row>
        <row r="606">
          <cell r="K606" t="str">
            <v>00021214P.11</v>
          </cell>
        </row>
        <row r="607">
          <cell r="K607" t="str">
            <v>00021227P.11</v>
          </cell>
        </row>
        <row r="608">
          <cell r="K608" t="str">
            <v>00021228P.11</v>
          </cell>
        </row>
        <row r="609">
          <cell r="K609" t="str">
            <v>00021232P.11</v>
          </cell>
        </row>
        <row r="610">
          <cell r="K610" t="str">
            <v>00021228P.11</v>
          </cell>
        </row>
        <row r="611">
          <cell r="K611" t="str">
            <v>00021222P.11</v>
          </cell>
        </row>
        <row r="612">
          <cell r="K612" t="str">
            <v>00021230P.11</v>
          </cell>
        </row>
        <row r="613">
          <cell r="K613" t="str">
            <v>00021231P.11</v>
          </cell>
        </row>
        <row r="614">
          <cell r="K614" t="str">
            <v>00021210P.11</v>
          </cell>
        </row>
        <row r="615">
          <cell r="K615" t="str">
            <v>00021229P.11</v>
          </cell>
        </row>
        <row r="616">
          <cell r="K616" t="str">
            <v>00021227P.11</v>
          </cell>
        </row>
        <row r="617">
          <cell r="K617" t="str">
            <v>00021251P.11</v>
          </cell>
        </row>
        <row r="618">
          <cell r="K618" t="str">
            <v>00021208P.11</v>
          </cell>
        </row>
        <row r="619">
          <cell r="K619" t="str">
            <v>00021210P.11</v>
          </cell>
        </row>
        <row r="620">
          <cell r="K620" t="str">
            <v>00021210P.11</v>
          </cell>
        </row>
        <row r="621">
          <cell r="K621" t="str">
            <v>00021210P.11</v>
          </cell>
        </row>
        <row r="622">
          <cell r="K622" t="str">
            <v>00021210P.11</v>
          </cell>
        </row>
        <row r="623">
          <cell r="K623" t="str">
            <v>00021210P.11</v>
          </cell>
        </row>
        <row r="624">
          <cell r="K624" t="str">
            <v>00021212P.11</v>
          </cell>
        </row>
        <row r="625">
          <cell r="K625" t="str">
            <v>00021212P.11</v>
          </cell>
        </row>
        <row r="626">
          <cell r="K626" t="str">
            <v>00021212P.11</v>
          </cell>
        </row>
        <row r="627">
          <cell r="K627" t="str">
            <v>00021212P.11</v>
          </cell>
        </row>
        <row r="628">
          <cell r="K628" t="str">
            <v>00021212P.11</v>
          </cell>
        </row>
        <row r="629">
          <cell r="K629" t="str">
            <v>00021213P.11</v>
          </cell>
        </row>
        <row r="630">
          <cell r="K630" t="str">
            <v>00021213P.11</v>
          </cell>
        </row>
        <row r="631">
          <cell r="K631" t="str">
            <v>00021213P.11</v>
          </cell>
        </row>
        <row r="632">
          <cell r="K632" t="str">
            <v>00021213P.11</v>
          </cell>
        </row>
        <row r="633">
          <cell r="K633" t="str">
            <v>00021213P.11</v>
          </cell>
        </row>
        <row r="634">
          <cell r="K634" t="str">
            <v>00021214P.11</v>
          </cell>
        </row>
        <row r="635">
          <cell r="K635" t="str">
            <v>00021214P.11</v>
          </cell>
        </row>
        <row r="636">
          <cell r="K636" t="str">
            <v>00021222P.11</v>
          </cell>
        </row>
        <row r="637">
          <cell r="K637" t="str">
            <v>00021222P.11</v>
          </cell>
        </row>
        <row r="638">
          <cell r="K638" t="str">
            <v>00021222P.11</v>
          </cell>
        </row>
        <row r="639">
          <cell r="K639" t="str">
            <v>00021222P.11</v>
          </cell>
        </row>
        <row r="640">
          <cell r="K640" t="str">
            <v>00021223P.11</v>
          </cell>
        </row>
        <row r="641">
          <cell r="K641" t="str">
            <v>00021224P.11</v>
          </cell>
        </row>
        <row r="642">
          <cell r="K642" t="str">
            <v>00021226P.11</v>
          </cell>
        </row>
        <row r="643">
          <cell r="K643" t="str">
            <v>00021228P.11</v>
          </cell>
        </row>
        <row r="644">
          <cell r="K644" t="str">
            <v>00021228P.11</v>
          </cell>
        </row>
        <row r="645">
          <cell r="K645" t="str">
            <v>00021228P.11</v>
          </cell>
        </row>
        <row r="646">
          <cell r="K646" t="str">
            <v>00021228P.11</v>
          </cell>
        </row>
        <row r="647">
          <cell r="K647" t="str">
            <v>00021233P.11</v>
          </cell>
        </row>
        <row r="648">
          <cell r="K648" t="str">
            <v>00021233P.11</v>
          </cell>
        </row>
        <row r="649">
          <cell r="K649" t="str">
            <v>00021243P.11</v>
          </cell>
        </row>
        <row r="650">
          <cell r="K650" t="str">
            <v>00021221P.11</v>
          </cell>
        </row>
        <row r="651">
          <cell r="K651" t="str">
            <v>00021211P.11</v>
          </cell>
        </row>
        <row r="652">
          <cell r="K652" t="str">
            <v>00021215P.11</v>
          </cell>
        </row>
        <row r="653">
          <cell r="K653" t="str">
            <v>00021215P.11</v>
          </cell>
        </row>
        <row r="654">
          <cell r="K654" t="str">
            <v>00021215P.11</v>
          </cell>
        </row>
        <row r="655">
          <cell r="K655" t="str">
            <v>00021216P.11</v>
          </cell>
        </row>
        <row r="656">
          <cell r="K656" t="str">
            <v>00021216P.11</v>
          </cell>
        </row>
        <row r="657">
          <cell r="K657" t="str">
            <v>00021216P.11</v>
          </cell>
        </row>
        <row r="658">
          <cell r="K658" t="str">
            <v>00021217P.11</v>
          </cell>
        </row>
        <row r="659">
          <cell r="K659" t="str">
            <v>00021217P.11</v>
          </cell>
        </row>
        <row r="660">
          <cell r="K660" t="str">
            <v>00021217P.11</v>
          </cell>
        </row>
        <row r="661">
          <cell r="K661" t="str">
            <v>00021217P.11</v>
          </cell>
        </row>
        <row r="662">
          <cell r="K662" t="str">
            <v>00021219P.11</v>
          </cell>
        </row>
        <row r="663">
          <cell r="K663" t="str">
            <v>00021220P.11</v>
          </cell>
        </row>
        <row r="664">
          <cell r="K664" t="str">
            <v>00021220P.11</v>
          </cell>
        </row>
        <row r="665">
          <cell r="K665" t="str">
            <v>00021220P.11</v>
          </cell>
        </row>
        <row r="666">
          <cell r="K666" t="str">
            <v>00021220P.11</v>
          </cell>
        </row>
        <row r="667">
          <cell r="K667" t="str">
            <v>00021222P.11</v>
          </cell>
        </row>
        <row r="668">
          <cell r="K668" t="str">
            <v>00021222P.11</v>
          </cell>
        </row>
        <row r="669">
          <cell r="K669" t="str">
            <v>00021226P.11</v>
          </cell>
        </row>
        <row r="670">
          <cell r="K670" t="str">
            <v>00021228P.11</v>
          </cell>
        </row>
        <row r="671">
          <cell r="K671" t="str">
            <v>00021228P.11</v>
          </cell>
        </row>
        <row r="672">
          <cell r="K672" t="str">
            <v>00021228P.11</v>
          </cell>
        </row>
        <row r="673">
          <cell r="K673" t="str">
            <v>00021228P.11</v>
          </cell>
        </row>
        <row r="674">
          <cell r="K674" t="str">
            <v>00021228P.11</v>
          </cell>
        </row>
        <row r="675">
          <cell r="K675" t="str">
            <v>00021228P.11</v>
          </cell>
        </row>
        <row r="676">
          <cell r="K676" t="str">
            <v>00021229P.11</v>
          </cell>
        </row>
        <row r="677">
          <cell r="K677" t="str">
            <v>00021229P.11</v>
          </cell>
        </row>
        <row r="678">
          <cell r="K678" t="str">
            <v>00021229P.11</v>
          </cell>
        </row>
        <row r="679">
          <cell r="K679" t="str">
            <v>00021229P.11</v>
          </cell>
        </row>
        <row r="680">
          <cell r="K680" t="str">
            <v>00021229P.11</v>
          </cell>
        </row>
        <row r="681">
          <cell r="K681" t="str">
            <v>00021230P.11</v>
          </cell>
        </row>
        <row r="682">
          <cell r="K682" t="str">
            <v>00021230P.11</v>
          </cell>
        </row>
        <row r="683">
          <cell r="K683" t="str">
            <v>00021230P.11</v>
          </cell>
        </row>
        <row r="684">
          <cell r="K684" t="str">
            <v>00021231P.11</v>
          </cell>
        </row>
        <row r="685">
          <cell r="K685" t="str">
            <v>00021231P.11</v>
          </cell>
        </row>
        <row r="686">
          <cell r="K686" t="str">
            <v>00021231P.11</v>
          </cell>
        </row>
        <row r="687">
          <cell r="K687" t="str">
            <v>00021231P.11</v>
          </cell>
        </row>
        <row r="688">
          <cell r="K688" t="str">
            <v>00021231P.11</v>
          </cell>
        </row>
        <row r="689">
          <cell r="K689" t="str">
            <v>00021231P.11</v>
          </cell>
        </row>
        <row r="690">
          <cell r="K690" t="str">
            <v>00021231P.11</v>
          </cell>
        </row>
        <row r="691">
          <cell r="K691" t="str">
            <v>00021231P.11</v>
          </cell>
        </row>
        <row r="692">
          <cell r="K692" t="str">
            <v>00021235P.11</v>
          </cell>
        </row>
        <row r="693">
          <cell r="K693" t="str">
            <v>00021235P.11</v>
          </cell>
        </row>
        <row r="694">
          <cell r="K694" t="str">
            <v>00021243P.11</v>
          </cell>
        </row>
        <row r="695">
          <cell r="K695" t="str">
            <v>00021210P.11</v>
          </cell>
        </row>
        <row r="696">
          <cell r="K696" t="str">
            <v>00021210P.11</v>
          </cell>
        </row>
        <row r="697">
          <cell r="K697" t="str">
            <v>00021210P.11</v>
          </cell>
        </row>
        <row r="698">
          <cell r="K698" t="str">
            <v>00021210P.11</v>
          </cell>
        </row>
        <row r="699">
          <cell r="K699" t="str">
            <v>00021212P.11</v>
          </cell>
        </row>
        <row r="700">
          <cell r="K700" t="str">
            <v>00021212P.11</v>
          </cell>
        </row>
        <row r="701">
          <cell r="K701" t="str">
            <v>00021213P.11</v>
          </cell>
        </row>
        <row r="702">
          <cell r="K702" t="str">
            <v>00021213P.11</v>
          </cell>
        </row>
        <row r="703">
          <cell r="K703" t="str">
            <v>00021213P.11</v>
          </cell>
        </row>
        <row r="704">
          <cell r="K704" t="str">
            <v>00021213P.11</v>
          </cell>
        </row>
        <row r="705">
          <cell r="K705" t="str">
            <v>00021215P.11</v>
          </cell>
        </row>
        <row r="706">
          <cell r="K706" t="str">
            <v>00021215P.11</v>
          </cell>
        </row>
        <row r="707">
          <cell r="K707" t="str">
            <v>00021215P.11</v>
          </cell>
        </row>
        <row r="708">
          <cell r="K708" t="str">
            <v>00021216P.11</v>
          </cell>
        </row>
        <row r="709">
          <cell r="K709" t="str">
            <v>00021216P.11</v>
          </cell>
        </row>
        <row r="710">
          <cell r="K710" t="str">
            <v>00021217P.11</v>
          </cell>
        </row>
        <row r="711">
          <cell r="K711" t="str">
            <v>00021217P.11</v>
          </cell>
        </row>
        <row r="712">
          <cell r="K712" t="str">
            <v>00021217P.11</v>
          </cell>
        </row>
        <row r="713">
          <cell r="K713" t="str">
            <v>00021217P.11</v>
          </cell>
        </row>
        <row r="714">
          <cell r="K714" t="str">
            <v>00021217P.11</v>
          </cell>
        </row>
        <row r="715">
          <cell r="K715" t="str">
            <v>00021220P.11</v>
          </cell>
        </row>
        <row r="716">
          <cell r="K716" t="str">
            <v>00021221P.11</v>
          </cell>
        </row>
        <row r="717">
          <cell r="K717" t="str">
            <v>00021221P.11</v>
          </cell>
        </row>
        <row r="718">
          <cell r="K718" t="str">
            <v>00021221P.11</v>
          </cell>
        </row>
        <row r="719">
          <cell r="K719" t="str">
            <v>00021221P.11</v>
          </cell>
        </row>
        <row r="720">
          <cell r="K720" t="str">
            <v>00021221P.11</v>
          </cell>
        </row>
        <row r="721">
          <cell r="K721" t="str">
            <v>00021222P.11</v>
          </cell>
        </row>
        <row r="722">
          <cell r="K722" t="str">
            <v>00021222P.11</v>
          </cell>
        </row>
        <row r="723">
          <cell r="K723" t="str">
            <v>00021222P.11</v>
          </cell>
        </row>
        <row r="724">
          <cell r="K724" t="str">
            <v>00021222P.11</v>
          </cell>
        </row>
        <row r="725">
          <cell r="K725" t="str">
            <v>00021222P.11</v>
          </cell>
        </row>
        <row r="726">
          <cell r="K726" t="str">
            <v>00021222P.11</v>
          </cell>
        </row>
        <row r="727">
          <cell r="K727" t="str">
            <v>00021223P.11</v>
          </cell>
        </row>
        <row r="728">
          <cell r="K728" t="str">
            <v>00021223P.11</v>
          </cell>
        </row>
        <row r="729">
          <cell r="K729" t="str">
            <v>00021224P.11</v>
          </cell>
        </row>
        <row r="730">
          <cell r="K730" t="str">
            <v>00021224P.11</v>
          </cell>
        </row>
        <row r="731">
          <cell r="K731" t="str">
            <v>00021225P.11</v>
          </cell>
        </row>
        <row r="732">
          <cell r="K732" t="str">
            <v>00021225P.11</v>
          </cell>
        </row>
        <row r="733">
          <cell r="K733" t="str">
            <v>00021225P.11</v>
          </cell>
        </row>
        <row r="734">
          <cell r="K734" t="str">
            <v>00021227P.11</v>
          </cell>
        </row>
        <row r="735">
          <cell r="K735" t="str">
            <v>00021227P.11</v>
          </cell>
        </row>
        <row r="736">
          <cell r="K736" t="str">
            <v>00021227P.11</v>
          </cell>
        </row>
        <row r="737">
          <cell r="K737" t="str">
            <v>00021228P.11</v>
          </cell>
        </row>
        <row r="738">
          <cell r="K738" t="str">
            <v>00021228P.11</v>
          </cell>
        </row>
        <row r="739">
          <cell r="K739" t="str">
            <v>00021228P.11</v>
          </cell>
        </row>
        <row r="740">
          <cell r="K740" t="str">
            <v>00021228P.11</v>
          </cell>
        </row>
        <row r="741">
          <cell r="K741" t="str">
            <v>00021228P.11</v>
          </cell>
        </row>
        <row r="742">
          <cell r="K742" t="str">
            <v>00021228P.11</v>
          </cell>
        </row>
        <row r="743">
          <cell r="K743" t="str">
            <v>00021228P.11</v>
          </cell>
        </row>
        <row r="744">
          <cell r="K744" t="str">
            <v>00021228P.11</v>
          </cell>
        </row>
        <row r="745">
          <cell r="K745" t="str">
            <v>00021228P.11</v>
          </cell>
        </row>
        <row r="746">
          <cell r="K746" t="str">
            <v>00021228P.11</v>
          </cell>
        </row>
        <row r="747">
          <cell r="K747" t="str">
            <v>00021228P.11</v>
          </cell>
        </row>
        <row r="748">
          <cell r="K748" t="str">
            <v>00021228P.11</v>
          </cell>
        </row>
        <row r="749">
          <cell r="K749" t="str">
            <v>00021228P.11</v>
          </cell>
        </row>
        <row r="750">
          <cell r="K750" t="str">
            <v>00021228P.11</v>
          </cell>
        </row>
        <row r="751">
          <cell r="K751" t="str">
            <v>00021228P.11</v>
          </cell>
        </row>
        <row r="752">
          <cell r="K752" t="str">
            <v>00021229P.11</v>
          </cell>
        </row>
        <row r="753">
          <cell r="K753" t="str">
            <v>00021229P.11</v>
          </cell>
        </row>
        <row r="754">
          <cell r="K754" t="str">
            <v>00021229P.11</v>
          </cell>
        </row>
        <row r="755">
          <cell r="K755" t="str">
            <v>00021229P.11</v>
          </cell>
        </row>
        <row r="756">
          <cell r="K756" t="str">
            <v>00021229P.11</v>
          </cell>
        </row>
        <row r="757">
          <cell r="K757" t="str">
            <v>00021229P.11</v>
          </cell>
        </row>
        <row r="758">
          <cell r="K758" t="str">
            <v>00021230P.11</v>
          </cell>
        </row>
        <row r="759">
          <cell r="K759" t="str">
            <v>00021230P.11</v>
          </cell>
        </row>
        <row r="760">
          <cell r="K760" t="str">
            <v>00021230P.11</v>
          </cell>
        </row>
        <row r="761">
          <cell r="K761" t="str">
            <v>00021230P.11</v>
          </cell>
        </row>
        <row r="762">
          <cell r="K762" t="str">
            <v>00021230P.11</v>
          </cell>
        </row>
        <row r="763">
          <cell r="K763" t="str">
            <v>00021231P.11</v>
          </cell>
        </row>
        <row r="764">
          <cell r="K764" t="str">
            <v>00021231P.11</v>
          </cell>
        </row>
        <row r="765">
          <cell r="K765" t="str">
            <v>00021231P.11</v>
          </cell>
        </row>
        <row r="766">
          <cell r="K766" t="str">
            <v>00021231P.11</v>
          </cell>
        </row>
        <row r="767">
          <cell r="K767" t="str">
            <v>00021231P.11</v>
          </cell>
        </row>
        <row r="768">
          <cell r="K768" t="str">
            <v>00021231P.11</v>
          </cell>
        </row>
        <row r="769">
          <cell r="K769" t="str">
            <v>00021231P.11</v>
          </cell>
        </row>
        <row r="770">
          <cell r="K770" t="str">
            <v>00021231P.11</v>
          </cell>
        </row>
        <row r="771">
          <cell r="K771" t="str">
            <v>00021231P.11</v>
          </cell>
        </row>
        <row r="772">
          <cell r="K772" t="str">
            <v>00021231P.11</v>
          </cell>
        </row>
        <row r="773">
          <cell r="K773" t="str">
            <v>00021231P.11</v>
          </cell>
        </row>
        <row r="774">
          <cell r="K774" t="str">
            <v>00021232P.11</v>
          </cell>
        </row>
        <row r="775">
          <cell r="K775" t="str">
            <v>00021232P.11</v>
          </cell>
        </row>
        <row r="776">
          <cell r="K776" t="str">
            <v>00021232P.11</v>
          </cell>
        </row>
        <row r="777">
          <cell r="K777" t="str">
            <v>00021232P.11</v>
          </cell>
        </row>
        <row r="778">
          <cell r="K778" t="str">
            <v>00021232P.11</v>
          </cell>
        </row>
        <row r="779">
          <cell r="K779" t="str">
            <v>00021232P.11</v>
          </cell>
        </row>
        <row r="780">
          <cell r="K780" t="str">
            <v>00021232P.11</v>
          </cell>
        </row>
        <row r="781">
          <cell r="K781" t="str">
            <v>00021232P.11</v>
          </cell>
        </row>
        <row r="782">
          <cell r="K782" t="str">
            <v>00021232P.11</v>
          </cell>
        </row>
        <row r="783">
          <cell r="K783" t="str">
            <v>00021233P.11</v>
          </cell>
        </row>
        <row r="784">
          <cell r="K784" t="str">
            <v>00021233P.11</v>
          </cell>
        </row>
        <row r="785">
          <cell r="K785" t="str">
            <v>00021233P.11</v>
          </cell>
        </row>
        <row r="786">
          <cell r="K786" t="str">
            <v>00021233P.11</v>
          </cell>
        </row>
        <row r="787">
          <cell r="K787" t="str">
            <v>00021233P.11</v>
          </cell>
        </row>
        <row r="788">
          <cell r="K788" t="str">
            <v>00021234P.11</v>
          </cell>
        </row>
        <row r="789">
          <cell r="K789" t="str">
            <v>00021234P.11</v>
          </cell>
        </row>
        <row r="790">
          <cell r="K790" t="str">
            <v>00021234P.11</v>
          </cell>
        </row>
        <row r="791">
          <cell r="K791" t="str">
            <v>00021234P.11</v>
          </cell>
        </row>
        <row r="792">
          <cell r="K792" t="str">
            <v>00021234P.11</v>
          </cell>
        </row>
        <row r="793">
          <cell r="K793" t="str">
            <v>00021234P.11</v>
          </cell>
        </row>
        <row r="794">
          <cell r="K794" t="str">
            <v>00021234P.11</v>
          </cell>
        </row>
        <row r="795">
          <cell r="K795" t="str">
            <v>00021234P.11</v>
          </cell>
        </row>
        <row r="796">
          <cell r="K796" t="str">
            <v>00021234P.11</v>
          </cell>
        </row>
        <row r="797">
          <cell r="K797" t="str">
            <v>00021235P.11</v>
          </cell>
        </row>
        <row r="798">
          <cell r="K798" t="str">
            <v>00021235P.11</v>
          </cell>
        </row>
        <row r="799">
          <cell r="K799" t="str">
            <v>00021235P.11</v>
          </cell>
        </row>
        <row r="800">
          <cell r="K800" t="str">
            <v>00021235P.11</v>
          </cell>
        </row>
        <row r="801">
          <cell r="K801" t="str">
            <v>00021236P.11</v>
          </cell>
        </row>
        <row r="802">
          <cell r="K802" t="str">
            <v>00021236P.11</v>
          </cell>
        </row>
        <row r="803">
          <cell r="K803" t="str">
            <v>00021236P.11</v>
          </cell>
        </row>
        <row r="804">
          <cell r="K804" t="str">
            <v>00021236P.11</v>
          </cell>
        </row>
        <row r="805">
          <cell r="K805" t="str">
            <v>00021236P.11</v>
          </cell>
        </row>
        <row r="806">
          <cell r="K806" t="str">
            <v>00021236P.11</v>
          </cell>
        </row>
        <row r="807">
          <cell r="K807" t="str">
            <v>00021253P.11</v>
          </cell>
        </row>
        <row r="808">
          <cell r="K808" t="str">
            <v>00021253P.11</v>
          </cell>
        </row>
        <row r="809">
          <cell r="K809" t="str">
            <v>00021224P.11</v>
          </cell>
        </row>
        <row r="810">
          <cell r="K810" t="str">
            <v>00021206P.11</v>
          </cell>
        </row>
        <row r="811">
          <cell r="K811" t="str">
            <v>00021206P.11</v>
          </cell>
        </row>
        <row r="812">
          <cell r="K812" t="str">
            <v>00021214P.11</v>
          </cell>
        </row>
        <row r="813">
          <cell r="K813" t="str">
            <v>00021228P.11</v>
          </cell>
        </row>
        <row r="814">
          <cell r="K814" t="str">
            <v>00021228P.11</v>
          </cell>
        </row>
        <row r="815">
          <cell r="K815" t="str">
            <v>00021228P.11</v>
          </cell>
        </row>
        <row r="816">
          <cell r="K816" t="str">
            <v>00021228P.11</v>
          </cell>
        </row>
        <row r="817">
          <cell r="K817" t="str">
            <v>00021230P.11</v>
          </cell>
        </row>
        <row r="818">
          <cell r="K818" t="str">
            <v>00021230P.11</v>
          </cell>
        </row>
        <row r="819">
          <cell r="K819" t="str">
            <v>00021230P.11</v>
          </cell>
        </row>
        <row r="820">
          <cell r="K820" t="str">
            <v>00021257P.11</v>
          </cell>
        </row>
        <row r="821">
          <cell r="K821" t="str">
            <v>00021258P.11</v>
          </cell>
        </row>
        <row r="822">
          <cell r="K822" t="str">
            <v>00021217P.11</v>
          </cell>
        </row>
        <row r="823">
          <cell r="K823" t="str">
            <v>00021249P.11</v>
          </cell>
        </row>
        <row r="824">
          <cell r="K824" t="str">
            <v>00021215P.11</v>
          </cell>
        </row>
        <row r="825">
          <cell r="K825" t="str">
            <v>00021221P.11</v>
          </cell>
        </row>
        <row r="826">
          <cell r="K826" t="str">
            <v>00021222P.11</v>
          </cell>
        </row>
        <row r="827">
          <cell r="K827" t="str">
            <v>00021225P.11</v>
          </cell>
        </row>
        <row r="828">
          <cell r="K828" t="str">
            <v>00021228P.11</v>
          </cell>
        </row>
        <row r="829">
          <cell r="K829" t="str">
            <v>00021228P.11</v>
          </cell>
        </row>
        <row r="830">
          <cell r="K830" t="str">
            <v>00021231P.11</v>
          </cell>
        </row>
        <row r="831">
          <cell r="K831" t="str">
            <v>00021231P.11</v>
          </cell>
        </row>
        <row r="832">
          <cell r="K832" t="str">
            <v>00021232P.11</v>
          </cell>
        </row>
        <row r="833">
          <cell r="K833" t="str">
            <v>00021253P.11</v>
          </cell>
        </row>
        <row r="834">
          <cell r="K834" t="str">
            <v>00021213P.11</v>
          </cell>
        </row>
        <row r="835">
          <cell r="K835" t="str">
            <v>00021220P.11</v>
          </cell>
        </row>
        <row r="836">
          <cell r="K836" t="str">
            <v>00021221P.11</v>
          </cell>
        </row>
        <row r="837">
          <cell r="K837" t="str">
            <v>00021221P.11</v>
          </cell>
        </row>
        <row r="838">
          <cell r="K838" t="str">
            <v>00021222P.11</v>
          </cell>
        </row>
        <row r="839">
          <cell r="K839" t="str">
            <v>00021222P.11</v>
          </cell>
        </row>
        <row r="840">
          <cell r="K840" t="str">
            <v>00021222P.11</v>
          </cell>
        </row>
        <row r="841">
          <cell r="K841" t="str">
            <v>00021224P.11</v>
          </cell>
        </row>
        <row r="842">
          <cell r="K842" t="str">
            <v>00021231P.11</v>
          </cell>
        </row>
        <row r="843">
          <cell r="K843" t="str">
            <v>00021233P.11</v>
          </cell>
        </row>
        <row r="844">
          <cell r="K844" t="str">
            <v>00021234P.11</v>
          </cell>
        </row>
        <row r="845">
          <cell r="K845" t="str">
            <v>00021258P.11</v>
          </cell>
        </row>
        <row r="846">
          <cell r="K846" t="str">
            <v>00021253P.11</v>
          </cell>
        </row>
        <row r="847">
          <cell r="K847" t="str">
            <v>00021253P.11</v>
          </cell>
        </row>
        <row r="848">
          <cell r="K848" t="str">
            <v>00021210P.11</v>
          </cell>
        </row>
        <row r="849">
          <cell r="K849" t="str">
            <v>00021210P.11</v>
          </cell>
        </row>
        <row r="850">
          <cell r="K850" t="str">
            <v>00021210P.11</v>
          </cell>
        </row>
        <row r="851">
          <cell r="K851" t="str">
            <v>00021212P.11</v>
          </cell>
        </row>
        <row r="852">
          <cell r="K852" t="str">
            <v>00021212P.11</v>
          </cell>
        </row>
        <row r="853">
          <cell r="K853" t="str">
            <v>00021212P.11</v>
          </cell>
        </row>
        <row r="854">
          <cell r="K854" t="str">
            <v>00021212P.11</v>
          </cell>
        </row>
        <row r="855">
          <cell r="K855" t="str">
            <v>00021213P.11</v>
          </cell>
        </row>
        <row r="856">
          <cell r="K856" t="str">
            <v>00021213P.11</v>
          </cell>
        </row>
        <row r="857">
          <cell r="K857" t="str">
            <v>00021213P.11</v>
          </cell>
        </row>
        <row r="858">
          <cell r="K858" t="str">
            <v>00021213P.11</v>
          </cell>
        </row>
        <row r="859">
          <cell r="K859" t="str">
            <v>00021217P.11</v>
          </cell>
        </row>
        <row r="860">
          <cell r="K860" t="str">
            <v>00021217P.11</v>
          </cell>
        </row>
        <row r="861">
          <cell r="K861" t="str">
            <v>00021217P.11</v>
          </cell>
        </row>
        <row r="862">
          <cell r="K862" t="str">
            <v>00021217P.11</v>
          </cell>
        </row>
        <row r="863">
          <cell r="K863" t="str">
            <v>00021217P.11</v>
          </cell>
        </row>
        <row r="864">
          <cell r="K864" t="str">
            <v>00021220P.11</v>
          </cell>
        </row>
        <row r="865">
          <cell r="K865" t="str">
            <v>00021220P.11</v>
          </cell>
        </row>
        <row r="866">
          <cell r="K866" t="str">
            <v>00021221P.11</v>
          </cell>
        </row>
        <row r="867">
          <cell r="K867" t="str">
            <v>00021221P.11</v>
          </cell>
        </row>
        <row r="868">
          <cell r="K868" t="str">
            <v>00021226P.11</v>
          </cell>
        </row>
        <row r="869">
          <cell r="K869" t="str">
            <v>00021226P.11</v>
          </cell>
        </row>
        <row r="870">
          <cell r="K870" t="str">
            <v>00021226P.11</v>
          </cell>
        </row>
        <row r="871">
          <cell r="K871" t="str">
            <v>00021228P.11</v>
          </cell>
        </row>
        <row r="872">
          <cell r="K872" t="str">
            <v>00021228P.11</v>
          </cell>
        </row>
        <row r="873">
          <cell r="K873" t="str">
            <v>00021228P.11</v>
          </cell>
        </row>
        <row r="874">
          <cell r="K874" t="str">
            <v>00021228P.11</v>
          </cell>
        </row>
        <row r="875">
          <cell r="K875" t="str">
            <v>00021230P.11</v>
          </cell>
        </row>
        <row r="876">
          <cell r="K876" t="str">
            <v>00021230P.11</v>
          </cell>
        </row>
        <row r="877">
          <cell r="K877" t="str">
            <v>00021230P.11</v>
          </cell>
        </row>
        <row r="878">
          <cell r="K878" t="str">
            <v>00021231P.11</v>
          </cell>
        </row>
        <row r="879">
          <cell r="K879" t="str">
            <v>00021231P.11</v>
          </cell>
        </row>
        <row r="880">
          <cell r="K880" t="str">
            <v>00021231P.11</v>
          </cell>
        </row>
        <row r="881">
          <cell r="K881" t="str">
            <v>00021231P.11</v>
          </cell>
        </row>
        <row r="882">
          <cell r="K882" t="str">
            <v>00021231P.11</v>
          </cell>
        </row>
        <row r="883">
          <cell r="K883" t="str">
            <v>00021231P.11</v>
          </cell>
        </row>
        <row r="884">
          <cell r="K884" t="str">
            <v>00021236P.11</v>
          </cell>
        </row>
        <row r="885">
          <cell r="K885" t="str">
            <v>00021236P.11</v>
          </cell>
        </row>
        <row r="886">
          <cell r="K886" t="str">
            <v>00021236P.11</v>
          </cell>
        </row>
        <row r="887">
          <cell r="K887" t="str">
            <v>00021236P.11</v>
          </cell>
        </row>
        <row r="888">
          <cell r="K888" t="str">
            <v>00021236P.11</v>
          </cell>
        </row>
        <row r="889">
          <cell r="K889" t="str">
            <v>00021236P.11</v>
          </cell>
        </row>
        <row r="890">
          <cell r="K890" t="str">
            <v>00021236P.11</v>
          </cell>
        </row>
        <row r="891">
          <cell r="K891" t="str">
            <v>00021236P.11</v>
          </cell>
        </row>
        <row r="892">
          <cell r="K892" t="str">
            <v>00021236P.11</v>
          </cell>
        </row>
        <row r="893">
          <cell r="K893" t="str">
            <v>00021240P.11</v>
          </cell>
        </row>
        <row r="894">
          <cell r="K894" t="str">
            <v>00021240P.11</v>
          </cell>
        </row>
        <row r="895">
          <cell r="K895" t="str">
            <v>00021245P.11</v>
          </cell>
        </row>
        <row r="896">
          <cell r="K896" t="str">
            <v>00021249P.11</v>
          </cell>
        </row>
        <row r="897">
          <cell r="K897" t="str">
            <v>00021243P.11</v>
          </cell>
        </row>
        <row r="898">
          <cell r="K898" t="str">
            <v>00021243P.11</v>
          </cell>
        </row>
        <row r="899">
          <cell r="K899" t="str">
            <v>00021243P.11</v>
          </cell>
        </row>
        <row r="900">
          <cell r="K900" t="str">
            <v>00021248P.11</v>
          </cell>
        </row>
        <row r="901">
          <cell r="K901" t="str">
            <v>00021248P.11</v>
          </cell>
        </row>
        <row r="902">
          <cell r="K902" t="str">
            <v>00021248P.11</v>
          </cell>
        </row>
        <row r="903">
          <cell r="K903" t="str">
            <v>00021257P.11</v>
          </cell>
        </row>
        <row r="904">
          <cell r="K904" t="str">
            <v>00021209P.11</v>
          </cell>
        </row>
        <row r="905">
          <cell r="K905" t="str">
            <v>00021206P.11</v>
          </cell>
        </row>
        <row r="906">
          <cell r="K906" t="str">
            <v>00021206P.11</v>
          </cell>
        </row>
        <row r="907">
          <cell r="K907" t="str">
            <v>00021206P.11</v>
          </cell>
        </row>
        <row r="908">
          <cell r="K908" t="str">
            <v>00021206P.11</v>
          </cell>
        </row>
        <row r="909">
          <cell r="K909" t="str">
            <v>00021207P.11</v>
          </cell>
        </row>
        <row r="910">
          <cell r="K910" t="str">
            <v>00021207P.11</v>
          </cell>
        </row>
        <row r="911">
          <cell r="K911" t="str">
            <v>00021207P.11</v>
          </cell>
        </row>
        <row r="912">
          <cell r="K912" t="str">
            <v>00021210P.11</v>
          </cell>
        </row>
        <row r="913">
          <cell r="K913" t="str">
            <v>00021210P.11</v>
          </cell>
        </row>
        <row r="914">
          <cell r="K914" t="str">
            <v>00021210P.11</v>
          </cell>
        </row>
        <row r="915">
          <cell r="K915" t="str">
            <v>00021211P.11</v>
          </cell>
        </row>
        <row r="916">
          <cell r="K916" t="str">
            <v>00021211P.11</v>
          </cell>
        </row>
        <row r="917">
          <cell r="K917" t="str">
            <v>00021213P.11</v>
          </cell>
        </row>
        <row r="918">
          <cell r="K918" t="str">
            <v>00021213P.11</v>
          </cell>
        </row>
        <row r="919">
          <cell r="K919" t="str">
            <v>00021213P.11</v>
          </cell>
        </row>
        <row r="920">
          <cell r="K920" t="str">
            <v>00021213P.11</v>
          </cell>
        </row>
        <row r="921">
          <cell r="K921" t="str">
            <v>00021213P.11</v>
          </cell>
        </row>
        <row r="922">
          <cell r="K922" t="str">
            <v>00021213P.11</v>
          </cell>
        </row>
        <row r="923">
          <cell r="K923" t="str">
            <v>00021213P.11</v>
          </cell>
        </row>
        <row r="924">
          <cell r="K924" t="str">
            <v>00021216P.11</v>
          </cell>
        </row>
        <row r="925">
          <cell r="K925" t="str">
            <v>00021217P.11</v>
          </cell>
        </row>
        <row r="926">
          <cell r="K926" t="str">
            <v>00021217P.11</v>
          </cell>
        </row>
        <row r="927">
          <cell r="K927" t="str">
            <v>00021217P.11</v>
          </cell>
        </row>
        <row r="928">
          <cell r="K928" t="str">
            <v>00021217P.11</v>
          </cell>
        </row>
        <row r="929">
          <cell r="K929" t="str">
            <v>00021217P.11</v>
          </cell>
        </row>
        <row r="930">
          <cell r="K930" t="str">
            <v>00021218P.11</v>
          </cell>
        </row>
        <row r="931">
          <cell r="K931" t="str">
            <v>00021218P.11</v>
          </cell>
        </row>
        <row r="932">
          <cell r="K932" t="str">
            <v>00021220P.11</v>
          </cell>
        </row>
        <row r="933">
          <cell r="K933" t="str">
            <v>00021221P.11</v>
          </cell>
        </row>
        <row r="934">
          <cell r="K934" t="str">
            <v>00021221P.11</v>
          </cell>
        </row>
        <row r="935">
          <cell r="K935" t="str">
            <v>00021221P.11</v>
          </cell>
        </row>
        <row r="936">
          <cell r="K936" t="str">
            <v>00021221P.11</v>
          </cell>
        </row>
        <row r="937">
          <cell r="K937" t="str">
            <v>00021222P.11</v>
          </cell>
        </row>
        <row r="938">
          <cell r="K938" t="str">
            <v>00021222P.11</v>
          </cell>
        </row>
        <row r="939">
          <cell r="K939" t="str">
            <v>00021222P.11</v>
          </cell>
        </row>
        <row r="940">
          <cell r="K940" t="str">
            <v>00021222P.11</v>
          </cell>
        </row>
        <row r="941">
          <cell r="K941" t="str">
            <v>00021222P.11</v>
          </cell>
        </row>
        <row r="942">
          <cell r="K942" t="str">
            <v>00021223P.11</v>
          </cell>
        </row>
        <row r="943">
          <cell r="K943" t="str">
            <v>00021223P.11</v>
          </cell>
        </row>
        <row r="944">
          <cell r="K944" t="str">
            <v>00021223P.11</v>
          </cell>
        </row>
        <row r="945">
          <cell r="K945" t="str">
            <v>00021223P.11</v>
          </cell>
        </row>
        <row r="946">
          <cell r="K946" t="str">
            <v>00021224P.11</v>
          </cell>
        </row>
        <row r="947">
          <cell r="K947" t="str">
            <v>00021225P.11</v>
          </cell>
        </row>
        <row r="948">
          <cell r="K948" t="str">
            <v>00021225P.11</v>
          </cell>
        </row>
        <row r="949">
          <cell r="K949" t="str">
            <v>00021225P.11</v>
          </cell>
        </row>
        <row r="950">
          <cell r="K950" t="str">
            <v>00021226P.11</v>
          </cell>
        </row>
        <row r="951">
          <cell r="K951" t="str">
            <v>00021226P.11</v>
          </cell>
        </row>
        <row r="952">
          <cell r="K952" t="str">
            <v>00021227P.11</v>
          </cell>
        </row>
        <row r="953">
          <cell r="K953" t="str">
            <v>00021227P.11</v>
          </cell>
        </row>
        <row r="954">
          <cell r="K954" t="str">
            <v>00021228P.11</v>
          </cell>
        </row>
        <row r="955">
          <cell r="K955" t="str">
            <v>00021228P.11</v>
          </cell>
        </row>
        <row r="956">
          <cell r="K956" t="str">
            <v>00021228P.11</v>
          </cell>
        </row>
        <row r="957">
          <cell r="K957" t="str">
            <v>00021228P.11</v>
          </cell>
        </row>
        <row r="958">
          <cell r="K958" t="str">
            <v>00021228P.11</v>
          </cell>
        </row>
        <row r="959">
          <cell r="K959" t="str">
            <v>00021228P.11</v>
          </cell>
        </row>
        <row r="960">
          <cell r="K960" t="str">
            <v>00021228P.11</v>
          </cell>
        </row>
        <row r="961">
          <cell r="K961" t="str">
            <v>00021228P.11</v>
          </cell>
        </row>
        <row r="962">
          <cell r="K962" t="str">
            <v>00021228P.11</v>
          </cell>
        </row>
        <row r="963">
          <cell r="K963" t="str">
            <v>00021228P.11</v>
          </cell>
        </row>
        <row r="964">
          <cell r="K964" t="str">
            <v>00021228P.11</v>
          </cell>
        </row>
        <row r="965">
          <cell r="K965" t="str">
            <v>00021228P.11</v>
          </cell>
        </row>
        <row r="966">
          <cell r="K966" t="str">
            <v>00021228P.11</v>
          </cell>
        </row>
        <row r="967">
          <cell r="K967" t="str">
            <v>00021228P.11</v>
          </cell>
        </row>
        <row r="968">
          <cell r="K968" t="str">
            <v>00021228P.11</v>
          </cell>
        </row>
        <row r="969">
          <cell r="K969" t="str">
            <v>00021228P.11</v>
          </cell>
        </row>
        <row r="970">
          <cell r="K970" t="str">
            <v>00021229P.11</v>
          </cell>
        </row>
        <row r="971">
          <cell r="K971" t="str">
            <v>00021229P.11</v>
          </cell>
        </row>
        <row r="972">
          <cell r="K972" t="str">
            <v>00021229P.11</v>
          </cell>
        </row>
        <row r="973">
          <cell r="K973" t="str">
            <v>00021229P.11</v>
          </cell>
        </row>
        <row r="974">
          <cell r="K974" t="str">
            <v>00021230P.11</v>
          </cell>
        </row>
        <row r="975">
          <cell r="K975" t="str">
            <v>00021230P.11</v>
          </cell>
        </row>
        <row r="976">
          <cell r="K976" t="str">
            <v>00021231P.11</v>
          </cell>
        </row>
        <row r="977">
          <cell r="K977" t="str">
            <v>00021231P.11</v>
          </cell>
        </row>
        <row r="978">
          <cell r="K978" t="str">
            <v>00021231P.11</v>
          </cell>
        </row>
        <row r="979">
          <cell r="K979" t="str">
            <v>00021231P.11</v>
          </cell>
        </row>
        <row r="980">
          <cell r="K980" t="str">
            <v>00021231P.11</v>
          </cell>
        </row>
        <row r="981">
          <cell r="K981" t="str">
            <v>00021231P.11</v>
          </cell>
        </row>
        <row r="982">
          <cell r="K982" t="str">
            <v>00021232P.11</v>
          </cell>
        </row>
        <row r="983">
          <cell r="K983" t="str">
            <v>00021232P.11</v>
          </cell>
        </row>
        <row r="984">
          <cell r="K984" t="str">
            <v>00021232P.11</v>
          </cell>
        </row>
        <row r="985">
          <cell r="K985" t="str">
            <v>00021232P.11</v>
          </cell>
        </row>
        <row r="986">
          <cell r="K986" t="str">
            <v>00021232P.11</v>
          </cell>
        </row>
        <row r="987">
          <cell r="K987" t="str">
            <v>00021232P.11</v>
          </cell>
        </row>
        <row r="988">
          <cell r="K988" t="str">
            <v>00021232P.11</v>
          </cell>
        </row>
        <row r="989">
          <cell r="K989" t="str">
            <v>00021232P.11</v>
          </cell>
        </row>
        <row r="990">
          <cell r="K990" t="str">
            <v>00021233P.11</v>
          </cell>
        </row>
        <row r="991">
          <cell r="K991" t="str">
            <v>00021233P.11</v>
          </cell>
        </row>
        <row r="992">
          <cell r="K992" t="str">
            <v>00021233P.11</v>
          </cell>
        </row>
        <row r="993">
          <cell r="K993" t="str">
            <v>00021233P.11</v>
          </cell>
        </row>
        <row r="994">
          <cell r="K994" t="str">
            <v>00021233P.11</v>
          </cell>
        </row>
        <row r="995">
          <cell r="K995" t="str">
            <v>00021233P.11</v>
          </cell>
        </row>
        <row r="996">
          <cell r="K996" t="str">
            <v>00021233P.11</v>
          </cell>
        </row>
        <row r="997">
          <cell r="K997" t="str">
            <v>00021234P.11</v>
          </cell>
        </row>
        <row r="998">
          <cell r="K998" t="str">
            <v>00021234P.11</v>
          </cell>
        </row>
        <row r="999">
          <cell r="K999" t="str">
            <v>00021234P.11</v>
          </cell>
        </row>
        <row r="1000">
          <cell r="K1000" t="str">
            <v>00021234P.11</v>
          </cell>
        </row>
        <row r="1001">
          <cell r="K1001" t="str">
            <v>00021234P.11</v>
          </cell>
        </row>
        <row r="1002">
          <cell r="K1002" t="str">
            <v>00021235P.11</v>
          </cell>
        </row>
        <row r="1003">
          <cell r="K1003" t="str">
            <v>00021235P.11</v>
          </cell>
        </row>
        <row r="1004">
          <cell r="K1004" t="str">
            <v>00021235P.11</v>
          </cell>
        </row>
        <row r="1005">
          <cell r="K1005" t="str">
            <v>00021235P.11</v>
          </cell>
        </row>
        <row r="1006">
          <cell r="K1006" t="str">
            <v>00021235P.11</v>
          </cell>
        </row>
        <row r="1007">
          <cell r="K1007" t="str">
            <v>00021236P.11</v>
          </cell>
        </row>
        <row r="1008">
          <cell r="K1008" t="str">
            <v>00021236P.11</v>
          </cell>
        </row>
        <row r="1009">
          <cell r="K1009" t="str">
            <v>00021239P.11</v>
          </cell>
        </row>
        <row r="1010">
          <cell r="K1010" t="str">
            <v>00021240P.11</v>
          </cell>
        </row>
        <row r="1011">
          <cell r="K1011" t="str">
            <v>00021245P.11</v>
          </cell>
        </row>
        <row r="1012">
          <cell r="K1012" t="str">
            <v>00021245P.11</v>
          </cell>
        </row>
        <row r="1013">
          <cell r="K1013" t="str">
            <v>00021253P.11</v>
          </cell>
        </row>
        <row r="1014">
          <cell r="K1014" t="str">
            <v>00021253P.11</v>
          </cell>
        </row>
        <row r="1015">
          <cell r="K1015" t="str">
            <v>00021257P.11</v>
          </cell>
        </row>
        <row r="1016">
          <cell r="K1016" t="str">
            <v>00021259P.11</v>
          </cell>
        </row>
        <row r="1017">
          <cell r="K1017" t="str">
            <v>00021259P.11</v>
          </cell>
        </row>
        <row r="1018">
          <cell r="K1018" t="str">
            <v>00021259P.11</v>
          </cell>
        </row>
        <row r="1019">
          <cell r="K1019" t="str">
            <v>00021228P.11</v>
          </cell>
        </row>
        <row r="1020">
          <cell r="K1020" t="str">
            <v>00021235P.11</v>
          </cell>
        </row>
        <row r="1021">
          <cell r="K1021" t="str">
            <v>00021222P.11</v>
          </cell>
        </row>
        <row r="1022">
          <cell r="K1022" t="str">
            <v>00021231P.11</v>
          </cell>
        </row>
        <row r="1023">
          <cell r="K1023" t="str">
            <v>00021232P.11</v>
          </cell>
        </row>
        <row r="1024">
          <cell r="K1024" t="str">
            <v>00021243P.11</v>
          </cell>
        </row>
        <row r="1025">
          <cell r="K1025" t="str">
            <v>00021257P.13</v>
          </cell>
        </row>
        <row r="1026">
          <cell r="K1026" t="str">
            <v>00021254P.11</v>
          </cell>
        </row>
        <row r="1027">
          <cell r="K1027" t="str">
            <v>00021210P.11</v>
          </cell>
        </row>
        <row r="1028">
          <cell r="K1028" t="str">
            <v>00021210P.11</v>
          </cell>
        </row>
        <row r="1029">
          <cell r="K1029" t="str">
            <v>00021202P.12</v>
          </cell>
        </row>
        <row r="1030">
          <cell r="K1030" t="str">
            <v>00021210P.11</v>
          </cell>
        </row>
        <row r="1031">
          <cell r="K1031" t="str">
            <v>00021231P.11</v>
          </cell>
        </row>
        <row r="1032">
          <cell r="K1032" t="str">
            <v>00021211P.11</v>
          </cell>
        </row>
        <row r="1033">
          <cell r="K1033" t="str">
            <v>00021213P.11</v>
          </cell>
        </row>
        <row r="1034">
          <cell r="K1034" t="str">
            <v>00021251P.11</v>
          </cell>
        </row>
        <row r="1035">
          <cell r="K1035" t="str">
            <v>00021251P.11</v>
          </cell>
        </row>
        <row r="1036">
          <cell r="K1036" t="str">
            <v>00021251P.11</v>
          </cell>
        </row>
        <row r="1037">
          <cell r="K1037" t="str">
            <v>00021251P.11</v>
          </cell>
        </row>
        <row r="1038">
          <cell r="K1038" t="str">
            <v>00021254P.11</v>
          </cell>
        </row>
        <row r="1039">
          <cell r="K1039" t="str">
            <v>00021243P.11</v>
          </cell>
        </row>
        <row r="1040">
          <cell r="K1040" t="str">
            <v>00021249P.11</v>
          </cell>
        </row>
        <row r="1041">
          <cell r="K1041" t="str">
            <v>00021249P.11</v>
          </cell>
        </row>
        <row r="1042">
          <cell r="K1042" t="str">
            <v>00021253P.11</v>
          </cell>
        </row>
        <row r="1043">
          <cell r="K1043" t="str">
            <v>00021253P.11</v>
          </cell>
        </row>
        <row r="1044">
          <cell r="K1044" t="str">
            <v>00021257P.11</v>
          </cell>
        </row>
        <row r="1045">
          <cell r="K1045" t="str">
            <v>00021256P.13</v>
          </cell>
        </row>
        <row r="1046">
          <cell r="K1046" t="str">
            <v>00021254P.11</v>
          </cell>
        </row>
        <row r="1047">
          <cell r="K1047" t="str">
            <v>00021256P.11</v>
          </cell>
        </row>
        <row r="1048">
          <cell r="K1048" t="str">
            <v>00021256P.11</v>
          </cell>
        </row>
        <row r="1049">
          <cell r="K1049" t="str">
            <v>00021256P.11</v>
          </cell>
        </row>
        <row r="1050">
          <cell r="K1050" t="str">
            <v>00021256P.13</v>
          </cell>
        </row>
        <row r="1051">
          <cell r="K1051" t="str">
            <v>00021257P.11</v>
          </cell>
        </row>
        <row r="1052">
          <cell r="K1052" t="str">
            <v>00021238P.11</v>
          </cell>
        </row>
        <row r="1053">
          <cell r="K1053" t="str">
            <v>00021240P.11</v>
          </cell>
        </row>
        <row r="1054">
          <cell r="K1054" t="str">
            <v>00021210P.11</v>
          </cell>
        </row>
        <row r="1055">
          <cell r="K1055" t="str">
            <v>00021210P.11</v>
          </cell>
        </row>
        <row r="1056">
          <cell r="K1056" t="str">
            <v>00021210P.11</v>
          </cell>
        </row>
        <row r="1057">
          <cell r="K1057" t="str">
            <v>00021212P.11</v>
          </cell>
        </row>
        <row r="1058">
          <cell r="K1058" t="str">
            <v>00021217P.11</v>
          </cell>
        </row>
        <row r="1059">
          <cell r="K1059" t="str">
            <v>00021217P.11</v>
          </cell>
        </row>
        <row r="1060">
          <cell r="K1060" t="str">
            <v>00021217P.11</v>
          </cell>
        </row>
        <row r="1061">
          <cell r="K1061" t="str">
            <v>00021218P.11</v>
          </cell>
        </row>
        <row r="1062">
          <cell r="K1062" t="str">
            <v>00021220P.11</v>
          </cell>
        </row>
        <row r="1063">
          <cell r="K1063" t="str">
            <v>00021222P.11</v>
          </cell>
        </row>
        <row r="1064">
          <cell r="K1064" t="str">
            <v>00021223P.11</v>
          </cell>
        </row>
        <row r="1065">
          <cell r="K1065" t="str">
            <v>00021223P.11</v>
          </cell>
        </row>
        <row r="1066">
          <cell r="K1066" t="str">
            <v>00021224P.11</v>
          </cell>
        </row>
        <row r="1067">
          <cell r="K1067" t="str">
            <v>00021228P.11</v>
          </cell>
        </row>
        <row r="1068">
          <cell r="K1068" t="str">
            <v>00021228P.11</v>
          </cell>
        </row>
        <row r="1069">
          <cell r="K1069" t="str">
            <v>00021228P.11</v>
          </cell>
        </row>
        <row r="1070">
          <cell r="K1070" t="str">
            <v>00021229P.11</v>
          </cell>
        </row>
        <row r="1071">
          <cell r="K1071" t="str">
            <v>00021230P.11</v>
          </cell>
        </row>
        <row r="1072">
          <cell r="K1072" t="str">
            <v>00021230P.11</v>
          </cell>
        </row>
        <row r="1073">
          <cell r="K1073" t="str">
            <v>00021231P.11</v>
          </cell>
        </row>
        <row r="1074">
          <cell r="K1074" t="str">
            <v>00021232P.11</v>
          </cell>
        </row>
        <row r="1075">
          <cell r="K1075" t="str">
            <v>00021233P.11</v>
          </cell>
        </row>
        <row r="1076">
          <cell r="K1076" t="str">
            <v>00021234P.11</v>
          </cell>
        </row>
        <row r="1077">
          <cell r="K1077" t="str">
            <v>00021234P.11</v>
          </cell>
        </row>
        <row r="1078">
          <cell r="K1078" t="str">
            <v>00021236P.11</v>
          </cell>
        </row>
        <row r="1079">
          <cell r="K1079" t="str">
            <v>00021258P.11</v>
          </cell>
        </row>
        <row r="1080">
          <cell r="K1080" t="str">
            <v>00021253P.11</v>
          </cell>
        </row>
        <row r="1081">
          <cell r="K1081" t="str">
            <v>00021253P.11</v>
          </cell>
        </row>
        <row r="1082">
          <cell r="K1082" t="str">
            <v>00021259P.11</v>
          </cell>
        </row>
        <row r="1083">
          <cell r="K1083" t="str">
            <v>00021211P.11</v>
          </cell>
        </row>
        <row r="1084">
          <cell r="K1084" t="str">
            <v>00021229P.11</v>
          </cell>
        </row>
        <row r="1085">
          <cell r="K1085" t="str">
            <v>00021202P.11</v>
          </cell>
        </row>
        <row r="1086">
          <cell r="K1086" t="str">
            <v>00021202P.11</v>
          </cell>
        </row>
        <row r="1087">
          <cell r="K1087" t="str">
            <v>00021201P.11</v>
          </cell>
        </row>
        <row r="1088">
          <cell r="K1088" t="str">
            <v>00021217P.11</v>
          </cell>
        </row>
        <row r="1089">
          <cell r="K1089" t="str">
            <v>00021217P.11</v>
          </cell>
        </row>
        <row r="1090">
          <cell r="K1090" t="str">
            <v>00021246P.11</v>
          </cell>
        </row>
        <row r="1091">
          <cell r="K1091" t="str">
            <v>00021222P.11</v>
          </cell>
        </row>
        <row r="1092">
          <cell r="K1092" t="str">
            <v>00021245P.11</v>
          </cell>
        </row>
        <row r="1093">
          <cell r="K1093" t="str">
            <v>00021245P.11</v>
          </cell>
        </row>
        <row r="1094">
          <cell r="K1094" t="str">
            <v>00021245P.11</v>
          </cell>
        </row>
        <row r="1095">
          <cell r="K1095" t="str">
            <v>00021245P.11</v>
          </cell>
        </row>
        <row r="1096">
          <cell r="K1096" t="str">
            <v>00021245P.11</v>
          </cell>
        </row>
        <row r="1097">
          <cell r="K1097" t="str">
            <v>00021245P.11</v>
          </cell>
        </row>
        <row r="1098">
          <cell r="K1098" t="str">
            <v>00021250P.11</v>
          </cell>
        </row>
        <row r="1099">
          <cell r="K1099" t="str">
            <v>00021253P.11</v>
          </cell>
        </row>
        <row r="1100">
          <cell r="K1100" t="str">
            <v>00021253P.11</v>
          </cell>
        </row>
        <row r="1101">
          <cell r="K1101" t="str">
            <v>00021245P.11</v>
          </cell>
        </row>
        <row r="1102">
          <cell r="K1102" t="str">
            <v>00021245P.11</v>
          </cell>
        </row>
        <row r="1103">
          <cell r="K1103" t="str">
            <v>00021245P.11</v>
          </cell>
        </row>
        <row r="1104">
          <cell r="K1104" t="str">
            <v>00021245P.11</v>
          </cell>
        </row>
        <row r="1105">
          <cell r="K1105" t="str">
            <v>00021245P.11</v>
          </cell>
        </row>
        <row r="1106">
          <cell r="K1106" t="str">
            <v>00021245P.11</v>
          </cell>
        </row>
        <row r="1107">
          <cell r="K1107" t="str">
            <v>00021245P.11</v>
          </cell>
        </row>
        <row r="1108">
          <cell r="K1108" t="str">
            <v>00021250P.11</v>
          </cell>
        </row>
        <row r="1109">
          <cell r="K1109" t="str">
            <v>00111148P.2</v>
          </cell>
        </row>
        <row r="1110">
          <cell r="K1110" t="str">
            <v>00111148P.2</v>
          </cell>
        </row>
        <row r="1111">
          <cell r="K1111" t="str">
            <v>00111148P.2</v>
          </cell>
        </row>
        <row r="1112">
          <cell r="K1112" t="str">
            <v>00111148P.2</v>
          </cell>
        </row>
        <row r="1113">
          <cell r="K1113" t="str">
            <v>00111148P.2</v>
          </cell>
        </row>
        <row r="1114">
          <cell r="K1114" t="str">
            <v>00111148P.2</v>
          </cell>
        </row>
        <row r="1115">
          <cell r="K1115" t="str">
            <v>00111148P.2</v>
          </cell>
        </row>
        <row r="1116">
          <cell r="K1116" t="str">
            <v>00111148P.2</v>
          </cell>
        </row>
        <row r="1117">
          <cell r="K1117" t="str">
            <v>00111148P.2</v>
          </cell>
        </row>
        <row r="1118">
          <cell r="K1118" t="str">
            <v>00111148P.2</v>
          </cell>
        </row>
        <row r="1119">
          <cell r="K1119" t="str">
            <v>00111148P.2</v>
          </cell>
        </row>
        <row r="1120">
          <cell r="K1120" t="str">
            <v>00111143P.2</v>
          </cell>
        </row>
        <row r="1121">
          <cell r="K1121" t="str">
            <v>00111143P.2</v>
          </cell>
        </row>
        <row r="1122">
          <cell r="K1122" t="str">
            <v>00111143P.2</v>
          </cell>
        </row>
        <row r="1123">
          <cell r="K1123" t="str">
            <v>00111143P.2</v>
          </cell>
        </row>
        <row r="1124">
          <cell r="K1124" t="str">
            <v>00111143P.2</v>
          </cell>
        </row>
        <row r="1125">
          <cell r="K1125" t="str">
            <v>00111143P.2</v>
          </cell>
        </row>
        <row r="1126">
          <cell r="K1126" t="str">
            <v>00111143P.2</v>
          </cell>
        </row>
        <row r="1127">
          <cell r="K1127" t="str">
            <v>00111143P.2</v>
          </cell>
        </row>
        <row r="1128">
          <cell r="K1128" t="str">
            <v>00111143P.2</v>
          </cell>
        </row>
        <row r="1129">
          <cell r="K1129" t="str">
            <v>00111143P.2</v>
          </cell>
        </row>
        <row r="1130">
          <cell r="K1130" t="str">
            <v>00111143P.2</v>
          </cell>
        </row>
        <row r="1131">
          <cell r="K1131" t="str">
            <v>00111143P.2</v>
          </cell>
        </row>
        <row r="1132">
          <cell r="K1132" t="str">
            <v>00111143P.2</v>
          </cell>
        </row>
        <row r="1133">
          <cell r="K1133" t="str">
            <v>00111143P.2</v>
          </cell>
        </row>
        <row r="1134">
          <cell r="K1134" t="str">
            <v>00111143P.2</v>
          </cell>
        </row>
        <row r="1135">
          <cell r="K1135" t="str">
            <v>00111143P.2</v>
          </cell>
        </row>
        <row r="1136">
          <cell r="K1136" t="str">
            <v>00111143P.2</v>
          </cell>
        </row>
        <row r="1137">
          <cell r="K1137" t="str">
            <v>00111143P.2</v>
          </cell>
        </row>
        <row r="1138">
          <cell r="K1138" t="str">
            <v>00111143P.2</v>
          </cell>
        </row>
        <row r="1139">
          <cell r="K1139" t="str">
            <v>00111103P.2</v>
          </cell>
        </row>
        <row r="1140">
          <cell r="K1140" t="str">
            <v>00111103P.2</v>
          </cell>
        </row>
        <row r="1141">
          <cell r="K1141" t="str">
            <v>00111103P.2</v>
          </cell>
        </row>
        <row r="1142">
          <cell r="K1142" t="str">
            <v>00111103P.2</v>
          </cell>
        </row>
        <row r="1143">
          <cell r="K1143" t="str">
            <v>00111103P.2</v>
          </cell>
        </row>
        <row r="1144">
          <cell r="K1144" t="str">
            <v>00111103P.2</v>
          </cell>
        </row>
        <row r="1145">
          <cell r="K1145" t="str">
            <v>00111104P.2</v>
          </cell>
        </row>
        <row r="1146">
          <cell r="K1146" t="str">
            <v>00111104P.2</v>
          </cell>
        </row>
        <row r="1147">
          <cell r="K1147" t="str">
            <v>00111104P.2</v>
          </cell>
        </row>
        <row r="1148">
          <cell r="K1148" t="str">
            <v>00111105P.2</v>
          </cell>
        </row>
        <row r="1149">
          <cell r="K1149" t="str">
            <v>00111105P.2</v>
          </cell>
        </row>
        <row r="1150">
          <cell r="K1150" t="str">
            <v>00111138P.2</v>
          </cell>
        </row>
        <row r="1151">
          <cell r="K1151" t="str">
            <v>00111138P.2</v>
          </cell>
        </row>
        <row r="1152">
          <cell r="K1152" t="str">
            <v>00111138P.2</v>
          </cell>
        </row>
        <row r="1153">
          <cell r="K1153" t="str">
            <v>00111138P.2</v>
          </cell>
        </row>
        <row r="1154">
          <cell r="K1154" t="str">
            <v>00111138P.2</v>
          </cell>
        </row>
        <row r="1155">
          <cell r="K1155" t="str">
            <v>00111138P.2</v>
          </cell>
        </row>
        <row r="1156">
          <cell r="K1156" t="str">
            <v>00111138P.2</v>
          </cell>
        </row>
        <row r="1157">
          <cell r="K1157" t="str">
            <v>00111138P.2</v>
          </cell>
        </row>
        <row r="1158">
          <cell r="K1158" t="str">
            <v>00111138P.2</v>
          </cell>
        </row>
        <row r="1159">
          <cell r="K1159" t="str">
            <v>00111138P.2</v>
          </cell>
        </row>
        <row r="1160">
          <cell r="K1160" t="str">
            <v>00111138P.2</v>
          </cell>
        </row>
        <row r="1161">
          <cell r="K1161" t="str">
            <v>00111138P.2</v>
          </cell>
        </row>
        <row r="1162">
          <cell r="K1162" t="str">
            <v>00111138P.2</v>
          </cell>
        </row>
        <row r="1163">
          <cell r="K1163" t="str">
            <v>00111138P.2</v>
          </cell>
        </row>
        <row r="1164">
          <cell r="K1164" t="str">
            <v>00111138P.2</v>
          </cell>
        </row>
        <row r="1165">
          <cell r="K1165" t="str">
            <v>00111138P.2</v>
          </cell>
        </row>
        <row r="1166">
          <cell r="K1166" t="str">
            <v>00111138P.2</v>
          </cell>
        </row>
        <row r="1167">
          <cell r="K1167" t="str">
            <v>00111139P.2</v>
          </cell>
        </row>
        <row r="1168">
          <cell r="K1168" t="str">
            <v>00111139P.2</v>
          </cell>
        </row>
        <row r="1169">
          <cell r="K1169" t="str">
            <v>00111139P.2</v>
          </cell>
        </row>
        <row r="1170">
          <cell r="K1170" t="str">
            <v>00111158P.2</v>
          </cell>
        </row>
        <row r="1171">
          <cell r="K1171" t="str">
            <v>00111139P.2</v>
          </cell>
        </row>
        <row r="1172">
          <cell r="K1172" t="str">
            <v>00111139P.2</v>
          </cell>
        </row>
        <row r="1173">
          <cell r="K1173" t="str">
            <v>00111139P.2</v>
          </cell>
        </row>
        <row r="1174">
          <cell r="K1174" t="str">
            <v>00111139P.2</v>
          </cell>
        </row>
        <row r="1175">
          <cell r="K1175" t="str">
            <v>00111140P.2</v>
          </cell>
        </row>
        <row r="1176">
          <cell r="K1176" t="str">
            <v>00111140P.2</v>
          </cell>
        </row>
        <row r="1177">
          <cell r="K1177" t="str">
            <v>00111140P.2</v>
          </cell>
        </row>
        <row r="1178">
          <cell r="K1178" t="str">
            <v>00111140P.2</v>
          </cell>
        </row>
        <row r="1179">
          <cell r="K1179" t="str">
            <v>00111140P.2</v>
          </cell>
        </row>
        <row r="1180">
          <cell r="K1180" t="str">
            <v>00111140P.2</v>
          </cell>
        </row>
        <row r="1181">
          <cell r="K1181" t="str">
            <v>00111140P.2</v>
          </cell>
        </row>
        <row r="1182">
          <cell r="K1182" t="str">
            <v>00111140P.2</v>
          </cell>
        </row>
        <row r="1183">
          <cell r="K1183" t="str">
            <v>00111140P.2</v>
          </cell>
        </row>
        <row r="1184">
          <cell r="K1184" t="str">
            <v>00111140P.2</v>
          </cell>
        </row>
        <row r="1185">
          <cell r="K1185" t="str">
            <v>00111140P.2</v>
          </cell>
        </row>
        <row r="1186">
          <cell r="K1186" t="str">
            <v>00111140P.2</v>
          </cell>
        </row>
        <row r="1187">
          <cell r="K1187" t="str">
            <v>00111140P.2</v>
          </cell>
        </row>
        <row r="1188">
          <cell r="K1188" t="str">
            <v>00111140P.2</v>
          </cell>
        </row>
        <row r="1189">
          <cell r="K1189" t="str">
            <v>00111140P.2</v>
          </cell>
        </row>
        <row r="1190">
          <cell r="K1190" t="str">
            <v>00111140P.2</v>
          </cell>
        </row>
        <row r="1191">
          <cell r="K1191" t="str">
            <v>00111140P.2</v>
          </cell>
        </row>
        <row r="1192">
          <cell r="K1192" t="str">
            <v>00111158P.2</v>
          </cell>
        </row>
        <row r="1193">
          <cell r="K1193" t="str">
            <v>00111158P.2</v>
          </cell>
        </row>
        <row r="1194">
          <cell r="K1194" t="str">
            <v>00111158P.2</v>
          </cell>
        </row>
        <row r="1195">
          <cell r="K1195" t="str">
            <v>00111158P.2</v>
          </cell>
        </row>
        <row r="1196">
          <cell r="K1196" t="str">
            <v>00111158P.2</v>
          </cell>
        </row>
        <row r="1197">
          <cell r="K1197" t="str">
            <v>00111158P.2</v>
          </cell>
        </row>
        <row r="1198">
          <cell r="K1198" t="str">
            <v>00111158P.2</v>
          </cell>
        </row>
        <row r="1199">
          <cell r="K1199" t="str">
            <v>00111158P.2</v>
          </cell>
        </row>
        <row r="1200">
          <cell r="K1200" t="str">
            <v>00111158P.2</v>
          </cell>
        </row>
        <row r="1201">
          <cell r="K1201" t="str">
            <v>00111158P.2</v>
          </cell>
        </row>
        <row r="1202">
          <cell r="K1202" t="str">
            <v>00111158P.2</v>
          </cell>
        </row>
        <row r="1203">
          <cell r="K1203" t="str">
            <v>00111150P.2</v>
          </cell>
        </row>
        <row r="1204">
          <cell r="K1204" t="str">
            <v>00111150P.2</v>
          </cell>
        </row>
        <row r="1205">
          <cell r="K1205" t="str">
            <v>00111150P.2</v>
          </cell>
        </row>
        <row r="1206">
          <cell r="K1206" t="str">
            <v>00111150P.2</v>
          </cell>
        </row>
        <row r="1207">
          <cell r="K1207" t="str">
            <v>00111150P.2</v>
          </cell>
        </row>
        <row r="1208">
          <cell r="K1208" t="str">
            <v>00111150P.2</v>
          </cell>
        </row>
        <row r="1209">
          <cell r="K1209" t="str">
            <v>00111150P.2</v>
          </cell>
        </row>
        <row r="1210">
          <cell r="K1210" t="str">
            <v>00111150P.2</v>
          </cell>
        </row>
        <row r="1211">
          <cell r="K1211" t="str">
            <v>00111102P.2</v>
          </cell>
        </row>
        <row r="1212">
          <cell r="K1212" t="str">
            <v>00111102P.2</v>
          </cell>
        </row>
        <row r="1213">
          <cell r="K1213" t="str">
            <v>00111102P.2</v>
          </cell>
        </row>
        <row r="1214">
          <cell r="K1214" t="str">
            <v>00111102P.2</v>
          </cell>
        </row>
        <row r="1215">
          <cell r="K1215" t="str">
            <v>00111102P.2</v>
          </cell>
        </row>
        <row r="1216">
          <cell r="K1216" t="str">
            <v>00111102P.2</v>
          </cell>
        </row>
        <row r="1217">
          <cell r="K1217" t="str">
            <v>00111102P.2</v>
          </cell>
        </row>
        <row r="1218">
          <cell r="K1218" t="str">
            <v>00111102P.2</v>
          </cell>
        </row>
        <row r="1219">
          <cell r="K1219" t="str">
            <v>00111102P.2</v>
          </cell>
        </row>
        <row r="1220">
          <cell r="K1220" t="str">
            <v>00111102P.2</v>
          </cell>
        </row>
        <row r="1221">
          <cell r="K1221" t="str">
            <v>00111102P.2</v>
          </cell>
        </row>
        <row r="1222">
          <cell r="K1222" t="str">
            <v>00111102P.2</v>
          </cell>
        </row>
        <row r="1223">
          <cell r="K1223" t="str">
            <v>00111102P.2</v>
          </cell>
        </row>
        <row r="1224">
          <cell r="K1224" t="str">
            <v>00111102P.2</v>
          </cell>
        </row>
        <row r="1225">
          <cell r="K1225" t="str">
            <v>00111102P.2</v>
          </cell>
        </row>
        <row r="1226">
          <cell r="K1226" t="str">
            <v>00111102P.2</v>
          </cell>
        </row>
        <row r="1227">
          <cell r="K1227" t="str">
            <v>00111102P.2</v>
          </cell>
        </row>
        <row r="1228">
          <cell r="K1228" t="str">
            <v>00111102P.2</v>
          </cell>
        </row>
        <row r="1229">
          <cell r="K1229" t="str">
            <v>00111102P.2</v>
          </cell>
        </row>
        <row r="1230">
          <cell r="K1230" t="str">
            <v>00111102P.2</v>
          </cell>
        </row>
        <row r="1231">
          <cell r="K1231" t="str">
            <v>00111102P.2</v>
          </cell>
        </row>
        <row r="1232">
          <cell r="K1232" t="str">
            <v>00111102P.2</v>
          </cell>
        </row>
        <row r="1233">
          <cell r="K1233" t="str">
            <v>00111102P.2</v>
          </cell>
        </row>
        <row r="1234">
          <cell r="K1234" t="str">
            <v>00111102P.2</v>
          </cell>
        </row>
        <row r="1235">
          <cell r="K1235" t="str">
            <v>00111102P.2</v>
          </cell>
        </row>
        <row r="1236">
          <cell r="K1236" t="str">
            <v>00111102P.2</v>
          </cell>
        </row>
        <row r="1237">
          <cell r="K1237" t="str">
            <v>00111102P.2</v>
          </cell>
        </row>
        <row r="1238">
          <cell r="K1238" t="str">
            <v>00111102P.2</v>
          </cell>
        </row>
        <row r="1239">
          <cell r="K1239" t="str">
            <v>00111102P.2</v>
          </cell>
        </row>
        <row r="1240">
          <cell r="K1240" t="str">
            <v>00111152P.2</v>
          </cell>
        </row>
        <row r="1241">
          <cell r="K1241" t="str">
            <v>00111152P.2</v>
          </cell>
        </row>
        <row r="1242">
          <cell r="K1242" t="str">
            <v>00111152P.2</v>
          </cell>
        </row>
        <row r="1243">
          <cell r="K1243" t="str">
            <v>00111143P.2</v>
          </cell>
        </row>
        <row r="1244">
          <cell r="K1244" t="str">
            <v>00111143P.2</v>
          </cell>
        </row>
        <row r="1245">
          <cell r="K1245" t="str">
            <v>00111123P.2</v>
          </cell>
        </row>
        <row r="1246">
          <cell r="K1246" t="str">
            <v>00111123P.2</v>
          </cell>
        </row>
        <row r="1247">
          <cell r="K1247" t="str">
            <v>00111123P.2</v>
          </cell>
        </row>
        <row r="1248">
          <cell r="K1248" t="str">
            <v>00111123P.2</v>
          </cell>
        </row>
        <row r="1249">
          <cell r="K1249" t="str">
            <v>00111135P.2</v>
          </cell>
        </row>
        <row r="1250">
          <cell r="K1250" t="str">
            <v>00111135P.2</v>
          </cell>
        </row>
        <row r="1251">
          <cell r="K1251" t="str">
            <v>00111135P.2</v>
          </cell>
        </row>
        <row r="1252">
          <cell r="K1252" t="str">
            <v>00111135P.2</v>
          </cell>
        </row>
        <row r="1253">
          <cell r="K1253" t="str">
            <v>00111135P.2</v>
          </cell>
        </row>
        <row r="1254">
          <cell r="K1254" t="str">
            <v>00111136P.2</v>
          </cell>
        </row>
        <row r="1255">
          <cell r="K1255" t="str">
            <v>00111136P.2</v>
          </cell>
        </row>
        <row r="1256">
          <cell r="K1256" t="str">
            <v>00111136P.2</v>
          </cell>
        </row>
        <row r="1257">
          <cell r="K1257" t="str">
            <v>00111128P.2</v>
          </cell>
        </row>
        <row r="1258">
          <cell r="K1258" t="str">
            <v>00111153P.2</v>
          </cell>
        </row>
        <row r="1259">
          <cell r="K1259" t="str">
            <v>00111153P.2</v>
          </cell>
        </row>
        <row r="1260">
          <cell r="K1260" t="str">
            <v>00111153P.2</v>
          </cell>
        </row>
        <row r="1261">
          <cell r="K1261" t="str">
            <v>00111153P.2</v>
          </cell>
        </row>
        <row r="1262">
          <cell r="K1262" t="str">
            <v>00111153P.2</v>
          </cell>
        </row>
        <row r="1263">
          <cell r="K1263" t="str">
            <v>00111153P.2</v>
          </cell>
        </row>
        <row r="1264">
          <cell r="K1264" t="str">
            <v>00111153P.2</v>
          </cell>
        </row>
        <row r="1265">
          <cell r="K1265" t="str">
            <v>00111123P.2</v>
          </cell>
        </row>
        <row r="1266">
          <cell r="K1266" t="str">
            <v>00111110P.2</v>
          </cell>
        </row>
        <row r="1267">
          <cell r="K1267" t="str">
            <v>00111110P.2</v>
          </cell>
        </row>
        <row r="1268">
          <cell r="K1268" t="str">
            <v>00111110P.2</v>
          </cell>
        </row>
        <row r="1269">
          <cell r="K1269" t="str">
            <v>00111110P.2</v>
          </cell>
        </row>
        <row r="1270">
          <cell r="K1270" t="str">
            <v>00111110P.2</v>
          </cell>
        </row>
        <row r="1271">
          <cell r="K1271" t="str">
            <v>00111110P.2</v>
          </cell>
        </row>
        <row r="1272">
          <cell r="K1272" t="str">
            <v>00111110P.2</v>
          </cell>
        </row>
        <row r="1273">
          <cell r="K1273" t="str">
            <v>00111110P.2</v>
          </cell>
        </row>
        <row r="1274">
          <cell r="K1274" t="str">
            <v>00111118P.2</v>
          </cell>
        </row>
        <row r="1275">
          <cell r="K1275" t="str">
            <v>00111118P.2</v>
          </cell>
        </row>
        <row r="1276">
          <cell r="K1276" t="str">
            <v>00111126P.2</v>
          </cell>
        </row>
        <row r="1277">
          <cell r="K1277" t="str">
            <v>00111126P.2</v>
          </cell>
        </row>
        <row r="1278">
          <cell r="K1278" t="str">
            <v>00111126P.2</v>
          </cell>
        </row>
        <row r="1279">
          <cell r="K1279" t="str">
            <v>00111126P.2</v>
          </cell>
        </row>
        <row r="1280">
          <cell r="K1280" t="str">
            <v>00111126P.2</v>
          </cell>
        </row>
        <row r="1281">
          <cell r="K1281" t="str">
            <v>00111126P.2</v>
          </cell>
        </row>
        <row r="1282">
          <cell r="K1282" t="str">
            <v>00111126P.2</v>
          </cell>
        </row>
        <row r="1283">
          <cell r="K1283" t="str">
            <v>00111126P.2</v>
          </cell>
        </row>
        <row r="1284">
          <cell r="K1284" t="str">
            <v>00111134P.2</v>
          </cell>
        </row>
        <row r="1285">
          <cell r="K1285" t="str">
            <v>00111134P.2</v>
          </cell>
        </row>
        <row r="1286">
          <cell r="K1286" t="str">
            <v>00111134P.2</v>
          </cell>
        </row>
        <row r="1287">
          <cell r="K1287" t="str">
            <v>00111134P.2</v>
          </cell>
        </row>
        <row r="1288">
          <cell r="K1288" t="str">
            <v>00111134P.2</v>
          </cell>
        </row>
        <row r="1289">
          <cell r="K1289" t="str">
            <v>00111134P.2</v>
          </cell>
        </row>
        <row r="1290">
          <cell r="K1290" t="str">
            <v>00111134P.2</v>
          </cell>
        </row>
        <row r="1291">
          <cell r="K1291" t="str">
            <v>00111134P.2</v>
          </cell>
        </row>
        <row r="1292">
          <cell r="K1292" t="str">
            <v>00111134P.2</v>
          </cell>
        </row>
        <row r="1293">
          <cell r="K1293" t="str">
            <v>00111134P.2</v>
          </cell>
        </row>
        <row r="1294">
          <cell r="K1294" t="str">
            <v>00111143P.2</v>
          </cell>
        </row>
        <row r="1295">
          <cell r="K1295" t="str">
            <v>00111143P.2</v>
          </cell>
        </row>
        <row r="1296">
          <cell r="K1296" t="str">
            <v>00111143P.2</v>
          </cell>
        </row>
        <row r="1297">
          <cell r="K1297" t="str">
            <v>00111145P.2</v>
          </cell>
        </row>
        <row r="1298">
          <cell r="K1298" t="str">
            <v>00111145P.2</v>
          </cell>
        </row>
        <row r="1299">
          <cell r="K1299" t="str">
            <v>00111145P.2</v>
          </cell>
        </row>
        <row r="1300">
          <cell r="K1300" t="str">
            <v>00111145P.2</v>
          </cell>
        </row>
        <row r="1301">
          <cell r="K1301" t="str">
            <v>00111145P.2</v>
          </cell>
        </row>
        <row r="1302">
          <cell r="K1302" t="str">
            <v>00111145P.2</v>
          </cell>
        </row>
        <row r="1303">
          <cell r="K1303" t="str">
            <v>00111145P.2</v>
          </cell>
        </row>
        <row r="1304">
          <cell r="K1304" t="str">
            <v>00111145P.2</v>
          </cell>
        </row>
        <row r="1305">
          <cell r="K1305" t="str">
            <v>00111145P.2</v>
          </cell>
        </row>
        <row r="1306">
          <cell r="K1306" t="str">
            <v>00111145P.2</v>
          </cell>
        </row>
        <row r="1307">
          <cell r="K1307" t="str">
            <v>00111145P.2</v>
          </cell>
        </row>
        <row r="1308">
          <cell r="K1308" t="str">
            <v>00111145P.2</v>
          </cell>
        </row>
        <row r="1309">
          <cell r="K1309" t="str">
            <v>00111145P.2</v>
          </cell>
        </row>
        <row r="1310">
          <cell r="K1310" t="str">
            <v>00111145P.2</v>
          </cell>
        </row>
        <row r="1311">
          <cell r="K1311" t="str">
            <v>00111145P.2</v>
          </cell>
        </row>
        <row r="1312">
          <cell r="K1312" t="str">
            <v>00111145P.2</v>
          </cell>
        </row>
        <row r="1313">
          <cell r="K1313" t="str">
            <v>00111145P.2</v>
          </cell>
        </row>
        <row r="1314">
          <cell r="K1314" t="str">
            <v>00111145P.2</v>
          </cell>
        </row>
        <row r="1315">
          <cell r="K1315" t="str">
            <v>00111145P.2</v>
          </cell>
        </row>
        <row r="1316">
          <cell r="K1316" t="str">
            <v>00111148P.2</v>
          </cell>
        </row>
        <row r="1317">
          <cell r="K1317" t="str">
            <v>00111148P.2</v>
          </cell>
        </row>
        <row r="1318">
          <cell r="K1318" t="str">
            <v>00111148P.2</v>
          </cell>
        </row>
        <row r="1319">
          <cell r="K1319" t="str">
            <v>00111148P.2</v>
          </cell>
        </row>
        <row r="1320">
          <cell r="K1320" t="str">
            <v>00111149P.2</v>
          </cell>
        </row>
        <row r="1321">
          <cell r="K1321" t="str">
            <v>00111149P.2</v>
          </cell>
        </row>
        <row r="1322">
          <cell r="K1322" t="str">
            <v>00111149P.2</v>
          </cell>
        </row>
        <row r="1323">
          <cell r="K1323" t="str">
            <v>00111150P.2</v>
          </cell>
        </row>
        <row r="1324">
          <cell r="K1324" t="str">
            <v>00111150P.2</v>
          </cell>
        </row>
        <row r="1325">
          <cell r="K1325" t="str">
            <v>00111150P.2</v>
          </cell>
        </row>
        <row r="1326">
          <cell r="K1326" t="str">
            <v>00111150P.2</v>
          </cell>
        </row>
        <row r="1327">
          <cell r="K1327" t="str">
            <v>00111150P.2</v>
          </cell>
        </row>
        <row r="1328">
          <cell r="K1328" t="str">
            <v>00111150P.2</v>
          </cell>
        </row>
        <row r="1329">
          <cell r="K1329" t="str">
            <v>00111150P.2</v>
          </cell>
        </row>
        <row r="1330">
          <cell r="K1330" t="str">
            <v>00111150P.2</v>
          </cell>
        </row>
        <row r="1331">
          <cell r="K1331" t="str">
            <v>00111150P.2</v>
          </cell>
        </row>
        <row r="1332">
          <cell r="K1332" t="str">
            <v>00111150P.2</v>
          </cell>
        </row>
        <row r="1333">
          <cell r="K1333" t="str">
            <v>00111150P.2</v>
          </cell>
        </row>
        <row r="1334">
          <cell r="K1334" t="str">
            <v>00111150P.2</v>
          </cell>
        </row>
        <row r="1335">
          <cell r="K1335" t="str">
            <v>00111157P.2</v>
          </cell>
        </row>
        <row r="1336">
          <cell r="K1336" t="str">
            <v>00111157P.2</v>
          </cell>
        </row>
        <row r="1337">
          <cell r="K1337" t="str">
            <v>00111157P.2</v>
          </cell>
        </row>
        <row r="1338">
          <cell r="K1338" t="str">
            <v>00111157P.2</v>
          </cell>
        </row>
        <row r="1339">
          <cell r="K1339" t="str">
            <v>00111157P.2</v>
          </cell>
        </row>
        <row r="1340">
          <cell r="K1340" t="str">
            <v>00111157P.2</v>
          </cell>
        </row>
        <row r="1341">
          <cell r="K1341" t="str">
            <v>00111157P.2</v>
          </cell>
        </row>
        <row r="1342">
          <cell r="K1342" t="str">
            <v>00111157P.2</v>
          </cell>
        </row>
        <row r="1343">
          <cell r="K1343" t="str">
            <v>00111157P.2</v>
          </cell>
        </row>
        <row r="1344">
          <cell r="K1344" t="str">
            <v>00111157P.2</v>
          </cell>
        </row>
        <row r="1345">
          <cell r="K1345" t="str">
            <v>00111159P.2</v>
          </cell>
        </row>
        <row r="1346">
          <cell r="K1346" t="str">
            <v>00111159P.2</v>
          </cell>
        </row>
        <row r="1347">
          <cell r="K1347" t="str">
            <v>00111159P.2</v>
          </cell>
        </row>
        <row r="1348">
          <cell r="K1348" t="str">
            <v>00111159P.2</v>
          </cell>
        </row>
        <row r="1349">
          <cell r="K1349" t="str">
            <v>00111159P.2</v>
          </cell>
        </row>
        <row r="1350">
          <cell r="K1350" t="str">
            <v>00111159P.2</v>
          </cell>
        </row>
        <row r="1351">
          <cell r="K1351" t="str">
            <v>00111159P.2</v>
          </cell>
        </row>
        <row r="1352">
          <cell r="K1352" t="str">
            <v>00111159P.2</v>
          </cell>
        </row>
        <row r="1353">
          <cell r="K1353" t="str">
            <v>00111159P.2</v>
          </cell>
        </row>
        <row r="1354">
          <cell r="K1354" t="str">
            <v>00111159P.2</v>
          </cell>
        </row>
        <row r="1355">
          <cell r="K1355" t="str">
            <v>00111159P.2</v>
          </cell>
        </row>
        <row r="1356">
          <cell r="K1356" t="str">
            <v>00111159P.2</v>
          </cell>
        </row>
        <row r="1357">
          <cell r="K1357" t="str">
            <v>00111107P.2</v>
          </cell>
        </row>
        <row r="1358">
          <cell r="K1358" t="str">
            <v>00111107P.2</v>
          </cell>
        </row>
        <row r="1359">
          <cell r="K1359" t="str">
            <v>00111107P.2</v>
          </cell>
        </row>
        <row r="1360">
          <cell r="K1360" t="str">
            <v>00111144P.2</v>
          </cell>
        </row>
        <row r="1361">
          <cell r="K1361" t="str">
            <v>00111144P.2</v>
          </cell>
        </row>
        <row r="1362">
          <cell r="K1362" t="str">
            <v>00111144P.2</v>
          </cell>
        </row>
        <row r="1363">
          <cell r="K1363" t="str">
            <v>00111144P.2</v>
          </cell>
        </row>
        <row r="1364">
          <cell r="K1364" t="str">
            <v>00111144P.2</v>
          </cell>
        </row>
        <row r="1365">
          <cell r="K1365" t="str">
            <v>00111144P.2</v>
          </cell>
        </row>
        <row r="1366">
          <cell r="K1366" t="str">
            <v>00111144P.2</v>
          </cell>
        </row>
        <row r="1367">
          <cell r="K1367" t="str">
            <v>00111144P.2</v>
          </cell>
        </row>
        <row r="1368">
          <cell r="K1368" t="str">
            <v>00111126P.2</v>
          </cell>
        </row>
        <row r="1369">
          <cell r="K1369" t="str">
            <v>00111126P.2</v>
          </cell>
        </row>
        <row r="1370">
          <cell r="K1370" t="str">
            <v>00111126P.2</v>
          </cell>
        </row>
        <row r="1371">
          <cell r="K1371" t="str">
            <v>00111126P.2</v>
          </cell>
        </row>
        <row r="1372">
          <cell r="K1372" t="str">
            <v>00111126P.2</v>
          </cell>
        </row>
        <row r="1373">
          <cell r="K1373" t="str">
            <v>00111126P.2</v>
          </cell>
        </row>
        <row r="1374">
          <cell r="K1374" t="str">
            <v>00111160P.2</v>
          </cell>
        </row>
        <row r="1375">
          <cell r="K1375" t="str">
            <v>00111160P.2</v>
          </cell>
        </row>
        <row r="1376">
          <cell r="K1376" t="str">
            <v>00111160P.2</v>
          </cell>
        </row>
        <row r="1377">
          <cell r="K1377" t="str">
            <v>00111160P.2</v>
          </cell>
        </row>
        <row r="1378">
          <cell r="K1378" t="str">
            <v>00111160P.2</v>
          </cell>
        </row>
        <row r="1379">
          <cell r="K1379" t="str">
            <v>00111160P.2</v>
          </cell>
        </row>
        <row r="1380">
          <cell r="K1380" t="str">
            <v>00111160P.2</v>
          </cell>
        </row>
        <row r="1381">
          <cell r="K1381" t="str">
            <v>00111160P.2</v>
          </cell>
        </row>
        <row r="1382">
          <cell r="K1382" t="str">
            <v>00111160P.2</v>
          </cell>
        </row>
        <row r="1383">
          <cell r="K1383" t="str">
            <v>00111160P.2</v>
          </cell>
        </row>
        <row r="1384">
          <cell r="K1384" t="str">
            <v>00111160P.2</v>
          </cell>
        </row>
        <row r="1385">
          <cell r="K1385" t="str">
            <v>00111160P.2</v>
          </cell>
        </row>
        <row r="1386">
          <cell r="K1386" t="str">
            <v>00111160P.2</v>
          </cell>
        </row>
        <row r="1387">
          <cell r="K1387" t="str">
            <v>00111160P.2</v>
          </cell>
        </row>
        <row r="1388">
          <cell r="K1388" t="str">
            <v>00111160P.2</v>
          </cell>
        </row>
        <row r="1389">
          <cell r="K1389" t="str">
            <v>00111160P.2</v>
          </cell>
        </row>
        <row r="1390">
          <cell r="K1390" t="str">
            <v>00111159P.2</v>
          </cell>
        </row>
        <row r="1391">
          <cell r="K1391" t="str">
            <v>00111159P.2</v>
          </cell>
        </row>
        <row r="1392">
          <cell r="K1392" t="str">
            <v>00111159P.2</v>
          </cell>
        </row>
        <row r="1393">
          <cell r="K1393" t="str">
            <v>00111159P.2</v>
          </cell>
        </row>
        <row r="1394">
          <cell r="K1394" t="str">
            <v>00111159P.2</v>
          </cell>
        </row>
        <row r="1395">
          <cell r="K1395" t="str">
            <v>00111111P.2</v>
          </cell>
        </row>
        <row r="1396">
          <cell r="K1396" t="str">
            <v>00111120P.2</v>
          </cell>
        </row>
        <row r="1397">
          <cell r="K1397" t="str">
            <v>00111123P.2</v>
          </cell>
        </row>
        <row r="1398">
          <cell r="K1398" t="str">
            <v>00111125P.2</v>
          </cell>
        </row>
        <row r="1399">
          <cell r="K1399" t="str">
            <v>00111111P.2</v>
          </cell>
        </row>
        <row r="1400">
          <cell r="K1400" t="str">
            <v>00111111P.2</v>
          </cell>
        </row>
        <row r="1401">
          <cell r="K1401" t="str">
            <v>00111111P.2</v>
          </cell>
        </row>
        <row r="1402">
          <cell r="K1402" t="str">
            <v>00111113P.2</v>
          </cell>
        </row>
        <row r="1403">
          <cell r="K1403" t="str">
            <v>00111114P.2</v>
          </cell>
        </row>
        <row r="1404">
          <cell r="K1404" t="str">
            <v>00111116P.2</v>
          </cell>
        </row>
        <row r="1405">
          <cell r="K1405" t="str">
            <v>00111118P.2</v>
          </cell>
        </row>
        <row r="1406">
          <cell r="K1406" t="str">
            <v>00111118P.2</v>
          </cell>
        </row>
        <row r="1407">
          <cell r="K1407" t="str">
            <v>00111118P.2</v>
          </cell>
        </row>
        <row r="1408">
          <cell r="K1408" t="str">
            <v>00111119P.2</v>
          </cell>
        </row>
        <row r="1409">
          <cell r="K1409" t="str">
            <v>00111119P.2</v>
          </cell>
        </row>
        <row r="1410">
          <cell r="K1410" t="str">
            <v>00111119P.2</v>
          </cell>
        </row>
        <row r="1411">
          <cell r="K1411" t="str">
            <v>00111119P.2</v>
          </cell>
        </row>
        <row r="1412">
          <cell r="K1412" t="str">
            <v>00111129P.2</v>
          </cell>
        </row>
        <row r="1413">
          <cell r="K1413" t="str">
            <v>00111130P.2</v>
          </cell>
        </row>
        <row r="1414">
          <cell r="K1414" t="str">
            <v>00111134P.2</v>
          </cell>
        </row>
        <row r="1415">
          <cell r="K1415" t="str">
            <v>00111136P.2</v>
          </cell>
        </row>
        <row r="1416">
          <cell r="K1416" t="str">
            <v>00111110P.2</v>
          </cell>
        </row>
        <row r="1417">
          <cell r="K1417" t="str">
            <v>00111110P.2</v>
          </cell>
        </row>
        <row r="1418">
          <cell r="K1418" t="str">
            <v>00111113P.2</v>
          </cell>
        </row>
        <row r="1419">
          <cell r="K1419" t="str">
            <v>00111118P.2</v>
          </cell>
        </row>
        <row r="1420">
          <cell r="K1420" t="str">
            <v>00111124P.2</v>
          </cell>
        </row>
        <row r="1421">
          <cell r="K1421" t="str">
            <v>00111127P.2</v>
          </cell>
        </row>
        <row r="1422">
          <cell r="K1422" t="str">
            <v>00111110P.2</v>
          </cell>
        </row>
        <row r="1423">
          <cell r="K1423" t="str">
            <v>00111111P.2</v>
          </cell>
        </row>
        <row r="1424">
          <cell r="K1424" t="str">
            <v>00111115P.2</v>
          </cell>
        </row>
        <row r="1425">
          <cell r="K1425" t="str">
            <v>00111116P.2</v>
          </cell>
        </row>
        <row r="1426">
          <cell r="K1426" t="str">
            <v>00111116P.2</v>
          </cell>
        </row>
        <row r="1427">
          <cell r="K1427" t="str">
            <v>00111116P.2</v>
          </cell>
        </row>
        <row r="1428">
          <cell r="K1428" t="str">
            <v>00111119P.2</v>
          </cell>
        </row>
        <row r="1429">
          <cell r="K1429" t="str">
            <v>00111120P.2</v>
          </cell>
        </row>
        <row r="1430">
          <cell r="K1430" t="str">
            <v>00111120P.2</v>
          </cell>
        </row>
        <row r="1431">
          <cell r="K1431" t="str">
            <v>00111124P.2</v>
          </cell>
        </row>
        <row r="1432">
          <cell r="K1432" t="str">
            <v>00111125P.2</v>
          </cell>
        </row>
        <row r="1433">
          <cell r="K1433" t="str">
            <v>00111126P.2</v>
          </cell>
        </row>
        <row r="1434">
          <cell r="K1434" t="str">
            <v>00111126P.2</v>
          </cell>
        </row>
        <row r="1435">
          <cell r="K1435" t="str">
            <v>00111127P.2</v>
          </cell>
        </row>
        <row r="1436">
          <cell r="K1436" t="str">
            <v>00111127P.2</v>
          </cell>
        </row>
        <row r="1437">
          <cell r="K1437" t="str">
            <v>00111129P.2</v>
          </cell>
        </row>
        <row r="1438">
          <cell r="K1438" t="str">
            <v>00111129P.2</v>
          </cell>
        </row>
        <row r="1439">
          <cell r="K1439" t="str">
            <v>00111129P.2</v>
          </cell>
        </row>
        <row r="1440">
          <cell r="K1440" t="str">
            <v>00111131P.2</v>
          </cell>
        </row>
        <row r="1441">
          <cell r="K1441" t="str">
            <v>00111132P.2</v>
          </cell>
        </row>
        <row r="1442">
          <cell r="K1442" t="str">
            <v>00111133P.2</v>
          </cell>
        </row>
        <row r="1443">
          <cell r="K1443" t="str">
            <v>00111136P.2</v>
          </cell>
        </row>
        <row r="1444">
          <cell r="K1444" t="str">
            <v>00111121P.2</v>
          </cell>
        </row>
        <row r="1445">
          <cell r="K1445" t="str">
            <v>00111121P.2</v>
          </cell>
        </row>
        <row r="1446">
          <cell r="K1446" t="str">
            <v>00111133P.2</v>
          </cell>
        </row>
        <row r="1447">
          <cell r="K1447" t="str">
            <v>00111133P.2</v>
          </cell>
        </row>
        <row r="1448">
          <cell r="K1448" t="str">
            <v>00111110P.2</v>
          </cell>
        </row>
        <row r="1449">
          <cell r="K1449" t="str">
            <v>00111112P.2</v>
          </cell>
        </row>
        <row r="1450">
          <cell r="K1450" t="str">
            <v>00111113P.2</v>
          </cell>
        </row>
        <row r="1451">
          <cell r="K1451" t="str">
            <v>00111115P.2</v>
          </cell>
        </row>
        <row r="1452">
          <cell r="K1452" t="str">
            <v>00111115P.2</v>
          </cell>
        </row>
        <row r="1453">
          <cell r="K1453" t="str">
            <v>00111119P.2</v>
          </cell>
        </row>
        <row r="1454">
          <cell r="K1454" t="str">
            <v>00111122P.2</v>
          </cell>
        </row>
        <row r="1455">
          <cell r="K1455" t="str">
            <v>00111122P.2</v>
          </cell>
        </row>
        <row r="1456">
          <cell r="K1456" t="str">
            <v>00111128P.2</v>
          </cell>
        </row>
        <row r="1457">
          <cell r="K1457" t="str">
            <v>00111136P.2</v>
          </cell>
        </row>
        <row r="1458">
          <cell r="K1458" t="str">
            <v>00111130P.2</v>
          </cell>
        </row>
        <row r="1459">
          <cell r="K1459" t="str">
            <v>00111131P.2</v>
          </cell>
        </row>
        <row r="1460">
          <cell r="K1460" t="str">
            <v>00111135P.2</v>
          </cell>
        </row>
        <row r="1461">
          <cell r="K1461" t="str">
            <v>00111111P.2</v>
          </cell>
        </row>
        <row r="1462">
          <cell r="K1462" t="str">
            <v>00111112P.2</v>
          </cell>
        </row>
        <row r="1463">
          <cell r="K1463" t="str">
            <v>00111112P.2</v>
          </cell>
        </row>
        <row r="1464">
          <cell r="K1464" t="str">
            <v>00111115P.2</v>
          </cell>
        </row>
        <row r="1465">
          <cell r="K1465" t="str">
            <v>00111119P.2</v>
          </cell>
        </row>
        <row r="1466">
          <cell r="K1466" t="str">
            <v>00111120P.2</v>
          </cell>
        </row>
        <row r="1467">
          <cell r="K1467" t="str">
            <v>00111124P.2</v>
          </cell>
        </row>
        <row r="1468">
          <cell r="K1468" t="str">
            <v>00111124P.2</v>
          </cell>
        </row>
        <row r="1469">
          <cell r="K1469" t="str">
            <v>00111124P.2</v>
          </cell>
        </row>
        <row r="1470">
          <cell r="K1470" t="str">
            <v>00111129P.2</v>
          </cell>
        </row>
        <row r="1471">
          <cell r="K1471" t="str">
            <v>00111133P.2</v>
          </cell>
        </row>
        <row r="1472">
          <cell r="K1472" t="str">
            <v>00111134P.2</v>
          </cell>
        </row>
        <row r="1473">
          <cell r="K1473" t="str">
            <v>00111134P.2</v>
          </cell>
        </row>
        <row r="1474">
          <cell r="K1474" t="str">
            <v>00111121P.2</v>
          </cell>
        </row>
        <row r="1475">
          <cell r="K1475" t="str">
            <v>00111123P.2</v>
          </cell>
        </row>
        <row r="1476">
          <cell r="K1476" t="str">
            <v>00111123P.2</v>
          </cell>
        </row>
        <row r="1477">
          <cell r="K1477" t="str">
            <v>00111128P.2</v>
          </cell>
        </row>
        <row r="1478">
          <cell r="K1478" t="str">
            <v>00111131P.2</v>
          </cell>
        </row>
        <row r="1479">
          <cell r="K1479" t="str">
            <v>00111120P.2</v>
          </cell>
        </row>
        <row r="1480">
          <cell r="K1480" t="str">
            <v>00111120P.2</v>
          </cell>
        </row>
        <row r="1481">
          <cell r="K1481" t="str">
            <v>00111121P.2</v>
          </cell>
        </row>
        <row r="1482">
          <cell r="K1482" t="str">
            <v>00111124P.2</v>
          </cell>
        </row>
        <row r="1483">
          <cell r="K1483" t="str">
            <v>00111125P.2</v>
          </cell>
        </row>
        <row r="1484">
          <cell r="K1484" t="str">
            <v>00111128P.2</v>
          </cell>
        </row>
        <row r="1485">
          <cell r="K1485" t="str">
            <v>00111128P.2</v>
          </cell>
        </row>
        <row r="1486">
          <cell r="K1486" t="str">
            <v>00111129P.2</v>
          </cell>
        </row>
        <row r="1487">
          <cell r="K1487" t="str">
            <v>00111129P.2</v>
          </cell>
        </row>
        <row r="1488">
          <cell r="K1488" t="str">
            <v>00111134P.2</v>
          </cell>
        </row>
        <row r="1489">
          <cell r="K1489" t="str">
            <v>00111111P.2</v>
          </cell>
        </row>
        <row r="1490">
          <cell r="K1490" t="str">
            <v>00111113P.2</v>
          </cell>
        </row>
        <row r="1491">
          <cell r="K1491" t="str">
            <v>00111113P.2</v>
          </cell>
        </row>
        <row r="1492">
          <cell r="K1492" t="str">
            <v>00111120P.2</v>
          </cell>
        </row>
        <row r="1493">
          <cell r="K1493" t="str">
            <v>00111122P.2</v>
          </cell>
        </row>
        <row r="1494">
          <cell r="K1494" t="str">
            <v>00111128P.2</v>
          </cell>
        </row>
        <row r="1495">
          <cell r="K1495" t="str">
            <v>00111129P.2</v>
          </cell>
        </row>
        <row r="1496">
          <cell r="K1496" t="str">
            <v>00111130P.2</v>
          </cell>
        </row>
        <row r="1497">
          <cell r="K1497" t="str">
            <v>00111136P.2</v>
          </cell>
        </row>
        <row r="1498">
          <cell r="K1498" t="str">
            <v>00111118P.2</v>
          </cell>
        </row>
        <row r="1499">
          <cell r="K1499" t="str">
            <v>00111114P.2</v>
          </cell>
        </row>
        <row r="1500">
          <cell r="K1500" t="str">
            <v>00111115P.2</v>
          </cell>
        </row>
        <row r="1501">
          <cell r="K1501" t="str">
            <v>00111124P.2</v>
          </cell>
        </row>
        <row r="1502">
          <cell r="K1502" t="str">
            <v>00111126P.2</v>
          </cell>
        </row>
        <row r="1503">
          <cell r="K1503" t="str">
            <v>00111131P.2</v>
          </cell>
        </row>
        <row r="1504">
          <cell r="K1504" t="str">
            <v>00111110P.2</v>
          </cell>
        </row>
        <row r="1505">
          <cell r="K1505" t="str">
            <v>00111114P.2</v>
          </cell>
        </row>
        <row r="1506">
          <cell r="K1506" t="str">
            <v>00111115P.2</v>
          </cell>
        </row>
        <row r="1507">
          <cell r="K1507" t="str">
            <v>00111118P.2</v>
          </cell>
        </row>
        <row r="1508">
          <cell r="K1508" t="str">
            <v>00111119P.2</v>
          </cell>
        </row>
        <row r="1509">
          <cell r="K1509" t="str">
            <v>00111125P.2</v>
          </cell>
        </row>
        <row r="1510">
          <cell r="K1510" t="str">
            <v>00111126P.2</v>
          </cell>
        </row>
        <row r="1511">
          <cell r="K1511" t="str">
            <v>00111133P.2</v>
          </cell>
        </row>
        <row r="1512">
          <cell r="K1512" t="str">
            <v>00111135P.2</v>
          </cell>
        </row>
        <row r="1513">
          <cell r="K1513" t="str">
            <v>00111114P.2</v>
          </cell>
        </row>
        <row r="1514">
          <cell r="K1514" t="str">
            <v>00111116P.2</v>
          </cell>
        </row>
        <row r="1515">
          <cell r="K1515" t="str">
            <v>00111117P.2</v>
          </cell>
        </row>
        <row r="1516">
          <cell r="K1516" t="str">
            <v>00111123P.2</v>
          </cell>
        </row>
        <row r="1517">
          <cell r="K1517" t="str">
            <v>00111129P.2</v>
          </cell>
        </row>
        <row r="1518">
          <cell r="K1518" t="str">
            <v>00111110P.2</v>
          </cell>
        </row>
        <row r="1519">
          <cell r="K1519" t="str">
            <v>00111110P.2</v>
          </cell>
        </row>
        <row r="1520">
          <cell r="K1520" t="str">
            <v>00111116P.2</v>
          </cell>
        </row>
        <row r="1521">
          <cell r="K1521" t="str">
            <v>00111127P.2</v>
          </cell>
        </row>
        <row r="1522">
          <cell r="K1522" t="str">
            <v>00111121P.2</v>
          </cell>
        </row>
        <row r="1523">
          <cell r="K1523" t="str">
            <v>00111128P.2</v>
          </cell>
        </row>
        <row r="1524">
          <cell r="K1524" t="str">
            <v>00111129P.2</v>
          </cell>
        </row>
        <row r="1525">
          <cell r="K1525" t="str">
            <v>00111132P.2</v>
          </cell>
        </row>
        <row r="1526">
          <cell r="K1526" t="str">
            <v>00111136P.2</v>
          </cell>
        </row>
        <row r="1527">
          <cell r="K1527" t="str">
            <v>00111114P.2</v>
          </cell>
        </row>
        <row r="1528">
          <cell r="K1528" t="str">
            <v>00111121P.2</v>
          </cell>
        </row>
        <row r="1529">
          <cell r="K1529" t="str">
            <v>00111124P.2</v>
          </cell>
        </row>
        <row r="1530">
          <cell r="K1530" t="str">
            <v>00111126P.2</v>
          </cell>
        </row>
        <row r="1531">
          <cell r="K1531" t="str">
            <v>00111126P.2</v>
          </cell>
        </row>
        <row r="1532">
          <cell r="K1532" t="str">
            <v>00111129P.2</v>
          </cell>
        </row>
        <row r="1533">
          <cell r="K1533" t="str">
            <v>00111131P.2</v>
          </cell>
        </row>
        <row r="1534">
          <cell r="K1534" t="str">
            <v>00111134P.2</v>
          </cell>
        </row>
        <row r="1535">
          <cell r="K1535" t="str">
            <v>00111130P.2</v>
          </cell>
        </row>
        <row r="1536">
          <cell r="K1536" t="str">
            <v>00111114P.2</v>
          </cell>
        </row>
        <row r="1537">
          <cell r="K1537" t="str">
            <v>00111115P.2</v>
          </cell>
        </row>
        <row r="1538">
          <cell r="K1538" t="str">
            <v>00111119P.2</v>
          </cell>
        </row>
        <row r="1539">
          <cell r="K1539" t="str">
            <v>00111130P.2</v>
          </cell>
        </row>
        <row r="1540">
          <cell r="K1540" t="str">
            <v>00111134P.2</v>
          </cell>
        </row>
        <row r="1541">
          <cell r="K1541" t="str">
            <v>00111120P.2</v>
          </cell>
        </row>
        <row r="1542">
          <cell r="K1542" t="str">
            <v>00111126P.2</v>
          </cell>
        </row>
        <row r="1543">
          <cell r="K1543" t="str">
            <v>00111131P.2</v>
          </cell>
        </row>
        <row r="1544">
          <cell r="K1544" t="str">
            <v>00111117P.2</v>
          </cell>
        </row>
        <row r="1545">
          <cell r="K1545" t="str">
            <v>00111117P.2</v>
          </cell>
        </row>
        <row r="1546">
          <cell r="K1546" t="str">
            <v>00111124P.2</v>
          </cell>
        </row>
        <row r="1547">
          <cell r="K1547" t="str">
            <v>00111126P.2</v>
          </cell>
        </row>
        <row r="1548">
          <cell r="K1548" t="str">
            <v>00111128P.2</v>
          </cell>
        </row>
        <row r="1549">
          <cell r="K1549" t="str">
            <v>00111133P.2</v>
          </cell>
        </row>
        <row r="1550">
          <cell r="K1550" t="str">
            <v>00111114P.2</v>
          </cell>
        </row>
        <row r="1551">
          <cell r="K1551" t="str">
            <v>00111117P.2</v>
          </cell>
        </row>
        <row r="1552">
          <cell r="K1552" t="str">
            <v>00111126P.2</v>
          </cell>
        </row>
        <row r="1553">
          <cell r="K1553" t="str">
            <v>00111128P.2</v>
          </cell>
        </row>
        <row r="1554">
          <cell r="K1554" t="str">
            <v>00111131P.2</v>
          </cell>
        </row>
        <row r="1555">
          <cell r="K1555" t="str">
            <v>00111133P.2</v>
          </cell>
        </row>
        <row r="1556">
          <cell r="K1556" t="str">
            <v>00111118P.2</v>
          </cell>
        </row>
        <row r="1557">
          <cell r="K1557" t="str">
            <v>00111125P.2</v>
          </cell>
        </row>
        <row r="1558">
          <cell r="K1558" t="str">
            <v>00111127P.2</v>
          </cell>
        </row>
        <row r="1559">
          <cell r="K1559" t="str">
            <v>00111128P.2</v>
          </cell>
        </row>
        <row r="1560">
          <cell r="K1560" t="str">
            <v>00111134P.2</v>
          </cell>
        </row>
        <row r="1561">
          <cell r="K1561" t="str">
            <v>00111112P.2</v>
          </cell>
        </row>
        <row r="1562">
          <cell r="K1562" t="str">
            <v>00111125P.2</v>
          </cell>
        </row>
        <row r="1563">
          <cell r="K1563" t="str">
            <v>00111126P.2</v>
          </cell>
        </row>
        <row r="1564">
          <cell r="K1564" t="str">
            <v>00111126P.2</v>
          </cell>
        </row>
        <row r="1565">
          <cell r="K1565" t="str">
            <v>00111110P.2</v>
          </cell>
        </row>
        <row r="1566">
          <cell r="K1566" t="str">
            <v>00111133P.2</v>
          </cell>
        </row>
        <row r="1567">
          <cell r="K1567" t="str">
            <v>00111115P.2</v>
          </cell>
        </row>
        <row r="1568">
          <cell r="K1568" t="str">
            <v>00111116P.2</v>
          </cell>
        </row>
        <row r="1569">
          <cell r="K1569" t="str">
            <v>00111126P.2</v>
          </cell>
        </row>
        <row r="1570">
          <cell r="K1570" t="str">
            <v>00111129P.2</v>
          </cell>
        </row>
        <row r="1571">
          <cell r="K1571" t="str">
            <v>00111134P.2</v>
          </cell>
        </row>
        <row r="1572">
          <cell r="K1572" t="str">
            <v>00111123P.2</v>
          </cell>
        </row>
        <row r="1573">
          <cell r="K1573" t="str">
            <v>00111115P.2</v>
          </cell>
        </row>
        <row r="1574">
          <cell r="K1574" t="str">
            <v>00111124P.2</v>
          </cell>
        </row>
        <row r="1575">
          <cell r="K1575" t="str">
            <v>00111127P.2</v>
          </cell>
        </row>
        <row r="1576">
          <cell r="K1576" t="str">
            <v>00111134P.2</v>
          </cell>
        </row>
        <row r="1577">
          <cell r="K1577" t="str">
            <v>00111125P.2</v>
          </cell>
        </row>
        <row r="1578">
          <cell r="K1578" t="str">
            <v>00111115P.2</v>
          </cell>
        </row>
        <row r="1579">
          <cell r="K1579" t="str">
            <v>00111128P.2</v>
          </cell>
        </row>
        <row r="1580">
          <cell r="K1580" t="str">
            <v>00111114P.2</v>
          </cell>
        </row>
        <row r="1581">
          <cell r="K1581" t="str">
            <v>00111127P.2</v>
          </cell>
        </row>
        <row r="1582">
          <cell r="K1582" t="str">
            <v>00111129P.2</v>
          </cell>
        </row>
        <row r="1583">
          <cell r="K1583" t="str">
            <v>00111134P.2</v>
          </cell>
        </row>
        <row r="1584">
          <cell r="K1584" t="str">
            <v>00111126P.2</v>
          </cell>
        </row>
        <row r="1585">
          <cell r="K1585" t="str">
            <v>00111116P.2</v>
          </cell>
        </row>
        <row r="1586">
          <cell r="K1586" t="str">
            <v>00111126P.2</v>
          </cell>
        </row>
        <row r="1587">
          <cell r="K1587" t="str">
            <v>00111127P.2</v>
          </cell>
        </row>
        <row r="1588">
          <cell r="K1588" t="str">
            <v>00111133P.2</v>
          </cell>
        </row>
        <row r="1589">
          <cell r="K1589" t="str">
            <v>00111113P.2</v>
          </cell>
        </row>
        <row r="1590">
          <cell r="K1590" t="str">
            <v>00111110P.2</v>
          </cell>
        </row>
        <row r="1591">
          <cell r="K1591" t="str">
            <v>00111111P.2</v>
          </cell>
        </row>
        <row r="1592">
          <cell r="K1592" t="str">
            <v>00111116P.2</v>
          </cell>
        </row>
        <row r="1593">
          <cell r="K1593" t="str">
            <v>00111121P.2</v>
          </cell>
        </row>
        <row r="1594">
          <cell r="K1594" t="str">
            <v>00111131P.2</v>
          </cell>
        </row>
        <row r="1595">
          <cell r="K1595" t="str">
            <v>00111114P.2</v>
          </cell>
        </row>
        <row r="1596">
          <cell r="K1596" t="str">
            <v>00111110P.2</v>
          </cell>
        </row>
        <row r="1597">
          <cell r="K1597" t="str">
            <v>00111117P.2</v>
          </cell>
        </row>
        <row r="1598">
          <cell r="K1598" t="str">
            <v>00111110P.2</v>
          </cell>
        </row>
        <row r="1599">
          <cell r="K1599" t="str">
            <v>00111114P.2</v>
          </cell>
        </row>
        <row r="1600">
          <cell r="K1600" t="str">
            <v>00111115P.2</v>
          </cell>
        </row>
        <row r="1601">
          <cell r="K1601" t="str">
            <v>00111130P.2</v>
          </cell>
        </row>
        <row r="1602">
          <cell r="K1602" t="str">
            <v>00111122P.2</v>
          </cell>
        </row>
        <row r="1603">
          <cell r="K1603" t="str">
            <v>00111130P.2</v>
          </cell>
        </row>
        <row r="1604">
          <cell r="K1604" t="str">
            <v>00111131P.2</v>
          </cell>
        </row>
        <row r="1605">
          <cell r="K1605" t="str">
            <v>00111113P.2</v>
          </cell>
        </row>
        <row r="1606">
          <cell r="K1606" t="str">
            <v>00111120P.2</v>
          </cell>
        </row>
        <row r="1607">
          <cell r="K1607" t="str">
            <v>00111124P.2</v>
          </cell>
        </row>
        <row r="1608">
          <cell r="K1608" t="str">
            <v>00111126P.2</v>
          </cell>
        </row>
        <row r="1609">
          <cell r="K1609" t="str">
            <v>00111130P.2</v>
          </cell>
        </row>
        <row r="1610">
          <cell r="K1610" t="str">
            <v>00111133P.2</v>
          </cell>
        </row>
        <row r="1611">
          <cell r="K1611" t="str">
            <v>00111135P.2</v>
          </cell>
        </row>
        <row r="1612">
          <cell r="K1612" t="str">
            <v>00111126P.2</v>
          </cell>
        </row>
        <row r="1613">
          <cell r="K1613" t="str">
            <v>00111132P.2</v>
          </cell>
        </row>
        <row r="1614">
          <cell r="K1614" t="str">
            <v>00111116P.2</v>
          </cell>
        </row>
        <row r="1615">
          <cell r="K1615" t="str">
            <v>00111114P.2</v>
          </cell>
        </row>
        <row r="1616">
          <cell r="K1616" t="str">
            <v>00111130P.2</v>
          </cell>
        </row>
        <row r="1617">
          <cell r="K1617" t="str">
            <v>00111133P.2</v>
          </cell>
        </row>
        <row r="1618">
          <cell r="K1618" t="str">
            <v>00111136P.2</v>
          </cell>
        </row>
        <row r="1619">
          <cell r="K1619" t="str">
            <v>00111117P.2</v>
          </cell>
        </row>
        <row r="1620">
          <cell r="K1620" t="str">
            <v>00111123P.2</v>
          </cell>
        </row>
        <row r="1621">
          <cell r="K1621" t="str">
            <v>00111126P.2</v>
          </cell>
        </row>
        <row r="1622">
          <cell r="K1622" t="str">
            <v>00111131P.2</v>
          </cell>
        </row>
        <row r="1623">
          <cell r="K1623" t="str">
            <v>00111115P.2</v>
          </cell>
        </row>
        <row r="1624">
          <cell r="K1624" t="str">
            <v>00111110P.2</v>
          </cell>
        </row>
        <row r="1625">
          <cell r="K1625" t="str">
            <v>00111125P.2</v>
          </cell>
        </row>
        <row r="1626">
          <cell r="K1626" t="str">
            <v>00111132P.2</v>
          </cell>
        </row>
        <row r="1627">
          <cell r="K1627" t="str">
            <v>00111129P.2</v>
          </cell>
        </row>
        <row r="1628">
          <cell r="K1628" t="str">
            <v>00111133P.2</v>
          </cell>
        </row>
        <row r="1629">
          <cell r="K1629" t="str">
            <v>00111131P.2</v>
          </cell>
        </row>
        <row r="1630">
          <cell r="K1630" t="str">
            <v>00111125P.2</v>
          </cell>
        </row>
        <row r="1631">
          <cell r="K1631" t="str">
            <v>00111112P.2</v>
          </cell>
        </row>
        <row r="1632">
          <cell r="K1632" t="str">
            <v>00111123P.2</v>
          </cell>
        </row>
        <row r="1633">
          <cell r="K1633" t="str">
            <v>00111131P.2</v>
          </cell>
        </row>
        <row r="1634">
          <cell r="K1634" t="str">
            <v>00111135P.2</v>
          </cell>
        </row>
        <row r="1635">
          <cell r="K1635" t="str">
            <v>00111118P.2</v>
          </cell>
        </row>
        <row r="1636">
          <cell r="K1636" t="str">
            <v>00111136P.2</v>
          </cell>
        </row>
        <row r="1637">
          <cell r="K1637" t="str">
            <v>00111135P.2</v>
          </cell>
        </row>
        <row r="1638">
          <cell r="K1638" t="str">
            <v>00111127P.2</v>
          </cell>
        </row>
        <row r="1639">
          <cell r="K1639" t="str">
            <v>00111128P.2</v>
          </cell>
        </row>
        <row r="1640">
          <cell r="K1640" t="str">
            <v>00111117P.2</v>
          </cell>
        </row>
        <row r="1641">
          <cell r="K1641" t="str">
            <v>00111124P.2</v>
          </cell>
        </row>
        <row r="1642">
          <cell r="K1642" t="str">
            <v>00111128P.2</v>
          </cell>
        </row>
        <row r="1643">
          <cell r="K1643" t="str">
            <v>00111121P.2</v>
          </cell>
        </row>
        <row r="1644">
          <cell r="K1644" t="str">
            <v>00111135P.2</v>
          </cell>
        </row>
        <row r="1645">
          <cell r="K1645" t="str">
            <v>00111126P.2</v>
          </cell>
        </row>
        <row r="1646">
          <cell r="K1646" t="str">
            <v>00111135P.2</v>
          </cell>
        </row>
        <row r="1647">
          <cell r="K1647" t="str">
            <v>00111128P.2</v>
          </cell>
        </row>
        <row r="1648">
          <cell r="K1648" t="str">
            <v>00111113P.2</v>
          </cell>
        </row>
        <row r="1649">
          <cell r="K1649" t="str">
            <v>00111123P.2</v>
          </cell>
        </row>
        <row r="1650">
          <cell r="K1650" t="str">
            <v>00111127P.2</v>
          </cell>
        </row>
        <row r="1651">
          <cell r="K1651" t="str">
            <v>00111128P.2</v>
          </cell>
        </row>
        <row r="1652">
          <cell r="K1652" t="str">
            <v>00111132P.2</v>
          </cell>
        </row>
        <row r="1653">
          <cell r="K1653" t="str">
            <v>00111136P.2</v>
          </cell>
        </row>
        <row r="1654">
          <cell r="K1654" t="str">
            <v>00111112P.2</v>
          </cell>
        </row>
        <row r="1655">
          <cell r="K1655" t="str">
            <v>00111134P.2</v>
          </cell>
        </row>
        <row r="1656">
          <cell r="K1656" t="str">
            <v>00111135P.2</v>
          </cell>
        </row>
        <row r="1657">
          <cell r="K1657" t="str">
            <v>00111114P.2</v>
          </cell>
        </row>
        <row r="1658">
          <cell r="K1658" t="str">
            <v>00111114P.2</v>
          </cell>
        </row>
        <row r="1659">
          <cell r="K1659" t="str">
            <v>00111119P.2</v>
          </cell>
        </row>
        <row r="1660">
          <cell r="K1660" t="str">
            <v>00111110P.2</v>
          </cell>
        </row>
        <row r="1661">
          <cell r="K1661" t="str">
            <v>00111121P.2</v>
          </cell>
        </row>
        <row r="1662">
          <cell r="K1662" t="str">
            <v>00111110P.2</v>
          </cell>
        </row>
        <row r="1663">
          <cell r="K1663" t="str">
            <v>00111123P.2</v>
          </cell>
        </row>
        <row r="1664">
          <cell r="K1664" t="str">
            <v>00111127P.2</v>
          </cell>
        </row>
        <row r="1665">
          <cell r="K1665" t="str">
            <v>00111124P.2</v>
          </cell>
        </row>
        <row r="1666">
          <cell r="K1666" t="str">
            <v>00111128P.2</v>
          </cell>
        </row>
        <row r="1667">
          <cell r="K1667" t="str">
            <v>00111114P.2</v>
          </cell>
        </row>
        <row r="1668">
          <cell r="K1668" t="str">
            <v>00111122P.2</v>
          </cell>
        </row>
        <row r="1669">
          <cell r="K1669" t="str">
            <v>00111129P.2</v>
          </cell>
        </row>
        <row r="1670">
          <cell r="K1670" t="str">
            <v>00111134P.2</v>
          </cell>
        </row>
        <row r="1671">
          <cell r="K1671" t="str">
            <v>00111136P.2</v>
          </cell>
        </row>
        <row r="1672">
          <cell r="K1672" t="str">
            <v>00111112P.2</v>
          </cell>
        </row>
        <row r="1673">
          <cell r="K1673" t="str">
            <v>00111117P.2</v>
          </cell>
        </row>
        <row r="1674">
          <cell r="K1674" t="str">
            <v>00111115P.2</v>
          </cell>
        </row>
        <row r="1675">
          <cell r="K1675" t="str">
            <v>00111130P.2</v>
          </cell>
        </row>
        <row r="1676">
          <cell r="K1676" t="str">
            <v>00111123P.2</v>
          </cell>
        </row>
        <row r="1677">
          <cell r="K1677" t="str">
            <v>00111117P.2</v>
          </cell>
        </row>
        <row r="1678">
          <cell r="K1678" t="str">
            <v>00111122P.2</v>
          </cell>
        </row>
        <row r="1679">
          <cell r="K1679" t="str">
            <v>00111117P.2</v>
          </cell>
        </row>
        <row r="1680">
          <cell r="K1680" t="str">
            <v>00111130P.2</v>
          </cell>
        </row>
        <row r="1681">
          <cell r="K1681" t="str">
            <v>00111110P.2</v>
          </cell>
        </row>
        <row r="1682">
          <cell r="K1682" t="str">
            <v>00111136P.2</v>
          </cell>
        </row>
        <row r="1683">
          <cell r="K1683" t="str">
            <v>00111113P.2</v>
          </cell>
        </row>
        <row r="1684">
          <cell r="K1684" t="str">
            <v>00111110P.2</v>
          </cell>
        </row>
        <row r="1685">
          <cell r="K1685" t="str">
            <v>00111110P.2</v>
          </cell>
        </row>
        <row r="1686">
          <cell r="K1686" t="str">
            <v>00111111P.2</v>
          </cell>
        </row>
        <row r="1687">
          <cell r="K1687" t="str">
            <v>00111111P.2</v>
          </cell>
        </row>
        <row r="1688">
          <cell r="K1688" t="str">
            <v>00111113P.2</v>
          </cell>
        </row>
        <row r="1689">
          <cell r="K1689" t="str">
            <v>00111125P.2</v>
          </cell>
        </row>
        <row r="1690">
          <cell r="K1690" t="str">
            <v>00111115P.2</v>
          </cell>
        </row>
        <row r="1691">
          <cell r="K1691" t="str">
            <v>00111122P.2</v>
          </cell>
        </row>
        <row r="1692">
          <cell r="K1692" t="str">
            <v>00111125P.2</v>
          </cell>
        </row>
        <row r="1693">
          <cell r="K1693" t="str">
            <v>00111129P.2</v>
          </cell>
        </row>
        <row r="1694">
          <cell r="K1694" t="str">
            <v>00111136P.2</v>
          </cell>
        </row>
        <row r="1695">
          <cell r="K1695" t="str">
            <v>00111133P.2</v>
          </cell>
        </row>
        <row r="1696">
          <cell r="K1696" t="str">
            <v>00111118P.2</v>
          </cell>
        </row>
        <row r="1697">
          <cell r="K1697" t="str">
            <v>00111110P.2</v>
          </cell>
        </row>
        <row r="1698">
          <cell r="K1698" t="str">
            <v>00111131P.2</v>
          </cell>
        </row>
        <row r="1699">
          <cell r="K1699" t="str">
            <v>00111113P.2</v>
          </cell>
        </row>
        <row r="1700">
          <cell r="K1700" t="str">
            <v>00111122P.2</v>
          </cell>
        </row>
        <row r="1701">
          <cell r="K1701" t="str">
            <v>00111132P.2</v>
          </cell>
        </row>
        <row r="1702">
          <cell r="K1702" t="str">
            <v>00111131P.2</v>
          </cell>
        </row>
        <row r="1703">
          <cell r="K1703" t="str">
            <v>00111127P.2</v>
          </cell>
        </row>
        <row r="1704">
          <cell r="K1704" t="str">
            <v>00111127P.2</v>
          </cell>
        </row>
        <row r="1705">
          <cell r="K1705" t="str">
            <v>00111129P.2</v>
          </cell>
        </row>
        <row r="1706">
          <cell r="K1706" t="str">
            <v>00111112P.2</v>
          </cell>
        </row>
        <row r="1707">
          <cell r="K1707" t="str">
            <v>00111115P.2</v>
          </cell>
        </row>
        <row r="1708">
          <cell r="K1708" t="str">
            <v>00111133P.2</v>
          </cell>
        </row>
        <row r="1709">
          <cell r="K1709" t="str">
            <v>00111134P.2</v>
          </cell>
        </row>
        <row r="1710">
          <cell r="K1710" t="str">
            <v>00111110P.2</v>
          </cell>
        </row>
        <row r="1711">
          <cell r="K1711" t="str">
            <v>00111110P.2</v>
          </cell>
        </row>
        <row r="1712">
          <cell r="K1712" t="str">
            <v>00111118P.2</v>
          </cell>
        </row>
        <row r="1713">
          <cell r="K1713" t="str">
            <v>00111134P.2</v>
          </cell>
        </row>
        <row r="1714">
          <cell r="K1714" t="str">
            <v>00111134P.2</v>
          </cell>
        </row>
        <row r="1715">
          <cell r="K1715" t="str">
            <v>00111116P.2</v>
          </cell>
        </row>
        <row r="1716">
          <cell r="K1716" t="str">
            <v>00111111P.2</v>
          </cell>
        </row>
        <row r="1717">
          <cell r="K1717" t="str">
            <v>00111115P.2</v>
          </cell>
        </row>
        <row r="1718">
          <cell r="K1718" t="str">
            <v>00111129P.2</v>
          </cell>
        </row>
        <row r="1719">
          <cell r="K1719" t="str">
            <v>00111136P.2</v>
          </cell>
        </row>
        <row r="1720">
          <cell r="K1720" t="str">
            <v>00111133P.2</v>
          </cell>
        </row>
        <row r="1721">
          <cell r="K1721" t="str">
            <v>00111136P.2</v>
          </cell>
        </row>
        <row r="1722">
          <cell r="K1722" t="str">
            <v>00111123P.2</v>
          </cell>
        </row>
        <row r="1723">
          <cell r="K1723" t="str">
            <v>00111120P.2</v>
          </cell>
        </row>
        <row r="1724">
          <cell r="K1724" t="str">
            <v>00111134P.2</v>
          </cell>
        </row>
        <row r="1725">
          <cell r="K1725" t="str">
            <v>00111124P.2</v>
          </cell>
        </row>
        <row r="1726">
          <cell r="K1726" t="str">
            <v>00111129P.2</v>
          </cell>
        </row>
        <row r="1727">
          <cell r="K1727" t="str">
            <v>00111123P.2</v>
          </cell>
        </row>
        <row r="1728">
          <cell r="K1728" t="str">
            <v>00111130P.2</v>
          </cell>
        </row>
        <row r="1729">
          <cell r="K1729" t="str">
            <v>00111133P.2</v>
          </cell>
        </row>
        <row r="1730">
          <cell r="K1730" t="str">
            <v>00111125P.2</v>
          </cell>
        </row>
        <row r="1731">
          <cell r="K1731" t="str">
            <v>00111114P.2</v>
          </cell>
        </row>
        <row r="1732">
          <cell r="K1732" t="str">
            <v>00111128P.2</v>
          </cell>
        </row>
        <row r="1733">
          <cell r="K1733" t="str">
            <v>00111129P.2</v>
          </cell>
        </row>
        <row r="1734">
          <cell r="K1734" t="str">
            <v>00111129P.2</v>
          </cell>
        </row>
        <row r="1735">
          <cell r="K1735" t="str">
            <v>00111126P.2</v>
          </cell>
        </row>
        <row r="1736">
          <cell r="K1736" t="str">
            <v>00111131P.2</v>
          </cell>
        </row>
        <row r="1737">
          <cell r="K1737" t="str">
            <v>00111132P.2</v>
          </cell>
        </row>
        <row r="1738">
          <cell r="K1738" t="str">
            <v>00111110P.2</v>
          </cell>
        </row>
        <row r="1739">
          <cell r="K1739" t="str">
            <v>00111124P.2</v>
          </cell>
        </row>
        <row r="1740">
          <cell r="K1740" t="str">
            <v>00111132P.2</v>
          </cell>
        </row>
        <row r="1741">
          <cell r="K1741" t="str">
            <v>00111111P.2</v>
          </cell>
        </row>
        <row r="1742">
          <cell r="K1742" t="str">
            <v>00111119P.2</v>
          </cell>
        </row>
        <row r="1743">
          <cell r="K1743" t="str">
            <v>00111114P.2</v>
          </cell>
        </row>
        <row r="1744">
          <cell r="K1744" t="str">
            <v>00111136P.2</v>
          </cell>
        </row>
        <row r="1745">
          <cell r="K1745" t="str">
            <v>00111113P.2</v>
          </cell>
        </row>
        <row r="1746">
          <cell r="K1746" t="str">
            <v>00111123P.2</v>
          </cell>
        </row>
        <row r="1747">
          <cell r="K1747" t="str">
            <v>00111132P.2</v>
          </cell>
        </row>
        <row r="1748">
          <cell r="K1748" t="str">
            <v>00111134P.2</v>
          </cell>
        </row>
        <row r="1749">
          <cell r="K1749" t="str">
            <v>00111118P.2</v>
          </cell>
        </row>
        <row r="1750">
          <cell r="K1750" t="str">
            <v>00111110P.2</v>
          </cell>
        </row>
        <row r="1751">
          <cell r="K1751" t="str">
            <v>00111118P.2</v>
          </cell>
        </row>
        <row r="1752">
          <cell r="K1752" t="str">
            <v>00111128P.2</v>
          </cell>
        </row>
        <row r="1753">
          <cell r="K1753" t="str">
            <v>00111110P.2</v>
          </cell>
        </row>
        <row r="1754">
          <cell r="K1754" t="str">
            <v>00111117P.2</v>
          </cell>
        </row>
        <row r="1755">
          <cell r="K1755" t="str">
            <v>00111125P.2</v>
          </cell>
        </row>
        <row r="1756">
          <cell r="K1756" t="str">
            <v>00111112P.2</v>
          </cell>
        </row>
        <row r="1757">
          <cell r="K1757" t="str">
            <v>00111115P.2</v>
          </cell>
        </row>
        <row r="1758">
          <cell r="K1758" t="str">
            <v>00111117P.2</v>
          </cell>
        </row>
        <row r="1759">
          <cell r="K1759" t="str">
            <v>00111110P.2</v>
          </cell>
        </row>
        <row r="1760">
          <cell r="K1760" t="str">
            <v>00111122P.2</v>
          </cell>
        </row>
        <row r="1761">
          <cell r="K1761" t="str">
            <v>00111133P.2</v>
          </cell>
        </row>
        <row r="1762">
          <cell r="K1762" t="str">
            <v>00111114P.2</v>
          </cell>
        </row>
        <row r="1763">
          <cell r="K1763" t="str">
            <v>00111123P.2</v>
          </cell>
        </row>
        <row r="1764">
          <cell r="K1764" t="str">
            <v>00111136P.2</v>
          </cell>
        </row>
        <row r="1765">
          <cell r="K1765" t="str">
            <v>00111121P.2</v>
          </cell>
        </row>
        <row r="1766">
          <cell r="K1766" t="str">
            <v>00111122P.2</v>
          </cell>
        </row>
        <row r="1767">
          <cell r="K1767" t="str">
            <v>00111123P.2</v>
          </cell>
        </row>
        <row r="1768">
          <cell r="K1768" t="str">
            <v>00111112P.2</v>
          </cell>
        </row>
        <row r="1769">
          <cell r="K1769" t="str">
            <v>00111110P.2</v>
          </cell>
        </row>
        <row r="1770">
          <cell r="K1770" t="str">
            <v>00111116P.2</v>
          </cell>
        </row>
        <row r="1771">
          <cell r="K1771" t="str">
            <v>00111110P.2</v>
          </cell>
        </row>
        <row r="1772">
          <cell r="K1772" t="str">
            <v>00111125P.2</v>
          </cell>
        </row>
        <row r="1773">
          <cell r="K1773" t="str">
            <v>00111124P.2</v>
          </cell>
        </row>
        <row r="1774">
          <cell r="K1774" t="str">
            <v>00111122P.2</v>
          </cell>
        </row>
        <row r="1775">
          <cell r="K1775" t="str">
            <v>00111112P.2</v>
          </cell>
        </row>
        <row r="1776">
          <cell r="K1776" t="str">
            <v>00111136P.2</v>
          </cell>
        </row>
        <row r="1777">
          <cell r="K1777" t="str">
            <v>00111110P.2</v>
          </cell>
        </row>
        <row r="1778">
          <cell r="K1778" t="str">
            <v>00111118P.2</v>
          </cell>
        </row>
        <row r="1779">
          <cell r="K1779" t="str">
            <v>00111118P.2</v>
          </cell>
        </row>
        <row r="1780">
          <cell r="K1780" t="str">
            <v>00111131P.2</v>
          </cell>
        </row>
        <row r="1781">
          <cell r="K1781" t="str">
            <v>00111113P.2</v>
          </cell>
        </row>
        <row r="1782">
          <cell r="K1782" t="str">
            <v>00111117P.2</v>
          </cell>
        </row>
        <row r="1783">
          <cell r="K1783" t="str">
            <v>00111124P.2</v>
          </cell>
        </row>
        <row r="1784">
          <cell r="K1784" t="str">
            <v>00111116P.2</v>
          </cell>
        </row>
        <row r="1785">
          <cell r="K1785" t="str">
            <v>00111111P.2</v>
          </cell>
        </row>
        <row r="1786">
          <cell r="K1786" t="str">
            <v>00111133P.2</v>
          </cell>
        </row>
        <row r="1787">
          <cell r="K1787" t="str">
            <v>00111129P.2</v>
          </cell>
        </row>
        <row r="1788">
          <cell r="K1788" t="str">
            <v>00111113P.2</v>
          </cell>
        </row>
        <row r="1789">
          <cell r="K1789" t="str">
            <v>00111123P.2</v>
          </cell>
        </row>
        <row r="1790">
          <cell r="K1790" t="str">
            <v>00111127P.2</v>
          </cell>
        </row>
        <row r="1791">
          <cell r="K1791" t="str">
            <v>00111126P.2</v>
          </cell>
        </row>
        <row r="1792">
          <cell r="K1792" t="str">
            <v>00111132P.2</v>
          </cell>
        </row>
        <row r="1793">
          <cell r="K1793" t="str">
            <v>00111128P.2</v>
          </cell>
        </row>
        <row r="1794">
          <cell r="K1794" t="str">
            <v>00111128P.2</v>
          </cell>
        </row>
        <row r="1795">
          <cell r="K1795" t="str">
            <v>00111130P.2</v>
          </cell>
        </row>
        <row r="1796">
          <cell r="K1796" t="str">
            <v>00111133P.2</v>
          </cell>
        </row>
        <row r="1797">
          <cell r="K1797" t="str">
            <v>00111123P.2</v>
          </cell>
        </row>
        <row r="1798">
          <cell r="K1798" t="str">
            <v>00111114P.2</v>
          </cell>
        </row>
        <row r="1799">
          <cell r="K1799" t="str">
            <v>00111128P.2</v>
          </cell>
        </row>
        <row r="1800">
          <cell r="K1800" t="str">
            <v>00111123P.2</v>
          </cell>
        </row>
        <row r="1801">
          <cell r="K1801" t="str">
            <v>00111113P.2</v>
          </cell>
        </row>
        <row r="1802">
          <cell r="K1802" t="str">
            <v>00111121P.2</v>
          </cell>
        </row>
        <row r="1803">
          <cell r="K1803" t="str">
            <v>00111112P.2</v>
          </cell>
        </row>
        <row r="1804">
          <cell r="K1804" t="str">
            <v>00111134P.2</v>
          </cell>
        </row>
        <row r="1805">
          <cell r="K1805" t="str">
            <v>00111117P.2</v>
          </cell>
        </row>
        <row r="1806">
          <cell r="K1806" t="str">
            <v>00111133P.2</v>
          </cell>
        </row>
        <row r="1807">
          <cell r="K1807" t="str">
            <v>00111132P.2</v>
          </cell>
        </row>
        <row r="1808">
          <cell r="K1808" t="str">
            <v>00111122P.2</v>
          </cell>
        </row>
        <row r="1809">
          <cell r="K1809" t="str">
            <v>00111136P.2</v>
          </cell>
        </row>
        <row r="1810">
          <cell r="K1810" t="str">
            <v>00111128P.2</v>
          </cell>
        </row>
        <row r="1811">
          <cell r="K1811" t="str">
            <v>00111129P.2</v>
          </cell>
        </row>
        <row r="1812">
          <cell r="K1812" t="str">
            <v>00111130P.2</v>
          </cell>
        </row>
        <row r="1813">
          <cell r="K1813" t="str">
            <v>00111112P.2</v>
          </cell>
        </row>
        <row r="1814">
          <cell r="K1814" t="str">
            <v>00111110P.2</v>
          </cell>
        </row>
        <row r="1815">
          <cell r="K1815" t="str">
            <v>00111113P.2</v>
          </cell>
        </row>
        <row r="1816">
          <cell r="K1816" t="str">
            <v>00111117P.2</v>
          </cell>
        </row>
        <row r="1817">
          <cell r="K1817" t="str">
            <v>00111129P.2</v>
          </cell>
        </row>
        <row r="1818">
          <cell r="K1818" t="str">
            <v>00111130P.2</v>
          </cell>
        </row>
        <row r="1819">
          <cell r="K1819" t="str">
            <v>00111118P.2</v>
          </cell>
        </row>
        <row r="1820">
          <cell r="K1820" t="str">
            <v>00111133P.2</v>
          </cell>
        </row>
        <row r="1821">
          <cell r="K1821" t="str">
            <v>00111118P.2</v>
          </cell>
        </row>
        <row r="1822">
          <cell r="K1822" t="str">
            <v>00111112P.2</v>
          </cell>
        </row>
        <row r="1823">
          <cell r="K1823" t="str">
            <v>00111120P.2</v>
          </cell>
        </row>
        <row r="1824">
          <cell r="K1824" t="str">
            <v>00111136P.2</v>
          </cell>
        </row>
        <row r="1825">
          <cell r="K1825" t="str">
            <v>00111134P.2</v>
          </cell>
        </row>
        <row r="1826">
          <cell r="K1826" t="str">
            <v>00111131P.2</v>
          </cell>
        </row>
        <row r="1827">
          <cell r="K1827" t="str">
            <v>00111111P.2</v>
          </cell>
        </row>
        <row r="1828">
          <cell r="K1828" t="str">
            <v>00111136P.2</v>
          </cell>
        </row>
        <row r="1829">
          <cell r="K1829" t="str">
            <v>00111110P.2</v>
          </cell>
        </row>
        <row r="1830">
          <cell r="K1830" t="str">
            <v>00111112P.2</v>
          </cell>
        </row>
        <row r="1831">
          <cell r="K1831" t="str">
            <v>00111136P.2</v>
          </cell>
        </row>
        <row r="1832">
          <cell r="K1832" t="str">
            <v>00111110P.2</v>
          </cell>
        </row>
        <row r="1833">
          <cell r="K1833" t="str">
            <v>00111131P.2</v>
          </cell>
        </row>
        <row r="1834">
          <cell r="K1834" t="str">
            <v>00111128P.2</v>
          </cell>
        </row>
        <row r="1835">
          <cell r="K1835" t="str">
            <v>00111129P.2</v>
          </cell>
        </row>
        <row r="1836">
          <cell r="K1836" t="str">
            <v>00111136P.2</v>
          </cell>
        </row>
        <row r="1837">
          <cell r="K1837" t="str">
            <v>00111121P.2</v>
          </cell>
        </row>
        <row r="1838">
          <cell r="K1838" t="str">
            <v>00111114P.2</v>
          </cell>
        </row>
        <row r="1839">
          <cell r="K1839" t="str">
            <v>00111116P.2</v>
          </cell>
        </row>
        <row r="1840">
          <cell r="K1840" t="str">
            <v>00111118P.2</v>
          </cell>
        </row>
        <row r="1841">
          <cell r="K1841" t="str">
            <v>00111134P.2</v>
          </cell>
        </row>
        <row r="1842">
          <cell r="K1842" t="str">
            <v>00111134P.2</v>
          </cell>
        </row>
        <row r="1843">
          <cell r="K1843" t="str">
            <v>00111122P.2</v>
          </cell>
        </row>
        <row r="1844">
          <cell r="K1844" t="str">
            <v>00111116P.2</v>
          </cell>
        </row>
        <row r="1845">
          <cell r="K1845" t="str">
            <v>00111134P.2</v>
          </cell>
        </row>
        <row r="1846">
          <cell r="K1846" t="str">
            <v>00111110P.2</v>
          </cell>
        </row>
        <row r="1847">
          <cell r="K1847" t="str">
            <v>00111113P.2</v>
          </cell>
        </row>
        <row r="1848">
          <cell r="K1848" t="str">
            <v>00111115P.2</v>
          </cell>
        </row>
        <row r="1849">
          <cell r="K1849" t="str">
            <v>00111133P.2</v>
          </cell>
        </row>
        <row r="1850">
          <cell r="K1850" t="str">
            <v>00111135P.2</v>
          </cell>
        </row>
        <row r="1851">
          <cell r="K1851" t="str">
            <v>00111117P.2</v>
          </cell>
        </row>
        <row r="1852">
          <cell r="K1852" t="str">
            <v>00111123P.2</v>
          </cell>
        </row>
        <row r="1853">
          <cell r="K1853" t="str">
            <v>00111120P.2</v>
          </cell>
        </row>
        <row r="1854">
          <cell r="K1854" t="str">
            <v>00111129P.2</v>
          </cell>
        </row>
        <row r="1855">
          <cell r="K1855" t="str">
            <v>00111136P.2</v>
          </cell>
        </row>
        <row r="1856">
          <cell r="K1856" t="str">
            <v>00111113P.2</v>
          </cell>
        </row>
        <row r="1857">
          <cell r="K1857" t="str">
            <v>00111114P.2</v>
          </cell>
        </row>
        <row r="1858">
          <cell r="K1858" t="str">
            <v>00111131P.2</v>
          </cell>
        </row>
        <row r="1859">
          <cell r="K1859" t="str">
            <v>00111131P.2</v>
          </cell>
        </row>
        <row r="1860">
          <cell r="K1860" t="str">
            <v>00111122P.2</v>
          </cell>
        </row>
        <row r="1861">
          <cell r="K1861" t="str">
            <v>00111123P.2</v>
          </cell>
        </row>
        <row r="1862">
          <cell r="K1862" t="str">
            <v>00111133P.2</v>
          </cell>
        </row>
        <row r="1863">
          <cell r="K1863" t="str">
            <v>00111121P.2</v>
          </cell>
        </row>
        <row r="1864">
          <cell r="K1864" t="str">
            <v>00111111P.2</v>
          </cell>
        </row>
        <row r="1865">
          <cell r="K1865" t="str">
            <v>00111114P.2</v>
          </cell>
        </row>
        <row r="1866">
          <cell r="K1866" t="str">
            <v>00111131P.2</v>
          </cell>
        </row>
        <row r="1867">
          <cell r="K1867" t="str">
            <v>00111129P.2</v>
          </cell>
        </row>
        <row r="1868">
          <cell r="K1868" t="str">
            <v>00111131P.2</v>
          </cell>
        </row>
        <row r="1869">
          <cell r="K1869" t="str">
            <v>00111124P.2</v>
          </cell>
        </row>
        <row r="1870">
          <cell r="K1870" t="str">
            <v>00111125P.2</v>
          </cell>
        </row>
        <row r="1871">
          <cell r="K1871" t="str">
            <v>00111120P.2</v>
          </cell>
        </row>
        <row r="1872">
          <cell r="K1872" t="str">
            <v>00111117P.2</v>
          </cell>
        </row>
        <row r="1873">
          <cell r="K1873" t="str">
            <v>00111114P.2</v>
          </cell>
        </row>
        <row r="1874">
          <cell r="K1874" t="str">
            <v>00111123P.2</v>
          </cell>
        </row>
        <row r="1875">
          <cell r="K1875" t="str">
            <v>00111127P.2</v>
          </cell>
        </row>
        <row r="1876">
          <cell r="K1876" t="str">
            <v>00111136P.2</v>
          </cell>
        </row>
        <row r="1877">
          <cell r="K1877" t="str">
            <v>00111135P.2</v>
          </cell>
        </row>
        <row r="1878">
          <cell r="K1878" t="str">
            <v>00111110P.2</v>
          </cell>
        </row>
        <row r="1879">
          <cell r="K1879" t="str">
            <v>00111114P.2</v>
          </cell>
        </row>
        <row r="1880">
          <cell r="K1880" t="str">
            <v>00111127P.2</v>
          </cell>
        </row>
        <row r="1881">
          <cell r="K1881" t="str">
            <v>00111120P.2</v>
          </cell>
        </row>
        <row r="1882">
          <cell r="K1882" t="str">
            <v>00111129P.2</v>
          </cell>
        </row>
        <row r="1883">
          <cell r="K1883" t="str">
            <v>00111136P.2</v>
          </cell>
        </row>
        <row r="1884">
          <cell r="K1884" t="str">
            <v>00111110P.2</v>
          </cell>
        </row>
        <row r="1885">
          <cell r="K1885" t="str">
            <v>00111136P.2</v>
          </cell>
        </row>
        <row r="1886">
          <cell r="K1886" t="str">
            <v>00111110P.2</v>
          </cell>
        </row>
        <row r="1887">
          <cell r="K1887" t="str">
            <v>00111125P.2</v>
          </cell>
        </row>
        <row r="1888">
          <cell r="K1888" t="str">
            <v>00111127P.2</v>
          </cell>
        </row>
        <row r="1889">
          <cell r="K1889" t="str">
            <v>00111127P.2</v>
          </cell>
        </row>
        <row r="1890">
          <cell r="K1890" t="str">
            <v>00111135P.2</v>
          </cell>
        </row>
        <row r="1891">
          <cell r="K1891" t="str">
            <v>00111135P.2</v>
          </cell>
        </row>
        <row r="1892">
          <cell r="K1892" t="str">
            <v>00111134P.2</v>
          </cell>
        </row>
        <row r="1893">
          <cell r="K1893" t="str">
            <v>00111120P.2</v>
          </cell>
        </row>
        <row r="1894">
          <cell r="K1894" t="str">
            <v>00111121P.2</v>
          </cell>
        </row>
        <row r="1895">
          <cell r="K1895" t="str">
            <v>00111116P.2</v>
          </cell>
        </row>
        <row r="1896">
          <cell r="K1896" t="str">
            <v>00111124P.2</v>
          </cell>
        </row>
        <row r="1897">
          <cell r="K1897" t="str">
            <v>00111133P.2</v>
          </cell>
        </row>
        <row r="1898">
          <cell r="K1898" t="str">
            <v>00111127P.2</v>
          </cell>
        </row>
        <row r="1899">
          <cell r="K1899" t="str">
            <v>00111115P.2</v>
          </cell>
        </row>
        <row r="1900">
          <cell r="K1900" t="str">
            <v>00111117P.2</v>
          </cell>
        </row>
        <row r="1901">
          <cell r="K1901" t="str">
            <v>00111113P.2</v>
          </cell>
        </row>
        <row r="1902">
          <cell r="K1902" t="str">
            <v>00111122P.2</v>
          </cell>
        </row>
        <row r="1903">
          <cell r="K1903" t="str">
            <v>00111117P.2</v>
          </cell>
        </row>
        <row r="1904">
          <cell r="K1904" t="str">
            <v>00111127P.2</v>
          </cell>
        </row>
        <row r="1905">
          <cell r="K1905" t="str">
            <v>00111129P.2</v>
          </cell>
        </row>
        <row r="1906">
          <cell r="K1906" t="str">
            <v>00111130P.2</v>
          </cell>
        </row>
        <row r="1907">
          <cell r="K1907" t="str">
            <v>00111132P.2</v>
          </cell>
        </row>
        <row r="1908">
          <cell r="K1908" t="str">
            <v>00111136P.2</v>
          </cell>
        </row>
        <row r="1909">
          <cell r="K1909" t="str">
            <v>00111129P.2</v>
          </cell>
        </row>
        <row r="1910">
          <cell r="K1910" t="str">
            <v>00111133P.2</v>
          </cell>
        </row>
        <row r="1911">
          <cell r="K1911" t="str">
            <v>00111135P.2</v>
          </cell>
        </row>
        <row r="1912">
          <cell r="K1912" t="str">
            <v>00111128P.2</v>
          </cell>
        </row>
        <row r="1913">
          <cell r="K1913" t="str">
            <v>00111123P.2</v>
          </cell>
        </row>
        <row r="1914">
          <cell r="K1914" t="str">
            <v>00111135P.2</v>
          </cell>
        </row>
        <row r="1915">
          <cell r="K1915" t="str">
            <v>00111113P.2</v>
          </cell>
        </row>
        <row r="1916">
          <cell r="K1916" t="str">
            <v>00111125P.2</v>
          </cell>
        </row>
        <row r="1917">
          <cell r="K1917" t="str">
            <v>00111135P.2</v>
          </cell>
        </row>
        <row r="1918">
          <cell r="K1918" t="str">
            <v>00111113P.2</v>
          </cell>
        </row>
        <row r="1919">
          <cell r="K1919" t="str">
            <v>00111126P.2</v>
          </cell>
        </row>
        <row r="1920">
          <cell r="K1920" t="str">
            <v>00111136P.2</v>
          </cell>
        </row>
        <row r="1921">
          <cell r="K1921" t="str">
            <v>00111115P.2</v>
          </cell>
        </row>
        <row r="1922">
          <cell r="K1922" t="str">
            <v>00111110P.2</v>
          </cell>
        </row>
        <row r="1923">
          <cell r="K1923" t="str">
            <v>00111132P.2</v>
          </cell>
        </row>
        <row r="1924">
          <cell r="K1924" t="str">
            <v>00111136P.2</v>
          </cell>
        </row>
        <row r="1925">
          <cell r="K1925" t="str">
            <v>00111136P.2</v>
          </cell>
        </row>
        <row r="1926">
          <cell r="K1926" t="str">
            <v>00111118P.2</v>
          </cell>
        </row>
        <row r="1927">
          <cell r="K1927" t="str">
            <v>00111131P.2</v>
          </cell>
        </row>
        <row r="1928">
          <cell r="K1928" t="str">
            <v>00111130P.2</v>
          </cell>
        </row>
        <row r="1929">
          <cell r="K1929" t="str">
            <v>00111123P.2</v>
          </cell>
        </row>
        <row r="1930">
          <cell r="K1930" t="str">
            <v>00111122P.2</v>
          </cell>
        </row>
        <row r="1931">
          <cell r="K1931" t="str">
            <v>00111121P.2</v>
          </cell>
        </row>
        <row r="1932">
          <cell r="K1932" t="str">
            <v>00111121P.2</v>
          </cell>
        </row>
        <row r="1933">
          <cell r="K1933" t="str">
            <v>00111122P.2</v>
          </cell>
        </row>
        <row r="1934">
          <cell r="K1934" t="str">
            <v>00111129P.2</v>
          </cell>
        </row>
        <row r="1935">
          <cell r="K1935" t="str">
            <v>00111110P.2</v>
          </cell>
        </row>
        <row r="1936">
          <cell r="K1936" t="str">
            <v>00111121P.2</v>
          </cell>
        </row>
        <row r="1937">
          <cell r="K1937" t="str">
            <v>00111114P.2</v>
          </cell>
        </row>
        <row r="1938">
          <cell r="K1938" t="str">
            <v>00111134P.2</v>
          </cell>
        </row>
        <row r="1939">
          <cell r="K1939" t="str">
            <v>00111136P.2</v>
          </cell>
        </row>
        <row r="1940">
          <cell r="K1940" t="str">
            <v>00111115P.2</v>
          </cell>
        </row>
        <row r="1941">
          <cell r="K1941" t="str">
            <v>00111132P.2</v>
          </cell>
        </row>
        <row r="1942">
          <cell r="K1942" t="str">
            <v>00111128P.2</v>
          </cell>
        </row>
        <row r="1943">
          <cell r="K1943" t="str">
            <v>00111125P.2</v>
          </cell>
        </row>
        <row r="1944">
          <cell r="K1944" t="str">
            <v>00111135P.2</v>
          </cell>
        </row>
        <row r="1945">
          <cell r="K1945" t="str">
            <v>00111120P.2</v>
          </cell>
        </row>
        <row r="1946">
          <cell r="K1946" t="str">
            <v>00111117P.2</v>
          </cell>
        </row>
        <row r="1947">
          <cell r="K1947" t="str">
            <v>00111124P.2</v>
          </cell>
        </row>
        <row r="1948">
          <cell r="K1948" t="str">
            <v>00111135P.2</v>
          </cell>
        </row>
        <row r="1949">
          <cell r="K1949" t="str">
            <v>00111128P.2</v>
          </cell>
        </row>
        <row r="1950">
          <cell r="K1950" t="str">
            <v>00111112P.2</v>
          </cell>
        </row>
        <row r="1951">
          <cell r="K1951" t="str">
            <v>00111113P.2</v>
          </cell>
        </row>
        <row r="1952">
          <cell r="K1952" t="str">
            <v>00111134P.2</v>
          </cell>
        </row>
        <row r="1953">
          <cell r="K1953" t="str">
            <v>00111134P.2</v>
          </cell>
        </row>
        <row r="1954">
          <cell r="K1954" t="str">
            <v>00111118P.2</v>
          </cell>
        </row>
        <row r="1955">
          <cell r="K1955" t="str">
            <v>00111126P.2</v>
          </cell>
        </row>
        <row r="1956">
          <cell r="K1956" t="str">
            <v>00111112P.2</v>
          </cell>
        </row>
        <row r="1957">
          <cell r="K1957" t="str">
            <v>00111114P.2</v>
          </cell>
        </row>
        <row r="1958">
          <cell r="K1958" t="str">
            <v>00111135P.2</v>
          </cell>
        </row>
        <row r="1959">
          <cell r="K1959" t="str">
            <v>00111133P.2</v>
          </cell>
        </row>
        <row r="1960">
          <cell r="K1960" t="str">
            <v>00111133P.2</v>
          </cell>
        </row>
        <row r="1961">
          <cell r="K1961" t="str">
            <v>00111114P.2</v>
          </cell>
        </row>
        <row r="1962">
          <cell r="K1962" t="str">
            <v>00111129P.2</v>
          </cell>
        </row>
        <row r="1963">
          <cell r="K1963" t="str">
            <v>00111127P.2</v>
          </cell>
        </row>
        <row r="1964">
          <cell r="K1964" t="str">
            <v>00111122P.2</v>
          </cell>
        </row>
        <row r="1965">
          <cell r="K1965" t="str">
            <v>00111132P.2</v>
          </cell>
        </row>
        <row r="1966">
          <cell r="K1966" t="str">
            <v>00111121P.2</v>
          </cell>
        </row>
        <row r="1967">
          <cell r="K1967" t="str">
            <v>00111113P.2</v>
          </cell>
        </row>
        <row r="1968">
          <cell r="K1968" t="str">
            <v>00111135P.2</v>
          </cell>
        </row>
        <row r="1969">
          <cell r="K1969" t="str">
            <v>00111121P.2</v>
          </cell>
        </row>
        <row r="1970">
          <cell r="K1970" t="str">
            <v>00111121P.2</v>
          </cell>
        </row>
        <row r="1971">
          <cell r="K1971" t="str">
            <v>00111123P.2</v>
          </cell>
        </row>
        <row r="1972">
          <cell r="K1972" t="str">
            <v>00111136P.2</v>
          </cell>
        </row>
        <row r="1973">
          <cell r="K1973" t="str">
            <v>00111129P.2</v>
          </cell>
        </row>
        <row r="1974">
          <cell r="K1974" t="str">
            <v>00111113P.2</v>
          </cell>
        </row>
        <row r="1975">
          <cell r="K1975" t="str">
            <v>00111117P.2</v>
          </cell>
        </row>
        <row r="1976">
          <cell r="K1976" t="str">
            <v>00111113P.2</v>
          </cell>
        </row>
        <row r="1977">
          <cell r="K1977" t="str">
            <v>00111123P.2</v>
          </cell>
        </row>
        <row r="1978">
          <cell r="K1978" t="str">
            <v>00111118P.2</v>
          </cell>
        </row>
        <row r="1979">
          <cell r="K1979" t="str">
            <v>00111132P.2</v>
          </cell>
        </row>
        <row r="1980">
          <cell r="K1980" t="str">
            <v>00111124P.2</v>
          </cell>
        </row>
        <row r="1981">
          <cell r="K1981" t="str">
            <v>00111131P.2</v>
          </cell>
        </row>
        <row r="1982">
          <cell r="K1982" t="str">
            <v>00111120P.2</v>
          </cell>
        </row>
        <row r="1983">
          <cell r="K1983" t="str">
            <v>00111119P.2</v>
          </cell>
        </row>
        <row r="1984">
          <cell r="K1984" t="str">
            <v>00111114P.2</v>
          </cell>
        </row>
        <row r="1985">
          <cell r="K1985" t="str">
            <v>00111113P.2</v>
          </cell>
        </row>
        <row r="1986">
          <cell r="K1986" t="str">
            <v>00111118P.2</v>
          </cell>
        </row>
        <row r="1987">
          <cell r="K1987" t="str">
            <v>00111135P.2</v>
          </cell>
        </row>
        <row r="1988">
          <cell r="K1988" t="str">
            <v>00111123P.2</v>
          </cell>
        </row>
        <row r="1989">
          <cell r="K1989" t="str">
            <v>00111117P.2</v>
          </cell>
        </row>
        <row r="1990">
          <cell r="K1990" t="str">
            <v>00111129P.2</v>
          </cell>
        </row>
        <row r="1991">
          <cell r="K1991" t="str">
            <v>00111116P.2</v>
          </cell>
        </row>
        <row r="1992">
          <cell r="K1992" t="str">
            <v>00111117P.2</v>
          </cell>
        </row>
        <row r="1993">
          <cell r="K1993" t="str">
            <v>00111136P.2</v>
          </cell>
        </row>
        <row r="1994">
          <cell r="K1994" t="str">
            <v>00111112P.2</v>
          </cell>
        </row>
        <row r="1995">
          <cell r="K1995" t="str">
            <v>00111112P.2</v>
          </cell>
        </row>
        <row r="1996">
          <cell r="K1996" t="str">
            <v>00111131P.2</v>
          </cell>
        </row>
        <row r="1997">
          <cell r="K1997" t="str">
            <v>00111126P.2</v>
          </cell>
        </row>
        <row r="1998">
          <cell r="K1998" t="str">
            <v>00111117P.2</v>
          </cell>
        </row>
        <row r="1999">
          <cell r="K1999" t="str">
            <v>00111126P.2</v>
          </cell>
        </row>
        <row r="2000">
          <cell r="K2000" t="str">
            <v>00111133P.2</v>
          </cell>
        </row>
        <row r="2001">
          <cell r="K2001" t="str">
            <v>00111123P.2</v>
          </cell>
        </row>
        <row r="2002">
          <cell r="K2002" t="str">
            <v>00111120P.2</v>
          </cell>
        </row>
        <row r="2003">
          <cell r="K2003" t="str">
            <v>00111135P.2</v>
          </cell>
        </row>
        <row r="2004">
          <cell r="K2004" t="str">
            <v>00111136P.2</v>
          </cell>
        </row>
        <row r="2005">
          <cell r="K2005" t="str">
            <v>00111121P.2</v>
          </cell>
        </row>
        <row r="2006">
          <cell r="K2006" t="str">
            <v>00111132P.2</v>
          </cell>
        </row>
        <row r="2007">
          <cell r="K2007" t="str">
            <v>00111111P.2</v>
          </cell>
        </row>
        <row r="2008">
          <cell r="K2008" t="str">
            <v>00111132P.2</v>
          </cell>
        </row>
        <row r="2009">
          <cell r="K2009" t="str">
            <v>00111126P.2</v>
          </cell>
        </row>
        <row r="2010">
          <cell r="K2010" t="str">
            <v>00111136P.2</v>
          </cell>
        </row>
        <row r="2011">
          <cell r="K2011" t="str">
            <v>00111136P.2</v>
          </cell>
        </row>
        <row r="2012">
          <cell r="K2012" t="str">
            <v>00111131P.2</v>
          </cell>
        </row>
        <row r="2013">
          <cell r="K2013" t="str">
            <v>00111125P.2</v>
          </cell>
        </row>
        <row r="2014">
          <cell r="K2014" t="str">
            <v>00111112P.2</v>
          </cell>
        </row>
        <row r="2015">
          <cell r="K2015" t="str">
            <v>00111125P.2</v>
          </cell>
        </row>
        <row r="2016">
          <cell r="K2016" t="str">
            <v>00111118P.2</v>
          </cell>
        </row>
        <row r="2017">
          <cell r="K2017" t="str">
            <v>00111116P.2</v>
          </cell>
        </row>
        <row r="2018">
          <cell r="K2018" t="str">
            <v>00111132P.2</v>
          </cell>
        </row>
        <row r="2019">
          <cell r="K2019" t="str">
            <v>00111136P.2</v>
          </cell>
        </row>
        <row r="2020">
          <cell r="K2020" t="str">
            <v>00111122P.2</v>
          </cell>
        </row>
        <row r="2021">
          <cell r="K2021" t="str">
            <v>00111128P.2</v>
          </cell>
        </row>
        <row r="2022">
          <cell r="K2022" t="str">
            <v>00111117P.2</v>
          </cell>
        </row>
        <row r="2023">
          <cell r="K2023" t="str">
            <v>00111113P.2</v>
          </cell>
        </row>
        <row r="2024">
          <cell r="K2024" t="str">
            <v>00111124P.2</v>
          </cell>
        </row>
        <row r="2025">
          <cell r="K2025" t="str">
            <v>00111126P.2</v>
          </cell>
        </row>
        <row r="2026">
          <cell r="K2026" t="str">
            <v>00111115P.2</v>
          </cell>
        </row>
        <row r="2027">
          <cell r="K2027" t="str">
            <v>00111119P.2</v>
          </cell>
        </row>
        <row r="2028">
          <cell r="K2028" t="str">
            <v>00111125P.2</v>
          </cell>
        </row>
        <row r="2029">
          <cell r="K2029" t="str">
            <v>00111129P.2</v>
          </cell>
        </row>
        <row r="2030">
          <cell r="K2030" t="str">
            <v>00111132P.2</v>
          </cell>
        </row>
        <row r="2031">
          <cell r="K2031" t="str">
            <v>00111113P.2</v>
          </cell>
        </row>
        <row r="2032">
          <cell r="K2032" t="str">
            <v>00111114P.2</v>
          </cell>
        </row>
        <row r="2033">
          <cell r="K2033" t="str">
            <v>00111110P.2</v>
          </cell>
        </row>
        <row r="2034">
          <cell r="K2034" t="str">
            <v>00111117P.2</v>
          </cell>
        </row>
        <row r="2035">
          <cell r="K2035" t="str">
            <v>00111130P.2</v>
          </cell>
        </row>
        <row r="2036">
          <cell r="K2036" t="str">
            <v>00111136P.2</v>
          </cell>
        </row>
        <row r="2037">
          <cell r="K2037" t="str">
            <v>00111134P.2</v>
          </cell>
        </row>
        <row r="2038">
          <cell r="K2038" t="str">
            <v>00111135P.2</v>
          </cell>
        </row>
        <row r="2039">
          <cell r="K2039" t="str">
            <v>00111121P.2</v>
          </cell>
        </row>
        <row r="2040">
          <cell r="K2040" t="str">
            <v>00111116P.2</v>
          </cell>
        </row>
        <row r="2041">
          <cell r="K2041" t="str">
            <v>00111134P.2</v>
          </cell>
        </row>
        <row r="2042">
          <cell r="K2042" t="str">
            <v>00111113P.2</v>
          </cell>
        </row>
        <row r="2043">
          <cell r="K2043" t="str">
            <v>00111132P.2</v>
          </cell>
        </row>
        <row r="2044">
          <cell r="K2044" t="str">
            <v>00111121P.2</v>
          </cell>
        </row>
        <row r="2045">
          <cell r="K2045" t="str">
            <v>00111113P.2</v>
          </cell>
        </row>
        <row r="2046">
          <cell r="K2046" t="str">
            <v>00111118P.2</v>
          </cell>
        </row>
        <row r="2047">
          <cell r="K2047" t="str">
            <v>00111133P.2</v>
          </cell>
        </row>
        <row r="2048">
          <cell r="K2048" t="str">
            <v>00111132P.2</v>
          </cell>
        </row>
        <row r="2049">
          <cell r="K2049" t="str">
            <v>00111131P.2</v>
          </cell>
        </row>
        <row r="2050">
          <cell r="K2050" t="str">
            <v>00111113P.2</v>
          </cell>
        </row>
        <row r="2051">
          <cell r="K2051" t="str">
            <v>00111112P.2</v>
          </cell>
        </row>
        <row r="2052">
          <cell r="K2052" t="str">
            <v>00111130P.2</v>
          </cell>
        </row>
        <row r="2053">
          <cell r="K2053" t="str">
            <v>00111119P.2</v>
          </cell>
        </row>
        <row r="2054">
          <cell r="K2054" t="str">
            <v>00111119P.2</v>
          </cell>
        </row>
        <row r="2055">
          <cell r="K2055" t="str">
            <v>00111113P.2</v>
          </cell>
        </row>
        <row r="2056">
          <cell r="K2056" t="str">
            <v>00111130P.2</v>
          </cell>
        </row>
        <row r="2057">
          <cell r="K2057" t="str">
            <v>00111111P.2</v>
          </cell>
        </row>
        <row r="2058">
          <cell r="K2058" t="str">
            <v>00111135P.2</v>
          </cell>
        </row>
        <row r="2059">
          <cell r="K2059" t="str">
            <v>00111123P.2</v>
          </cell>
        </row>
        <row r="2060">
          <cell r="K2060" t="str">
            <v>00111120P.2</v>
          </cell>
        </row>
        <row r="2061">
          <cell r="K2061" t="str">
            <v>00111132P.2</v>
          </cell>
        </row>
        <row r="2062">
          <cell r="K2062" t="str">
            <v>00111132P.2</v>
          </cell>
        </row>
        <row r="2063">
          <cell r="K2063" t="str">
            <v>00111121P.2</v>
          </cell>
        </row>
        <row r="2064">
          <cell r="K2064" t="str">
            <v>00111128P.2</v>
          </cell>
        </row>
        <row r="2065">
          <cell r="K2065" t="str">
            <v>00111131P.2</v>
          </cell>
        </row>
        <row r="2066">
          <cell r="K2066" t="str">
            <v>00111120P.2</v>
          </cell>
        </row>
        <row r="2067">
          <cell r="K2067" t="str">
            <v>00111110P.2</v>
          </cell>
        </row>
        <row r="2068">
          <cell r="K2068" t="str">
            <v>00111133P.2</v>
          </cell>
        </row>
        <row r="2069">
          <cell r="K2069" t="str">
            <v>00111133P.2</v>
          </cell>
        </row>
        <row r="2070">
          <cell r="K2070" t="str">
            <v>00111134P.2</v>
          </cell>
        </row>
        <row r="2071">
          <cell r="K2071" t="str">
            <v>00111119P.2</v>
          </cell>
        </row>
        <row r="2072">
          <cell r="K2072" t="str">
            <v>00111112P.2</v>
          </cell>
        </row>
        <row r="2073">
          <cell r="K2073" t="str">
            <v>00111113P.2</v>
          </cell>
        </row>
        <row r="2074">
          <cell r="K2074" t="str">
            <v>00111134P.2</v>
          </cell>
        </row>
        <row r="2075">
          <cell r="K2075" t="str">
            <v>00111117P.2</v>
          </cell>
        </row>
        <row r="2076">
          <cell r="K2076" t="str">
            <v>00111127P.2</v>
          </cell>
        </row>
        <row r="2077">
          <cell r="K2077" t="str">
            <v>00111136P.2</v>
          </cell>
        </row>
        <row r="2078">
          <cell r="K2078" t="str">
            <v>00111113P.2</v>
          </cell>
        </row>
        <row r="2079">
          <cell r="K2079" t="str">
            <v>00111120P.2</v>
          </cell>
        </row>
        <row r="2080">
          <cell r="K2080" t="str">
            <v>00111122P.2</v>
          </cell>
        </row>
        <row r="2081">
          <cell r="K2081" t="str">
            <v>00111128P.2</v>
          </cell>
        </row>
        <row r="2082">
          <cell r="K2082" t="str">
            <v>00111128P.2</v>
          </cell>
        </row>
        <row r="2083">
          <cell r="K2083" t="str">
            <v>00111128P.2</v>
          </cell>
        </row>
        <row r="2084">
          <cell r="K2084" t="str">
            <v>00111114P.2</v>
          </cell>
        </row>
        <row r="2085">
          <cell r="K2085" t="str">
            <v>00111117P.2</v>
          </cell>
        </row>
        <row r="2086">
          <cell r="K2086" t="str">
            <v>00111132P.2</v>
          </cell>
        </row>
        <row r="2087">
          <cell r="K2087" t="str">
            <v>00111129P.2</v>
          </cell>
        </row>
        <row r="2088">
          <cell r="K2088" t="str">
            <v>00111130P.2</v>
          </cell>
        </row>
        <row r="2089">
          <cell r="K2089" t="str">
            <v>00111128P.2</v>
          </cell>
        </row>
        <row r="2090">
          <cell r="K2090" t="str">
            <v>00111125P.2</v>
          </cell>
        </row>
        <row r="2091">
          <cell r="K2091" t="str">
            <v>00111133P.2</v>
          </cell>
        </row>
        <row r="2092">
          <cell r="K2092" t="str">
            <v>00111130P.2</v>
          </cell>
        </row>
        <row r="2093">
          <cell r="K2093" t="str">
            <v>00111118P.2</v>
          </cell>
        </row>
        <row r="2094">
          <cell r="K2094" t="str">
            <v>00111118P.2</v>
          </cell>
        </row>
        <row r="2095">
          <cell r="K2095" t="str">
            <v>00111117P.2</v>
          </cell>
        </row>
        <row r="2096">
          <cell r="K2096" t="str">
            <v>00111117P.2</v>
          </cell>
        </row>
        <row r="2097">
          <cell r="K2097" t="str">
            <v>00111136P.2</v>
          </cell>
        </row>
        <row r="2098">
          <cell r="K2098" t="str">
            <v>00111135P.2</v>
          </cell>
        </row>
        <row r="2099">
          <cell r="K2099" t="str">
            <v>00111132P.2</v>
          </cell>
        </row>
        <row r="2100">
          <cell r="K2100" t="str">
            <v>00111136P.2</v>
          </cell>
        </row>
        <row r="2101">
          <cell r="K2101" t="str">
            <v>00111113P.2</v>
          </cell>
        </row>
        <row r="2102">
          <cell r="K2102" t="str">
            <v>00111130P.2</v>
          </cell>
        </row>
        <row r="2103">
          <cell r="K2103" t="str">
            <v>00111123P.2</v>
          </cell>
        </row>
        <row r="2104">
          <cell r="K2104" t="str">
            <v>00111120P.2</v>
          </cell>
        </row>
        <row r="2105">
          <cell r="K2105" t="str">
            <v>00111118P.2</v>
          </cell>
        </row>
        <row r="2106">
          <cell r="K2106" t="str">
            <v>00111129P.2</v>
          </cell>
        </row>
        <row r="2107">
          <cell r="K2107" t="str">
            <v>00111113P.2</v>
          </cell>
        </row>
        <row r="2108">
          <cell r="K2108" t="str">
            <v>00111130P.2</v>
          </cell>
        </row>
        <row r="2109">
          <cell r="K2109" t="str">
            <v>00111124P.2</v>
          </cell>
        </row>
        <row r="2110">
          <cell r="K2110" t="str">
            <v>00111123P.2</v>
          </cell>
        </row>
        <row r="2111">
          <cell r="K2111" t="str">
            <v>00111128P.2</v>
          </cell>
        </row>
        <row r="2112">
          <cell r="K2112" t="str">
            <v>00111110P.2</v>
          </cell>
        </row>
        <row r="2113">
          <cell r="K2113" t="str">
            <v>00111131P.2</v>
          </cell>
        </row>
        <row r="2114">
          <cell r="K2114" t="str">
            <v>00111121P.2</v>
          </cell>
        </row>
        <row r="2115">
          <cell r="K2115" t="str">
            <v>00111134P.2</v>
          </cell>
        </row>
        <row r="2116">
          <cell r="K2116" t="str">
            <v>00111123P.2</v>
          </cell>
        </row>
        <row r="2117">
          <cell r="K2117" t="str">
            <v>00111119P.2</v>
          </cell>
        </row>
        <row r="2118">
          <cell r="K2118" t="str">
            <v>00111126P.2</v>
          </cell>
        </row>
        <row r="2119">
          <cell r="K2119" t="str">
            <v>00111124P.2</v>
          </cell>
        </row>
        <row r="2120">
          <cell r="K2120" t="str">
            <v>00111113P.2</v>
          </cell>
        </row>
        <row r="2121">
          <cell r="K2121" t="str">
            <v>00111124P.2</v>
          </cell>
        </row>
        <row r="2122">
          <cell r="K2122" t="str">
            <v>00111131P.2</v>
          </cell>
        </row>
        <row r="2123">
          <cell r="K2123" t="str">
            <v>00111114P.2</v>
          </cell>
        </row>
        <row r="2124">
          <cell r="K2124" t="str">
            <v>00111117P.2</v>
          </cell>
        </row>
        <row r="2125">
          <cell r="K2125" t="str">
            <v>00111132P.2</v>
          </cell>
        </row>
        <row r="2126">
          <cell r="K2126" t="str">
            <v>00111126P.2</v>
          </cell>
        </row>
        <row r="2127">
          <cell r="K2127" t="str">
            <v>00111128P.2</v>
          </cell>
        </row>
        <row r="2128">
          <cell r="K2128" t="str">
            <v>00111111P.2</v>
          </cell>
        </row>
        <row r="2129">
          <cell r="K2129" t="str">
            <v>00111119P.2</v>
          </cell>
        </row>
        <row r="2130">
          <cell r="K2130" t="str">
            <v>00111121P.2</v>
          </cell>
        </row>
        <row r="2131">
          <cell r="K2131" t="str">
            <v>00111131P.2</v>
          </cell>
        </row>
        <row r="2132">
          <cell r="K2132" t="str">
            <v>00111117P.2</v>
          </cell>
        </row>
        <row r="2133">
          <cell r="K2133" t="str">
            <v>00111115P.2</v>
          </cell>
        </row>
        <row r="2134">
          <cell r="K2134" t="str">
            <v>00111135P.2</v>
          </cell>
        </row>
        <row r="2135">
          <cell r="K2135" t="str">
            <v>00111133P.2</v>
          </cell>
        </row>
        <row r="2136">
          <cell r="K2136" t="str">
            <v>00111136P.2</v>
          </cell>
        </row>
        <row r="2137">
          <cell r="K2137" t="str">
            <v>00111117P.2</v>
          </cell>
        </row>
        <row r="2138">
          <cell r="K2138" t="str">
            <v>00111136P.2</v>
          </cell>
        </row>
        <row r="2139">
          <cell r="K2139" t="str">
            <v>00111118P.2</v>
          </cell>
        </row>
        <row r="2140">
          <cell r="K2140" t="str">
            <v>00111117P.2</v>
          </cell>
        </row>
        <row r="2141">
          <cell r="K2141" t="str">
            <v>00111118P.2</v>
          </cell>
        </row>
        <row r="2142">
          <cell r="K2142" t="str">
            <v>00111132P.2</v>
          </cell>
        </row>
        <row r="2143">
          <cell r="K2143" t="str">
            <v>00111119P.2</v>
          </cell>
        </row>
        <row r="2144">
          <cell r="K2144" t="str">
            <v>00111135P.2</v>
          </cell>
        </row>
        <row r="2145">
          <cell r="K2145" t="str">
            <v>00111122P.2</v>
          </cell>
        </row>
        <row r="2146">
          <cell r="K2146" t="str">
            <v>00111118P.2</v>
          </cell>
        </row>
        <row r="2147">
          <cell r="K2147" t="str">
            <v>00111110P.2</v>
          </cell>
        </row>
        <row r="2148">
          <cell r="K2148" t="str">
            <v>00111135P.2</v>
          </cell>
        </row>
        <row r="2149">
          <cell r="K2149" t="str">
            <v>00111118P.2</v>
          </cell>
        </row>
        <row r="2150">
          <cell r="K2150" t="str">
            <v>00111123P.2</v>
          </cell>
        </row>
        <row r="2151">
          <cell r="K2151" t="str">
            <v>00111115P.2</v>
          </cell>
        </row>
        <row r="2152">
          <cell r="K2152" t="str">
            <v>00111117P.2</v>
          </cell>
        </row>
        <row r="2153">
          <cell r="K2153" t="str">
            <v>00111132P.2</v>
          </cell>
        </row>
        <row r="2154">
          <cell r="K2154" t="str">
            <v>00111125P.2</v>
          </cell>
        </row>
        <row r="2155">
          <cell r="K2155" t="str">
            <v>00111135P.2</v>
          </cell>
        </row>
        <row r="2156">
          <cell r="K2156" t="str">
            <v>00111122P.2</v>
          </cell>
        </row>
        <row r="2157">
          <cell r="K2157" t="str">
            <v>00111110P.2</v>
          </cell>
        </row>
        <row r="2158">
          <cell r="K2158" t="str">
            <v>00111115P.2</v>
          </cell>
        </row>
        <row r="2159">
          <cell r="K2159" t="str">
            <v>00111113P.2</v>
          </cell>
        </row>
        <row r="2160">
          <cell r="K2160" t="str">
            <v>00111127P.2</v>
          </cell>
        </row>
        <row r="2161">
          <cell r="K2161" t="str">
            <v>00111116P.2</v>
          </cell>
        </row>
        <row r="2162">
          <cell r="K2162" t="str">
            <v>00111113P.2</v>
          </cell>
        </row>
        <row r="2163">
          <cell r="K2163" t="str">
            <v>00111114P.2</v>
          </cell>
        </row>
        <row r="2164">
          <cell r="K2164" t="str">
            <v>00111121P.2</v>
          </cell>
        </row>
        <row r="2165">
          <cell r="K2165" t="str">
            <v>00111136P.2</v>
          </cell>
        </row>
        <row r="2166">
          <cell r="K2166" t="str">
            <v>00111134P.2</v>
          </cell>
        </row>
        <row r="2167">
          <cell r="K2167" t="str">
            <v>00111135P.2</v>
          </cell>
        </row>
        <row r="2168">
          <cell r="K2168" t="str">
            <v>00111113P.2</v>
          </cell>
        </row>
        <row r="2169">
          <cell r="K2169" t="str">
            <v>00111128P.2</v>
          </cell>
        </row>
        <row r="2170">
          <cell r="K2170" t="str">
            <v>00111134P.2</v>
          </cell>
        </row>
        <row r="2171">
          <cell r="K2171" t="str">
            <v>00111128P.2</v>
          </cell>
        </row>
        <row r="2172">
          <cell r="K2172" t="str">
            <v>00111111P.2</v>
          </cell>
        </row>
        <row r="2173">
          <cell r="K2173" t="str">
            <v>00111117P.2</v>
          </cell>
        </row>
        <row r="2174">
          <cell r="K2174" t="str">
            <v>00111133P.2</v>
          </cell>
        </row>
        <row r="2175">
          <cell r="K2175" t="str">
            <v>00111123P.2</v>
          </cell>
        </row>
        <row r="2176">
          <cell r="K2176" t="str">
            <v>00111110P.2</v>
          </cell>
        </row>
        <row r="2177">
          <cell r="K2177" t="str">
            <v>00111118P.2</v>
          </cell>
        </row>
        <row r="2178">
          <cell r="K2178" t="str">
            <v>00111120P.2</v>
          </cell>
        </row>
        <row r="2179">
          <cell r="K2179" t="str">
            <v>00111132P.2</v>
          </cell>
        </row>
        <row r="2180">
          <cell r="K2180" t="str">
            <v>00111136P.2</v>
          </cell>
        </row>
        <row r="2181">
          <cell r="K2181" t="str">
            <v>00111123P.2</v>
          </cell>
        </row>
        <row r="2182">
          <cell r="K2182" t="str">
            <v>00111112P.2</v>
          </cell>
        </row>
        <row r="2183">
          <cell r="K2183" t="str">
            <v>00111131P.2</v>
          </cell>
        </row>
        <row r="2184">
          <cell r="K2184" t="str">
            <v>00111123P.2</v>
          </cell>
        </row>
        <row r="2185">
          <cell r="K2185" t="str">
            <v>00111116P.2</v>
          </cell>
        </row>
        <row r="2186">
          <cell r="K2186" t="str">
            <v>00111122P.2</v>
          </cell>
        </row>
        <row r="2187">
          <cell r="K2187" t="str">
            <v>00111113P.2</v>
          </cell>
        </row>
        <row r="2188">
          <cell r="K2188" t="str">
            <v>00111133P.2</v>
          </cell>
        </row>
        <row r="2189">
          <cell r="K2189" t="str">
            <v>00111121P.2</v>
          </cell>
        </row>
        <row r="2190">
          <cell r="K2190" t="str">
            <v>00111118P.2</v>
          </cell>
        </row>
        <row r="2191">
          <cell r="K2191" t="str">
            <v>00111111P.2</v>
          </cell>
        </row>
        <row r="2192">
          <cell r="K2192" t="str">
            <v>00111117P.2</v>
          </cell>
        </row>
        <row r="2193">
          <cell r="K2193" t="str">
            <v>00111126P.2</v>
          </cell>
        </row>
        <row r="2194">
          <cell r="K2194" t="str">
            <v>00111133P.2</v>
          </cell>
        </row>
        <row r="2195">
          <cell r="K2195" t="str">
            <v>00111113P.2</v>
          </cell>
        </row>
        <row r="2196">
          <cell r="K2196" t="str">
            <v>00111130P.2</v>
          </cell>
        </row>
        <row r="2197">
          <cell r="K2197" t="str">
            <v>00111121P.2</v>
          </cell>
        </row>
        <row r="2198">
          <cell r="K2198" t="str">
            <v>00111116P.2</v>
          </cell>
        </row>
        <row r="2199">
          <cell r="K2199" t="str">
            <v>00111132P.2</v>
          </cell>
        </row>
        <row r="2200">
          <cell r="K2200" t="str">
            <v>00111120P.2</v>
          </cell>
        </row>
        <row r="2201">
          <cell r="K2201" t="str">
            <v>00111128P.2</v>
          </cell>
        </row>
        <row r="2202">
          <cell r="K2202" t="str">
            <v>00111117P.2</v>
          </cell>
        </row>
        <row r="2203">
          <cell r="K2203" t="str">
            <v>00111126P.2</v>
          </cell>
        </row>
        <row r="2204">
          <cell r="K2204" t="str">
            <v>00111113P.2</v>
          </cell>
        </row>
        <row r="2205">
          <cell r="K2205" t="str">
            <v>00111123P.2</v>
          </cell>
        </row>
        <row r="2206">
          <cell r="K2206" t="str">
            <v>00111120P.2</v>
          </cell>
        </row>
        <row r="2207">
          <cell r="K2207" t="str">
            <v>00111131P.2</v>
          </cell>
        </row>
        <row r="2208">
          <cell r="K2208" t="str">
            <v>00111113P.2</v>
          </cell>
        </row>
        <row r="2209">
          <cell r="K2209" t="str">
            <v>00111121P.2</v>
          </cell>
        </row>
        <row r="2210">
          <cell r="K2210" t="str">
            <v>00111110P.2</v>
          </cell>
        </row>
        <row r="2211">
          <cell r="K2211" t="str">
            <v>00111132P.2</v>
          </cell>
        </row>
        <row r="2212">
          <cell r="K2212" t="str">
            <v>00111110P.2</v>
          </cell>
        </row>
        <row r="2213">
          <cell r="K2213" t="str">
            <v>00111125P.2</v>
          </cell>
        </row>
        <row r="2214">
          <cell r="K2214" t="str">
            <v>00111134P.2</v>
          </cell>
        </row>
        <row r="2215">
          <cell r="K2215" t="str">
            <v>00111122P.2</v>
          </cell>
        </row>
        <row r="2216">
          <cell r="K2216" t="str">
            <v>00111132P.2</v>
          </cell>
        </row>
        <row r="2217">
          <cell r="K2217" t="str">
            <v>00111123P.2</v>
          </cell>
        </row>
        <row r="2218">
          <cell r="K2218" t="str">
            <v>00111111P.2</v>
          </cell>
        </row>
        <row r="2219">
          <cell r="K2219" t="str">
            <v>00111123P.2</v>
          </cell>
        </row>
        <row r="2220">
          <cell r="K2220" t="str">
            <v>00111131P.2</v>
          </cell>
        </row>
        <row r="2221">
          <cell r="K2221" t="str">
            <v>00111132P.2</v>
          </cell>
        </row>
        <row r="2222">
          <cell r="K2222" t="str">
            <v>00111135P.2</v>
          </cell>
        </row>
        <row r="2223">
          <cell r="K2223" t="str">
            <v>00111128P.2</v>
          </cell>
        </row>
        <row r="2224">
          <cell r="K2224" t="str">
            <v>00111136P.2</v>
          </cell>
        </row>
        <row r="2225">
          <cell r="K2225" t="str">
            <v>00111135P.2</v>
          </cell>
        </row>
        <row r="2226">
          <cell r="K2226" t="str">
            <v>00111110P.2</v>
          </cell>
        </row>
        <row r="2227">
          <cell r="K2227" t="str">
            <v>00111131P.2</v>
          </cell>
        </row>
        <row r="2228">
          <cell r="K2228" t="str">
            <v>00111116P.2</v>
          </cell>
        </row>
        <row r="2229">
          <cell r="K2229" t="str">
            <v>00111132P.2</v>
          </cell>
        </row>
        <row r="2230">
          <cell r="K2230" t="str">
            <v>00111128P.2</v>
          </cell>
        </row>
        <row r="2231">
          <cell r="K2231" t="str">
            <v>00111125P.2</v>
          </cell>
        </row>
        <row r="2232">
          <cell r="K2232" t="str">
            <v>00111110P.2</v>
          </cell>
        </row>
        <row r="2233">
          <cell r="K2233" t="str">
            <v>00111135P.2</v>
          </cell>
        </row>
        <row r="2234">
          <cell r="K2234" t="str">
            <v>00111112P.2</v>
          </cell>
        </row>
        <row r="2235">
          <cell r="K2235" t="str">
            <v>00111122P.2</v>
          </cell>
        </row>
        <row r="2236">
          <cell r="K2236" t="str">
            <v>00111128P.2</v>
          </cell>
        </row>
        <row r="2237">
          <cell r="K2237" t="str">
            <v>00111112P.2</v>
          </cell>
        </row>
        <row r="2238">
          <cell r="K2238" t="str">
            <v>00111129P.2</v>
          </cell>
        </row>
        <row r="2239">
          <cell r="K2239" t="str">
            <v>00111117P.2</v>
          </cell>
        </row>
        <row r="2240">
          <cell r="K2240" t="str">
            <v>00111131P.2</v>
          </cell>
        </row>
        <row r="2241">
          <cell r="K2241" t="str">
            <v>00111129P.2</v>
          </cell>
        </row>
        <row r="2242">
          <cell r="K2242" t="str">
            <v>00111130P.2</v>
          </cell>
        </row>
        <row r="2243">
          <cell r="K2243" t="str">
            <v>00111129P.2</v>
          </cell>
        </row>
        <row r="2244">
          <cell r="K2244" t="str">
            <v>00111128P.2</v>
          </cell>
        </row>
        <row r="2245">
          <cell r="K2245" t="str">
            <v>00111110P.2</v>
          </cell>
        </row>
        <row r="2246">
          <cell r="K2246" t="str">
            <v>00111113P.2</v>
          </cell>
        </row>
        <row r="2247">
          <cell r="K2247" t="str">
            <v>00111122P.2</v>
          </cell>
        </row>
        <row r="2248">
          <cell r="K2248" t="str">
            <v>00111117P.2</v>
          </cell>
        </row>
        <row r="2249">
          <cell r="K2249" t="str">
            <v>00111128P.2</v>
          </cell>
        </row>
        <row r="2250">
          <cell r="K2250" t="str">
            <v>00111122P.2</v>
          </cell>
        </row>
        <row r="2251">
          <cell r="K2251" t="str">
            <v>00111133P.2</v>
          </cell>
        </row>
        <row r="2252">
          <cell r="K2252" t="str">
            <v>00111113P.2</v>
          </cell>
        </row>
        <row r="2253">
          <cell r="K2253" t="str">
            <v>00111136P.2</v>
          </cell>
        </row>
        <row r="2254">
          <cell r="K2254" t="str">
            <v>00111130P.2</v>
          </cell>
        </row>
        <row r="2255">
          <cell r="K2255" t="str">
            <v>00111111P.2</v>
          </cell>
        </row>
        <row r="2256">
          <cell r="K2256" t="str">
            <v>00111129P.2</v>
          </cell>
        </row>
        <row r="2257">
          <cell r="K2257" t="str">
            <v>00111125P.2</v>
          </cell>
        </row>
        <row r="2258">
          <cell r="K2258" t="str">
            <v>00111127P.2</v>
          </cell>
        </row>
        <row r="2259">
          <cell r="K2259" t="str">
            <v>00111126P.2</v>
          </cell>
        </row>
        <row r="2260">
          <cell r="K2260" t="str">
            <v>00111127P.2</v>
          </cell>
        </row>
        <row r="2261">
          <cell r="K2261" t="str">
            <v>00111123P.2</v>
          </cell>
        </row>
        <row r="2262">
          <cell r="K2262" t="str">
            <v>00111129P.2</v>
          </cell>
        </row>
        <row r="2263">
          <cell r="K2263" t="str">
            <v>00111128P.2</v>
          </cell>
        </row>
        <row r="2264">
          <cell r="K2264" t="str">
            <v>00111120P.2</v>
          </cell>
        </row>
        <row r="2265">
          <cell r="K2265" t="str">
            <v>00111128P.2</v>
          </cell>
        </row>
        <row r="2266">
          <cell r="K2266" t="str">
            <v>00111127P.2</v>
          </cell>
        </row>
        <row r="2267">
          <cell r="K2267" t="str">
            <v>00111120P.2</v>
          </cell>
        </row>
        <row r="2268">
          <cell r="K2268" t="str">
            <v>00111113P.2</v>
          </cell>
        </row>
        <row r="2269">
          <cell r="K2269" t="str">
            <v>00111116P.2</v>
          </cell>
        </row>
        <row r="2270">
          <cell r="K2270" t="str">
            <v>00111116P.2</v>
          </cell>
        </row>
        <row r="2271">
          <cell r="K2271" t="str">
            <v>00111129P.2</v>
          </cell>
        </row>
        <row r="2272">
          <cell r="K2272" t="str">
            <v>00111126P.2</v>
          </cell>
        </row>
        <row r="2273">
          <cell r="K2273" t="str">
            <v>00111112P.2</v>
          </cell>
        </row>
        <row r="2274">
          <cell r="K2274" t="str">
            <v>00111128P.2</v>
          </cell>
        </row>
        <row r="2275">
          <cell r="K2275" t="str">
            <v>00111122P.2</v>
          </cell>
        </row>
        <row r="2276">
          <cell r="K2276" t="str">
            <v>00111121P.2</v>
          </cell>
        </row>
        <row r="2277">
          <cell r="K2277" t="str">
            <v>00111132P.2</v>
          </cell>
        </row>
        <row r="2278">
          <cell r="K2278" t="str">
            <v>00111131P.2</v>
          </cell>
        </row>
        <row r="2279">
          <cell r="K2279" t="str">
            <v>00111127P.2</v>
          </cell>
        </row>
        <row r="2280">
          <cell r="K2280" t="str">
            <v>00111120P.2</v>
          </cell>
        </row>
        <row r="2281">
          <cell r="K2281" t="str">
            <v>00111128P.2</v>
          </cell>
        </row>
        <row r="2282">
          <cell r="K2282" t="str">
            <v>00111117P.2</v>
          </cell>
        </row>
        <row r="2283">
          <cell r="K2283" t="str">
            <v>00111117P.2</v>
          </cell>
        </row>
        <row r="2284">
          <cell r="K2284" t="str">
            <v>00111112P.2</v>
          </cell>
        </row>
        <row r="2285">
          <cell r="K2285" t="str">
            <v>00111120P.2</v>
          </cell>
        </row>
        <row r="2286">
          <cell r="K2286" t="str">
            <v>00111110P.2</v>
          </cell>
        </row>
        <row r="2287">
          <cell r="K2287" t="str">
            <v>00111126P.2</v>
          </cell>
        </row>
        <row r="2288">
          <cell r="K2288" t="str">
            <v>00111131P.2</v>
          </cell>
        </row>
        <row r="2289">
          <cell r="K2289" t="str">
            <v>00111135P.2</v>
          </cell>
        </row>
        <row r="2290">
          <cell r="K2290" t="str">
            <v>00111115P.2</v>
          </cell>
        </row>
        <row r="2291">
          <cell r="K2291" t="str">
            <v>00111118P.2</v>
          </cell>
        </row>
        <row r="2292">
          <cell r="K2292" t="str">
            <v>00111134P.2</v>
          </cell>
        </row>
        <row r="2293">
          <cell r="K2293" t="str">
            <v>00111118P.2</v>
          </cell>
        </row>
        <row r="2294">
          <cell r="K2294" t="str">
            <v>00111122P.2</v>
          </cell>
        </row>
        <row r="2295">
          <cell r="K2295" t="str">
            <v>00111126P.2</v>
          </cell>
        </row>
        <row r="2296">
          <cell r="K2296" t="str">
            <v>00111134P.2</v>
          </cell>
        </row>
        <row r="2297">
          <cell r="K2297" t="str">
            <v>00111111P.2</v>
          </cell>
        </row>
        <row r="2298">
          <cell r="K2298" t="str">
            <v>00111113P.2</v>
          </cell>
        </row>
        <row r="2299">
          <cell r="K2299" t="str">
            <v>00111133P.2</v>
          </cell>
        </row>
        <row r="2300">
          <cell r="K2300" t="str">
            <v>00111127P.2</v>
          </cell>
        </row>
        <row r="2301">
          <cell r="K2301" t="str">
            <v>00111136P.2</v>
          </cell>
        </row>
        <row r="2302">
          <cell r="K2302" t="str">
            <v>00111134P.2</v>
          </cell>
        </row>
        <row r="2303">
          <cell r="K2303" t="str">
            <v>00111131P.2</v>
          </cell>
        </row>
        <row r="2304">
          <cell r="K2304" t="str">
            <v>00111136P.2</v>
          </cell>
        </row>
        <row r="2305">
          <cell r="K2305" t="str">
            <v>00111117P.2</v>
          </cell>
        </row>
        <row r="2306">
          <cell r="K2306" t="str">
            <v>00111128P.2</v>
          </cell>
        </row>
        <row r="2307">
          <cell r="K2307" t="str">
            <v>00111110P.2</v>
          </cell>
        </row>
        <row r="2308">
          <cell r="K2308" t="str">
            <v>00111122P.2</v>
          </cell>
        </row>
        <row r="2309">
          <cell r="K2309" t="str">
            <v>00111126P.2</v>
          </cell>
        </row>
        <row r="2310">
          <cell r="K2310" t="str">
            <v>00111122P.2</v>
          </cell>
        </row>
        <row r="2311">
          <cell r="K2311" t="str">
            <v>00111135P.2</v>
          </cell>
        </row>
        <row r="2312">
          <cell r="K2312" t="str">
            <v>00111131P.2</v>
          </cell>
        </row>
        <row r="2313">
          <cell r="K2313" t="str">
            <v>00111113P.2</v>
          </cell>
        </row>
        <row r="2314">
          <cell r="K2314" t="str">
            <v>00111122P.2</v>
          </cell>
        </row>
        <row r="2315">
          <cell r="K2315" t="str">
            <v>00111117P.2</v>
          </cell>
        </row>
        <row r="2316">
          <cell r="K2316" t="str">
            <v>00111127P.2</v>
          </cell>
        </row>
        <row r="2317">
          <cell r="K2317" t="str">
            <v>00111131P.2</v>
          </cell>
        </row>
        <row r="2318">
          <cell r="K2318" t="str">
            <v>00111113P.2</v>
          </cell>
        </row>
        <row r="2319">
          <cell r="K2319" t="str">
            <v>00111132P.2</v>
          </cell>
        </row>
        <row r="2320">
          <cell r="K2320" t="str">
            <v>00111128P.2</v>
          </cell>
        </row>
        <row r="2321">
          <cell r="K2321" t="str">
            <v>00111131P.2</v>
          </cell>
        </row>
        <row r="2322">
          <cell r="K2322" t="str">
            <v>00111128P.2</v>
          </cell>
        </row>
        <row r="2323">
          <cell r="K2323" t="str">
            <v>00111117P.2</v>
          </cell>
        </row>
        <row r="2324">
          <cell r="K2324" t="str">
            <v>00111111P.2</v>
          </cell>
        </row>
        <row r="2325">
          <cell r="K2325" t="str">
            <v>00111126P.2</v>
          </cell>
        </row>
        <row r="2326">
          <cell r="K2326" t="str">
            <v>00111125P.2</v>
          </cell>
        </row>
        <row r="2327">
          <cell r="K2327" t="str">
            <v>00111132P.2</v>
          </cell>
        </row>
        <row r="2328">
          <cell r="K2328" t="str">
            <v>00111113P.2</v>
          </cell>
        </row>
        <row r="2329">
          <cell r="K2329" t="str">
            <v>00111132P.2</v>
          </cell>
        </row>
        <row r="2330">
          <cell r="K2330" t="str">
            <v>00111110P.2</v>
          </cell>
        </row>
        <row r="2331">
          <cell r="K2331" t="str">
            <v>00111131P.2</v>
          </cell>
        </row>
        <row r="2332">
          <cell r="K2332" t="str">
            <v>00111130P.2</v>
          </cell>
        </row>
        <row r="2333">
          <cell r="K2333" t="str">
            <v>00111129P.2</v>
          </cell>
        </row>
        <row r="2334">
          <cell r="K2334" t="str">
            <v>00111122P.2</v>
          </cell>
        </row>
        <row r="2335">
          <cell r="K2335" t="str">
            <v>00111130P.2</v>
          </cell>
        </row>
        <row r="2336">
          <cell r="K2336" t="str">
            <v>00111113P.2</v>
          </cell>
        </row>
        <row r="2337">
          <cell r="K2337" t="str">
            <v>00111125P.2</v>
          </cell>
        </row>
        <row r="2338">
          <cell r="K2338" t="str">
            <v>00111126P.2</v>
          </cell>
        </row>
        <row r="2339">
          <cell r="K2339" t="str">
            <v>00111112P.2</v>
          </cell>
        </row>
        <row r="2340">
          <cell r="K2340" t="str">
            <v>00111113P.2</v>
          </cell>
        </row>
        <row r="2341">
          <cell r="K2341" t="str">
            <v>00111128P.2</v>
          </cell>
        </row>
        <row r="2342">
          <cell r="K2342" t="str">
            <v>00111125P.2</v>
          </cell>
        </row>
        <row r="2343">
          <cell r="K2343" t="str">
            <v>00111128P.2</v>
          </cell>
        </row>
        <row r="2344">
          <cell r="K2344" t="str">
            <v>00111127P.2</v>
          </cell>
        </row>
        <row r="2345">
          <cell r="K2345" t="str">
            <v>00111112P.2</v>
          </cell>
        </row>
        <row r="2346">
          <cell r="K2346" t="str">
            <v>00111120P.2</v>
          </cell>
        </row>
        <row r="2347">
          <cell r="K2347" t="str">
            <v>00111125P.2</v>
          </cell>
        </row>
        <row r="2348">
          <cell r="K2348" t="str">
            <v>00111125P.2</v>
          </cell>
        </row>
        <row r="2349">
          <cell r="K2349" t="str">
            <v>00111113P.2</v>
          </cell>
        </row>
        <row r="2350">
          <cell r="K2350" t="str">
            <v>00111113P.2</v>
          </cell>
        </row>
        <row r="2351">
          <cell r="K2351" t="str">
            <v>00111129P.2</v>
          </cell>
        </row>
        <row r="2352">
          <cell r="K2352" t="str">
            <v>00111128P.2</v>
          </cell>
        </row>
        <row r="2353">
          <cell r="K2353" t="str">
            <v>00111120P.2</v>
          </cell>
        </row>
        <row r="2354">
          <cell r="K2354" t="str">
            <v>00111130P.2</v>
          </cell>
        </row>
        <row r="2355">
          <cell r="K2355" t="str">
            <v>00111131P.2</v>
          </cell>
        </row>
        <row r="2356">
          <cell r="K2356" t="str">
            <v>00111122P.2</v>
          </cell>
        </row>
        <row r="2357">
          <cell r="K2357" t="str">
            <v>00111111P.2</v>
          </cell>
        </row>
        <row r="2358">
          <cell r="K2358" t="str">
            <v>00111115P.2</v>
          </cell>
        </row>
        <row r="2359">
          <cell r="K2359" t="str">
            <v>00111112P.2</v>
          </cell>
        </row>
        <row r="2360">
          <cell r="K2360" t="str">
            <v>00111129P.2</v>
          </cell>
        </row>
        <row r="2361">
          <cell r="K2361" t="str">
            <v>00111131P.2</v>
          </cell>
        </row>
        <row r="2362">
          <cell r="K2362" t="str">
            <v>00111153P.2</v>
          </cell>
        </row>
        <row r="2363">
          <cell r="K2363" t="str">
            <v>00111133P.2</v>
          </cell>
        </row>
        <row r="2364">
          <cell r="K2364" t="str">
            <v>00111133P.2</v>
          </cell>
        </row>
        <row r="2365">
          <cell r="K2365" t="str">
            <v>00111133P.2</v>
          </cell>
        </row>
        <row r="2366">
          <cell r="K2366" t="str">
            <v>00111153P.2</v>
          </cell>
        </row>
        <row r="2367">
          <cell r="K2367" t="str">
            <v>00111151P.2</v>
          </cell>
        </row>
        <row r="2368">
          <cell r="K2368" t="str">
            <v>00111151P.2</v>
          </cell>
        </row>
        <row r="2369">
          <cell r="K2369" t="str">
            <v>00111151P.2</v>
          </cell>
        </row>
        <row r="2370">
          <cell r="K2370" t="str">
            <v>00111151P.2</v>
          </cell>
        </row>
        <row r="2371">
          <cell r="K2371" t="str">
            <v>00111151P.2</v>
          </cell>
        </row>
        <row r="2372">
          <cell r="K2372" t="str">
            <v>00111151P.2</v>
          </cell>
        </row>
        <row r="2373">
          <cell r="K2373" t="str">
            <v>00111151P.2</v>
          </cell>
        </row>
        <row r="2374">
          <cell r="K2374" t="str">
            <v>00111151P.2</v>
          </cell>
        </row>
        <row r="2375">
          <cell r="K2375" t="str">
            <v>00111151P.2</v>
          </cell>
        </row>
        <row r="2376">
          <cell r="K2376" t="str">
            <v>00111151P.2</v>
          </cell>
        </row>
        <row r="2377">
          <cell r="K2377" t="str">
            <v>00111151P.2</v>
          </cell>
        </row>
        <row r="2378">
          <cell r="K2378" t="str">
            <v>00111151P.2</v>
          </cell>
        </row>
        <row r="2379">
          <cell r="K2379" t="str">
            <v>00111151P.2</v>
          </cell>
        </row>
        <row r="2380">
          <cell r="K2380" t="str">
            <v>00111151P.2</v>
          </cell>
        </row>
        <row r="2381">
          <cell r="K2381" t="str">
            <v>00111151P.2</v>
          </cell>
        </row>
        <row r="2382">
          <cell r="K2382" t="str">
            <v>00111151P.2</v>
          </cell>
        </row>
        <row r="2383">
          <cell r="K2383" t="str">
            <v>00111151P.2</v>
          </cell>
        </row>
        <row r="2384">
          <cell r="K2384" t="str">
            <v>00111151P.2</v>
          </cell>
        </row>
        <row r="2385">
          <cell r="K2385" t="str">
            <v>00111151P.2</v>
          </cell>
        </row>
        <row r="2386">
          <cell r="K2386" t="str">
            <v>00111151P.2</v>
          </cell>
        </row>
        <row r="2387">
          <cell r="K2387" t="str">
            <v>00111151P.2</v>
          </cell>
        </row>
        <row r="2388">
          <cell r="K2388" t="str">
            <v>00111151P.2</v>
          </cell>
        </row>
        <row r="2389">
          <cell r="K2389" t="str">
            <v>00111151P.2</v>
          </cell>
        </row>
        <row r="2390">
          <cell r="K2390" t="str">
            <v>00111151P.2</v>
          </cell>
        </row>
        <row r="2391">
          <cell r="K2391" t="str">
            <v>00111151P.2</v>
          </cell>
        </row>
        <row r="2392">
          <cell r="K2392" t="str">
            <v>00111151P.2</v>
          </cell>
        </row>
        <row r="2393">
          <cell r="K2393" t="str">
            <v>00111151P.2</v>
          </cell>
        </row>
        <row r="2394">
          <cell r="K2394" t="str">
            <v>00111151P.2</v>
          </cell>
        </row>
        <row r="2395">
          <cell r="K2395" t="str">
            <v>00111151P.2</v>
          </cell>
        </row>
        <row r="2396">
          <cell r="K2396" t="str">
            <v>00111151P.2</v>
          </cell>
        </row>
        <row r="2397">
          <cell r="K2397" t="str">
            <v>00111151P.2</v>
          </cell>
        </row>
        <row r="2398">
          <cell r="K2398" t="str">
            <v>00111151P.2</v>
          </cell>
        </row>
        <row r="2399">
          <cell r="K2399" t="str">
            <v>00111151P.2</v>
          </cell>
        </row>
        <row r="2400">
          <cell r="K2400" t="str">
            <v>00111151P.2</v>
          </cell>
        </row>
        <row r="2401">
          <cell r="K2401" t="str">
            <v>00111151P.2</v>
          </cell>
        </row>
        <row r="2402">
          <cell r="K2402" t="str">
            <v>00111151P.2</v>
          </cell>
        </row>
        <row r="2403">
          <cell r="K2403" t="str">
            <v>00111151P.2</v>
          </cell>
        </row>
        <row r="2404">
          <cell r="K2404" t="str">
            <v>00111151P.2</v>
          </cell>
        </row>
        <row r="2405">
          <cell r="K2405" t="str">
            <v>00111151P.2</v>
          </cell>
        </row>
        <row r="2406">
          <cell r="K2406" t="str">
            <v>00111151P.2</v>
          </cell>
        </row>
        <row r="2407">
          <cell r="K2407" t="str">
            <v>00111151P.2</v>
          </cell>
        </row>
        <row r="2408">
          <cell r="K2408" t="str">
            <v>00111151P.2</v>
          </cell>
        </row>
        <row r="2409">
          <cell r="K2409" t="str">
            <v>00111151P.2</v>
          </cell>
        </row>
        <row r="2410">
          <cell r="K2410" t="str">
            <v>00111151P.2</v>
          </cell>
        </row>
        <row r="2411">
          <cell r="K2411" t="str">
            <v>00111151P.2</v>
          </cell>
        </row>
        <row r="2412">
          <cell r="K2412" t="str">
            <v>00111108P.2</v>
          </cell>
        </row>
        <row r="2413">
          <cell r="K2413" t="str">
            <v>00111108P.2</v>
          </cell>
        </row>
        <row r="2414">
          <cell r="K2414" t="str">
            <v>00111108P.2</v>
          </cell>
        </row>
        <row r="2415">
          <cell r="K2415" t="str">
            <v>00111108P.2</v>
          </cell>
        </row>
        <row r="2416">
          <cell r="K2416" t="str">
            <v>00111108P.2</v>
          </cell>
        </row>
        <row r="2417">
          <cell r="K2417" t="str">
            <v>00111108P.2</v>
          </cell>
        </row>
        <row r="2418">
          <cell r="K2418" t="str">
            <v>00111108P.2</v>
          </cell>
        </row>
        <row r="2419">
          <cell r="K2419" t="str">
            <v>00111108P.2</v>
          </cell>
        </row>
        <row r="2420">
          <cell r="K2420" t="str">
            <v>00111108P.2</v>
          </cell>
        </row>
        <row r="2421">
          <cell r="K2421" t="str">
            <v>00111108P.2</v>
          </cell>
        </row>
        <row r="2422">
          <cell r="K2422" t="str">
            <v>00111108P.2</v>
          </cell>
        </row>
        <row r="2423">
          <cell r="K2423" t="str">
            <v>00111108P.2</v>
          </cell>
        </row>
        <row r="2424">
          <cell r="K2424" t="str">
            <v>00111108P.2</v>
          </cell>
        </row>
        <row r="2425">
          <cell r="K2425" t="str">
            <v>00111108P.2</v>
          </cell>
        </row>
        <row r="2426">
          <cell r="K2426" t="str">
            <v>00111108P.2</v>
          </cell>
        </row>
        <row r="2427">
          <cell r="K2427" t="str">
            <v>00021108P.2</v>
          </cell>
        </row>
        <row r="2428">
          <cell r="K2428" t="str">
            <v>00021108P.2</v>
          </cell>
        </row>
        <row r="2429">
          <cell r="K2429" t="str">
            <v>00111108P.2</v>
          </cell>
        </row>
        <row r="2430">
          <cell r="K2430" t="str">
            <v>00111108P.2</v>
          </cell>
        </row>
        <row r="2431">
          <cell r="K2431" t="str">
            <v>00111108P.2</v>
          </cell>
        </row>
        <row r="2432">
          <cell r="K2432" t="str">
            <v>00111130P.2</v>
          </cell>
        </row>
        <row r="2433">
          <cell r="K2433" t="str">
            <v>00111130P.2</v>
          </cell>
        </row>
        <row r="2434">
          <cell r="K2434" t="str">
            <v>00111130P.2</v>
          </cell>
        </row>
        <row r="2435">
          <cell r="K2435" t="str">
            <v>00111130P.2</v>
          </cell>
        </row>
        <row r="2436">
          <cell r="K2436" t="str">
            <v>00111130P.2</v>
          </cell>
        </row>
        <row r="2437">
          <cell r="K2437" t="str">
            <v>00111130P.2</v>
          </cell>
        </row>
        <row r="2438">
          <cell r="K2438" t="str">
            <v>00111130P.2</v>
          </cell>
        </row>
        <row r="2439">
          <cell r="K2439" t="str">
            <v>00111130P.2</v>
          </cell>
        </row>
        <row r="2440">
          <cell r="K2440" t="str">
            <v>00111130P.2</v>
          </cell>
        </row>
        <row r="2441">
          <cell r="K2441" t="str">
            <v>00111110P.2</v>
          </cell>
        </row>
        <row r="2442">
          <cell r="K2442" t="str">
            <v>00111110P.2</v>
          </cell>
        </row>
        <row r="2443">
          <cell r="K2443" t="str">
            <v>00111110P.2</v>
          </cell>
        </row>
        <row r="2444">
          <cell r="K2444" t="str">
            <v>00111110P.2</v>
          </cell>
        </row>
        <row r="2445">
          <cell r="K2445" t="str">
            <v>00111110P.2</v>
          </cell>
        </row>
        <row r="2446">
          <cell r="K2446" t="str">
            <v>00111110P.2</v>
          </cell>
        </row>
        <row r="2447">
          <cell r="K2447" t="str">
            <v>00111112P.2</v>
          </cell>
        </row>
        <row r="2448">
          <cell r="K2448" t="str">
            <v>00111112P.2</v>
          </cell>
        </row>
        <row r="2449">
          <cell r="K2449" t="str">
            <v>00111112P.2</v>
          </cell>
        </row>
        <row r="2450">
          <cell r="K2450" t="str">
            <v>00111112P.2</v>
          </cell>
        </row>
        <row r="2451">
          <cell r="K2451" t="str">
            <v>00111112P.2</v>
          </cell>
        </row>
        <row r="2452">
          <cell r="K2452" t="str">
            <v>00111112P.2</v>
          </cell>
        </row>
        <row r="2453">
          <cell r="K2453" t="str">
            <v>00111112P.2</v>
          </cell>
        </row>
        <row r="2454">
          <cell r="K2454" t="str">
            <v>00111112P.2</v>
          </cell>
        </row>
        <row r="2455">
          <cell r="K2455" t="str">
            <v>00111113P.2</v>
          </cell>
        </row>
        <row r="2456">
          <cell r="K2456" t="str">
            <v>00111113P.2</v>
          </cell>
        </row>
        <row r="2457">
          <cell r="K2457" t="str">
            <v>00111113P.2</v>
          </cell>
        </row>
        <row r="2458">
          <cell r="K2458" t="str">
            <v>00111113P.2</v>
          </cell>
        </row>
        <row r="2459">
          <cell r="K2459" t="str">
            <v>00111113P.2</v>
          </cell>
        </row>
        <row r="2460">
          <cell r="K2460" t="str">
            <v>00111113P.2</v>
          </cell>
        </row>
        <row r="2461">
          <cell r="K2461" t="str">
            <v>00111113P.2</v>
          </cell>
        </row>
        <row r="2462">
          <cell r="K2462" t="str">
            <v>00111113P.2</v>
          </cell>
        </row>
        <row r="2463">
          <cell r="K2463" t="str">
            <v>00111113P.2</v>
          </cell>
        </row>
        <row r="2464">
          <cell r="K2464" t="str">
            <v>00111113P.2</v>
          </cell>
        </row>
        <row r="2465">
          <cell r="K2465" t="str">
            <v>00111113P.2</v>
          </cell>
        </row>
        <row r="2466">
          <cell r="K2466" t="str">
            <v>00111113P.2</v>
          </cell>
        </row>
        <row r="2467">
          <cell r="K2467" t="str">
            <v>00111114P.2</v>
          </cell>
        </row>
        <row r="2468">
          <cell r="K2468" t="str">
            <v>00111114P.2</v>
          </cell>
        </row>
        <row r="2469">
          <cell r="K2469" t="str">
            <v>00111114P.2</v>
          </cell>
        </row>
        <row r="2470">
          <cell r="K2470" t="str">
            <v>00111114P.2</v>
          </cell>
        </row>
        <row r="2471">
          <cell r="K2471" t="str">
            <v>00111114P.2</v>
          </cell>
        </row>
        <row r="2472">
          <cell r="K2472" t="str">
            <v>00111114P.2</v>
          </cell>
        </row>
        <row r="2473">
          <cell r="K2473" t="str">
            <v>00111114P.2</v>
          </cell>
        </row>
        <row r="2474">
          <cell r="K2474" t="str">
            <v>00111114P.2</v>
          </cell>
        </row>
        <row r="2475">
          <cell r="K2475" t="str">
            <v>00111114P.2</v>
          </cell>
        </row>
        <row r="2476">
          <cell r="K2476" t="str">
            <v>00111114P.2</v>
          </cell>
        </row>
        <row r="2477">
          <cell r="K2477" t="str">
            <v>00111122P.2</v>
          </cell>
        </row>
        <row r="2478">
          <cell r="K2478" t="str">
            <v>00111122P.2</v>
          </cell>
        </row>
        <row r="2479">
          <cell r="K2479" t="str">
            <v>00111122P.2</v>
          </cell>
        </row>
        <row r="2480">
          <cell r="K2480" t="str">
            <v>00111122P.2</v>
          </cell>
        </row>
        <row r="2481">
          <cell r="K2481" t="str">
            <v>00111122P.2</v>
          </cell>
        </row>
        <row r="2482">
          <cell r="K2482" t="str">
            <v>00111122P.2</v>
          </cell>
        </row>
        <row r="2483">
          <cell r="K2483" t="str">
            <v>00111122P.2</v>
          </cell>
        </row>
        <row r="2484">
          <cell r="K2484" t="str">
            <v>00111121P.2</v>
          </cell>
        </row>
        <row r="2485">
          <cell r="K2485" t="str">
            <v>00111111P.2</v>
          </cell>
        </row>
        <row r="2486">
          <cell r="K2486" t="str">
            <v>00111111P.2</v>
          </cell>
        </row>
        <row r="2487">
          <cell r="K2487" t="str">
            <v>00111111P.2</v>
          </cell>
        </row>
        <row r="2488">
          <cell r="K2488" t="str">
            <v>00111111P.2</v>
          </cell>
        </row>
        <row r="2489">
          <cell r="K2489" t="str">
            <v>00111111P.2</v>
          </cell>
        </row>
        <row r="2490">
          <cell r="K2490" t="str">
            <v>00111111P.2</v>
          </cell>
        </row>
        <row r="2491">
          <cell r="K2491" t="str">
            <v>00111111P.2</v>
          </cell>
        </row>
        <row r="2492">
          <cell r="K2492" t="str">
            <v>00111111P.2</v>
          </cell>
        </row>
        <row r="2493">
          <cell r="K2493" t="str">
            <v>00111111P.2</v>
          </cell>
        </row>
        <row r="2494">
          <cell r="K2494" t="str">
            <v>00111111P.2</v>
          </cell>
        </row>
        <row r="2495">
          <cell r="K2495" t="str">
            <v>00111111P.2</v>
          </cell>
        </row>
        <row r="2496">
          <cell r="K2496" t="str">
            <v>00111115P.2</v>
          </cell>
        </row>
        <row r="2497">
          <cell r="K2497" t="str">
            <v>00111115P.2</v>
          </cell>
        </row>
        <row r="2498">
          <cell r="K2498" t="str">
            <v>00111115P.2</v>
          </cell>
        </row>
        <row r="2499">
          <cell r="K2499" t="str">
            <v>00111115P.2</v>
          </cell>
        </row>
        <row r="2500">
          <cell r="K2500" t="str">
            <v>00111115P.2</v>
          </cell>
        </row>
        <row r="2501">
          <cell r="K2501" t="str">
            <v>00111115P.2</v>
          </cell>
        </row>
        <row r="2502">
          <cell r="K2502" t="str">
            <v>00111115P.2</v>
          </cell>
        </row>
        <row r="2503">
          <cell r="K2503" t="str">
            <v>00111115P.2</v>
          </cell>
        </row>
        <row r="2504">
          <cell r="K2504" t="str">
            <v>00111116P.2</v>
          </cell>
        </row>
        <row r="2505">
          <cell r="K2505" t="str">
            <v>00111116P.2</v>
          </cell>
        </row>
        <row r="2506">
          <cell r="K2506" t="str">
            <v>00111116P.2</v>
          </cell>
        </row>
        <row r="2507">
          <cell r="K2507" t="str">
            <v>00111116P.2</v>
          </cell>
        </row>
        <row r="2508">
          <cell r="K2508" t="str">
            <v>00111116P.2</v>
          </cell>
        </row>
        <row r="2509">
          <cell r="K2509" t="str">
            <v>00111116P.2</v>
          </cell>
        </row>
        <row r="2510">
          <cell r="K2510" t="str">
            <v>00111116P.2</v>
          </cell>
        </row>
        <row r="2511">
          <cell r="K2511" t="str">
            <v>00111116P.2</v>
          </cell>
        </row>
        <row r="2512">
          <cell r="K2512" t="str">
            <v>00111116P.2</v>
          </cell>
        </row>
        <row r="2513">
          <cell r="K2513" t="str">
            <v>00111116P.2</v>
          </cell>
        </row>
        <row r="2514">
          <cell r="K2514" t="str">
            <v>00111116P.2</v>
          </cell>
        </row>
        <row r="2515">
          <cell r="K2515" t="str">
            <v>00111117P.2</v>
          </cell>
        </row>
        <row r="2516">
          <cell r="K2516" t="str">
            <v>00111117P.2</v>
          </cell>
        </row>
        <row r="2517">
          <cell r="K2517" t="str">
            <v>00111117P.2</v>
          </cell>
        </row>
        <row r="2518">
          <cell r="K2518" t="str">
            <v>00111117P.2</v>
          </cell>
        </row>
        <row r="2519">
          <cell r="K2519" t="str">
            <v>00111117P.2</v>
          </cell>
        </row>
        <row r="2520">
          <cell r="K2520" t="str">
            <v>00111117P.2</v>
          </cell>
        </row>
        <row r="2521">
          <cell r="K2521" t="str">
            <v>00111117P.2</v>
          </cell>
        </row>
        <row r="2522">
          <cell r="K2522" t="str">
            <v>00111117P.2</v>
          </cell>
        </row>
        <row r="2523">
          <cell r="K2523" t="str">
            <v>00111117P.2</v>
          </cell>
        </row>
        <row r="2524">
          <cell r="K2524" t="str">
            <v>00111117P.2</v>
          </cell>
        </row>
        <row r="2525">
          <cell r="K2525" t="str">
            <v>00111117P.2</v>
          </cell>
        </row>
        <row r="2526">
          <cell r="K2526" t="str">
            <v>00111117P.2</v>
          </cell>
        </row>
        <row r="2527">
          <cell r="K2527" t="str">
            <v>00111118P.2</v>
          </cell>
        </row>
        <row r="2528">
          <cell r="K2528" t="str">
            <v>00111118P.2</v>
          </cell>
        </row>
        <row r="2529">
          <cell r="K2529" t="str">
            <v>00111118P.2</v>
          </cell>
        </row>
        <row r="2530">
          <cell r="K2530" t="str">
            <v>00111118P.2</v>
          </cell>
        </row>
        <row r="2531">
          <cell r="K2531" t="str">
            <v>00111118P.2</v>
          </cell>
        </row>
        <row r="2532">
          <cell r="K2532" t="str">
            <v>00111118P.2</v>
          </cell>
        </row>
        <row r="2533">
          <cell r="K2533" t="str">
            <v>00111118P.2</v>
          </cell>
        </row>
        <row r="2534">
          <cell r="K2534" t="str">
            <v>00111118P.2</v>
          </cell>
        </row>
        <row r="2535">
          <cell r="K2535" t="str">
            <v>00111118P.2</v>
          </cell>
        </row>
        <row r="2536">
          <cell r="K2536" t="str">
            <v>00111118P.2</v>
          </cell>
        </row>
        <row r="2537">
          <cell r="K2537" t="str">
            <v>00111119P.2</v>
          </cell>
        </row>
        <row r="2538">
          <cell r="K2538" t="str">
            <v>00111119P.2</v>
          </cell>
        </row>
        <row r="2539">
          <cell r="K2539" t="str">
            <v>00111119P.2</v>
          </cell>
        </row>
        <row r="2540">
          <cell r="K2540" t="str">
            <v>00111119P.2</v>
          </cell>
        </row>
        <row r="2541">
          <cell r="K2541" t="str">
            <v>00111119P.2</v>
          </cell>
        </row>
        <row r="2542">
          <cell r="K2542" t="str">
            <v>00111119P.2</v>
          </cell>
        </row>
        <row r="2543">
          <cell r="K2543" t="str">
            <v>00111119P.2</v>
          </cell>
        </row>
        <row r="2544">
          <cell r="K2544" t="str">
            <v>00111119P.2</v>
          </cell>
        </row>
        <row r="2545">
          <cell r="K2545" t="str">
            <v>00111119P.2</v>
          </cell>
        </row>
        <row r="2546">
          <cell r="K2546" t="str">
            <v>00111120P.2</v>
          </cell>
        </row>
        <row r="2547">
          <cell r="K2547" t="str">
            <v>00111120P.2</v>
          </cell>
        </row>
        <row r="2548">
          <cell r="K2548" t="str">
            <v>00111122P.2</v>
          </cell>
        </row>
        <row r="2549">
          <cell r="K2549" t="str">
            <v>00111122P.2</v>
          </cell>
        </row>
        <row r="2550">
          <cell r="K2550" t="str">
            <v>00111122P.2</v>
          </cell>
        </row>
        <row r="2551">
          <cell r="K2551" t="str">
            <v>00111122P.2</v>
          </cell>
        </row>
        <row r="2552">
          <cell r="K2552" t="str">
            <v>00111122P.2</v>
          </cell>
        </row>
        <row r="2553">
          <cell r="K2553" t="str">
            <v>00111122P.2</v>
          </cell>
        </row>
        <row r="2554">
          <cell r="K2554" t="str">
            <v>00111122P.2</v>
          </cell>
        </row>
        <row r="2555">
          <cell r="K2555" t="str">
            <v>00111122P.2</v>
          </cell>
        </row>
        <row r="2556">
          <cell r="K2556" t="str">
            <v>00111122P.2</v>
          </cell>
        </row>
        <row r="2557">
          <cell r="K2557" t="str">
            <v>00111122P.2</v>
          </cell>
        </row>
        <row r="2558">
          <cell r="K2558" t="str">
            <v>00111122P.2</v>
          </cell>
        </row>
        <row r="2559">
          <cell r="K2559" t="str">
            <v>00111122P.2</v>
          </cell>
        </row>
        <row r="2560">
          <cell r="K2560" t="str">
            <v>00111125P.2</v>
          </cell>
        </row>
        <row r="2561">
          <cell r="K2561" t="str">
            <v>00111125P.2</v>
          </cell>
        </row>
        <row r="2562">
          <cell r="K2562" t="str">
            <v>00111125P.2</v>
          </cell>
        </row>
        <row r="2563">
          <cell r="K2563" t="str">
            <v>00111125P.2</v>
          </cell>
        </row>
        <row r="2564">
          <cell r="K2564" t="str">
            <v>00111125P.2</v>
          </cell>
        </row>
        <row r="2565">
          <cell r="K2565" t="str">
            <v>00111125P.2</v>
          </cell>
        </row>
        <row r="2566">
          <cell r="K2566" t="str">
            <v>00111125P.2</v>
          </cell>
        </row>
        <row r="2567">
          <cell r="K2567" t="str">
            <v>00111125P.2</v>
          </cell>
        </row>
        <row r="2568">
          <cell r="K2568" t="str">
            <v>00111125P.2</v>
          </cell>
        </row>
        <row r="2569">
          <cell r="K2569" t="str">
            <v>00111125P.2</v>
          </cell>
        </row>
        <row r="2570">
          <cell r="K2570" t="str">
            <v>00111126P.2</v>
          </cell>
        </row>
        <row r="2571">
          <cell r="K2571" t="str">
            <v>00111126P.2</v>
          </cell>
        </row>
        <row r="2572">
          <cell r="K2572" t="str">
            <v>00111126P.2</v>
          </cell>
        </row>
        <row r="2573">
          <cell r="K2573" t="str">
            <v>00111126P.2</v>
          </cell>
        </row>
        <row r="2574">
          <cell r="K2574" t="str">
            <v>00111126P.2</v>
          </cell>
        </row>
        <row r="2575">
          <cell r="K2575" t="str">
            <v>00111126P.2</v>
          </cell>
        </row>
        <row r="2576">
          <cell r="K2576" t="str">
            <v>00111126P.2</v>
          </cell>
        </row>
        <row r="2577">
          <cell r="K2577" t="str">
            <v>00111126P.2</v>
          </cell>
        </row>
        <row r="2578">
          <cell r="K2578" t="str">
            <v>00111126P.2</v>
          </cell>
        </row>
        <row r="2579">
          <cell r="K2579" t="str">
            <v>00111126P.2</v>
          </cell>
        </row>
        <row r="2580">
          <cell r="K2580" t="str">
            <v>00111128P.2</v>
          </cell>
        </row>
        <row r="2581">
          <cell r="K2581" t="str">
            <v>00111128P.2</v>
          </cell>
        </row>
        <row r="2582">
          <cell r="K2582" t="str">
            <v>00111128P.2</v>
          </cell>
        </row>
        <row r="2583">
          <cell r="K2583" t="str">
            <v>00111128P.2</v>
          </cell>
        </row>
        <row r="2584">
          <cell r="K2584" t="str">
            <v>00111128P.2</v>
          </cell>
        </row>
        <row r="2585">
          <cell r="K2585" t="str">
            <v>00111128P.2</v>
          </cell>
        </row>
        <row r="2586">
          <cell r="K2586" t="str">
            <v>00111128P.2</v>
          </cell>
        </row>
        <row r="2587">
          <cell r="K2587" t="str">
            <v>00111128P.2</v>
          </cell>
        </row>
        <row r="2588">
          <cell r="K2588" t="str">
            <v>00111128P.2</v>
          </cell>
        </row>
        <row r="2589">
          <cell r="K2589" t="str">
            <v>00111128P.2</v>
          </cell>
        </row>
        <row r="2590">
          <cell r="K2590" t="str">
            <v>00111128P.2</v>
          </cell>
        </row>
        <row r="2591">
          <cell r="K2591" t="str">
            <v>00111128P.2</v>
          </cell>
        </row>
        <row r="2592">
          <cell r="K2592" t="str">
            <v>00111128P.2</v>
          </cell>
        </row>
        <row r="2593">
          <cell r="K2593" t="str">
            <v>00111128P.2</v>
          </cell>
        </row>
        <row r="2594">
          <cell r="K2594" t="str">
            <v>00111129P.2</v>
          </cell>
        </row>
        <row r="2595">
          <cell r="K2595" t="str">
            <v>00111129P.2</v>
          </cell>
        </row>
        <row r="2596">
          <cell r="K2596" t="str">
            <v>00111129P.2</v>
          </cell>
        </row>
        <row r="2597">
          <cell r="K2597" t="str">
            <v>00111129P.2</v>
          </cell>
        </row>
        <row r="2598">
          <cell r="K2598" t="str">
            <v>00111129P.2</v>
          </cell>
        </row>
        <row r="2599">
          <cell r="K2599" t="str">
            <v>00111129P.2</v>
          </cell>
        </row>
        <row r="2600">
          <cell r="K2600" t="str">
            <v>00111130P.2</v>
          </cell>
        </row>
        <row r="2601">
          <cell r="K2601" t="str">
            <v>00111130P.2</v>
          </cell>
        </row>
        <row r="2602">
          <cell r="K2602" t="str">
            <v>00111130P.2</v>
          </cell>
        </row>
        <row r="2603">
          <cell r="K2603" t="str">
            <v>00111130P.2</v>
          </cell>
        </row>
        <row r="2604">
          <cell r="K2604" t="str">
            <v>00111130P.2</v>
          </cell>
        </row>
        <row r="2605">
          <cell r="K2605" t="str">
            <v>00111130P.2</v>
          </cell>
        </row>
        <row r="2606">
          <cell r="K2606" t="str">
            <v>00111130P.2</v>
          </cell>
        </row>
        <row r="2607">
          <cell r="K2607" t="str">
            <v>00111130P.2</v>
          </cell>
        </row>
        <row r="2608">
          <cell r="K2608" t="str">
            <v>00111130P.2</v>
          </cell>
        </row>
        <row r="2609">
          <cell r="K2609" t="str">
            <v>00111130P.2</v>
          </cell>
        </row>
        <row r="2610">
          <cell r="K2610" t="str">
            <v>00111131P.2</v>
          </cell>
        </row>
        <row r="2611">
          <cell r="K2611" t="str">
            <v>00111131P.2</v>
          </cell>
        </row>
        <row r="2612">
          <cell r="K2612" t="str">
            <v>00111131P.2</v>
          </cell>
        </row>
        <row r="2613">
          <cell r="K2613" t="str">
            <v>00111131P.2</v>
          </cell>
        </row>
        <row r="2614">
          <cell r="K2614" t="str">
            <v>00111131P.2</v>
          </cell>
        </row>
        <row r="2615">
          <cell r="K2615" t="str">
            <v>00111131P.2</v>
          </cell>
        </row>
        <row r="2616">
          <cell r="K2616" t="str">
            <v>00111131P.2</v>
          </cell>
        </row>
        <row r="2617">
          <cell r="K2617" t="str">
            <v>00111131P.2</v>
          </cell>
        </row>
        <row r="2618">
          <cell r="K2618" t="str">
            <v>00111131P.2</v>
          </cell>
        </row>
        <row r="2619">
          <cell r="K2619" t="str">
            <v>00111131P.2</v>
          </cell>
        </row>
        <row r="2620">
          <cell r="K2620" t="str">
            <v>00111135P.2</v>
          </cell>
        </row>
        <row r="2621">
          <cell r="K2621" t="str">
            <v>00111135P.2</v>
          </cell>
        </row>
        <row r="2622">
          <cell r="K2622" t="str">
            <v>00111153P.2</v>
          </cell>
        </row>
        <row r="2623">
          <cell r="K2623" t="str">
            <v>00111153P.2</v>
          </cell>
        </row>
        <row r="2624">
          <cell r="K2624" t="str">
            <v>00111143P.2</v>
          </cell>
        </row>
        <row r="2625">
          <cell r="K2625" t="str">
            <v>00111143P.2</v>
          </cell>
        </row>
        <row r="2626">
          <cell r="K2626" t="str">
            <v>00111143P.2</v>
          </cell>
        </row>
        <row r="2627">
          <cell r="K2627" t="str">
            <v>00111143P.2</v>
          </cell>
        </row>
        <row r="2628">
          <cell r="K2628" t="str">
            <v>00111143P.2</v>
          </cell>
        </row>
        <row r="2629">
          <cell r="K2629" t="str">
            <v>00111143P.2</v>
          </cell>
        </row>
        <row r="2630">
          <cell r="K2630" t="str">
            <v>00111143P.2</v>
          </cell>
        </row>
        <row r="2631">
          <cell r="K2631" t="str">
            <v>00111150P.2</v>
          </cell>
        </row>
        <row r="2632">
          <cell r="K2632" t="str">
            <v>00111110P.2</v>
          </cell>
        </row>
        <row r="2633">
          <cell r="K2633" t="str">
            <v>00111110P.2</v>
          </cell>
        </row>
        <row r="2634">
          <cell r="K2634" t="str">
            <v>00111110P.2</v>
          </cell>
        </row>
        <row r="2635">
          <cell r="K2635" t="str">
            <v>00111110P.2</v>
          </cell>
        </row>
        <row r="2636">
          <cell r="K2636" t="str">
            <v>00111110P.2</v>
          </cell>
        </row>
        <row r="2637">
          <cell r="K2637" t="str">
            <v>00111110P.2</v>
          </cell>
        </row>
        <row r="2638">
          <cell r="K2638" t="str">
            <v>00111110P.2</v>
          </cell>
        </row>
        <row r="2639">
          <cell r="K2639" t="str">
            <v>00111110P.2</v>
          </cell>
        </row>
        <row r="2640">
          <cell r="K2640" t="str">
            <v>00111110P.2</v>
          </cell>
        </row>
        <row r="2641">
          <cell r="K2641" t="str">
            <v>00111110P.2</v>
          </cell>
        </row>
        <row r="2642">
          <cell r="K2642" t="str">
            <v>00111110P.2</v>
          </cell>
        </row>
        <row r="2643">
          <cell r="K2643" t="str">
            <v>00111110P.2</v>
          </cell>
        </row>
        <row r="2644">
          <cell r="K2644" t="str">
            <v>00111110P.2</v>
          </cell>
        </row>
        <row r="2645">
          <cell r="K2645" t="str">
            <v>00111110P.2</v>
          </cell>
        </row>
        <row r="2646">
          <cell r="K2646" t="str">
            <v>00111110P.2</v>
          </cell>
        </row>
        <row r="2647">
          <cell r="K2647" t="str">
            <v>00111110P.2</v>
          </cell>
        </row>
        <row r="2648">
          <cell r="K2648" t="str">
            <v>00111110P.2</v>
          </cell>
        </row>
        <row r="2649">
          <cell r="K2649" t="str">
            <v>00111111P.2</v>
          </cell>
        </row>
        <row r="2650">
          <cell r="K2650" t="str">
            <v>00111111P.2</v>
          </cell>
        </row>
        <row r="2651">
          <cell r="K2651" t="str">
            <v>00111111P.2</v>
          </cell>
        </row>
        <row r="2652">
          <cell r="K2652" t="str">
            <v>00111111P.2</v>
          </cell>
        </row>
        <row r="2653">
          <cell r="K2653" t="str">
            <v>00111111P.2</v>
          </cell>
        </row>
        <row r="2654">
          <cell r="K2654" t="str">
            <v>00111111P.2</v>
          </cell>
        </row>
        <row r="2655">
          <cell r="K2655" t="str">
            <v>00111112P.2</v>
          </cell>
        </row>
        <row r="2656">
          <cell r="K2656" t="str">
            <v>00111112P.2</v>
          </cell>
        </row>
        <row r="2657">
          <cell r="K2657" t="str">
            <v>00111112P.2</v>
          </cell>
        </row>
        <row r="2658">
          <cell r="K2658" t="str">
            <v>00111112P.2</v>
          </cell>
        </row>
        <row r="2659">
          <cell r="K2659" t="str">
            <v>00111112P.2</v>
          </cell>
        </row>
        <row r="2660">
          <cell r="K2660" t="str">
            <v>00111112P.2</v>
          </cell>
        </row>
        <row r="2661">
          <cell r="K2661" t="str">
            <v>00111112P.2</v>
          </cell>
        </row>
        <row r="2662">
          <cell r="K2662" t="str">
            <v>00111112P.2</v>
          </cell>
        </row>
        <row r="2663">
          <cell r="K2663" t="str">
            <v>00111112P.2</v>
          </cell>
        </row>
        <row r="2664">
          <cell r="K2664" t="str">
            <v>00111112P.2</v>
          </cell>
        </row>
        <row r="2665">
          <cell r="K2665" t="str">
            <v>00111112P.2</v>
          </cell>
        </row>
        <row r="2666">
          <cell r="K2666" t="str">
            <v>00111112P.2</v>
          </cell>
        </row>
        <row r="2667">
          <cell r="K2667" t="str">
            <v>00111112P.2</v>
          </cell>
        </row>
        <row r="2668">
          <cell r="K2668" t="str">
            <v>00111112P.2</v>
          </cell>
        </row>
        <row r="2669">
          <cell r="K2669" t="str">
            <v>00111112P.2</v>
          </cell>
        </row>
        <row r="2670">
          <cell r="K2670" t="str">
            <v>00111112P.2</v>
          </cell>
        </row>
        <row r="2671">
          <cell r="K2671" t="str">
            <v>00111113P.2</v>
          </cell>
        </row>
        <row r="2672">
          <cell r="K2672" t="str">
            <v>00111113P.2</v>
          </cell>
        </row>
        <row r="2673">
          <cell r="K2673" t="str">
            <v>00111113P.2</v>
          </cell>
        </row>
        <row r="2674">
          <cell r="K2674" t="str">
            <v>00111113P.2</v>
          </cell>
        </row>
        <row r="2675">
          <cell r="K2675" t="str">
            <v>00111113P.2</v>
          </cell>
        </row>
        <row r="2676">
          <cell r="K2676" t="str">
            <v>00111113P.2</v>
          </cell>
        </row>
        <row r="2677">
          <cell r="K2677" t="str">
            <v>00111113P.2</v>
          </cell>
        </row>
        <row r="2678">
          <cell r="K2678" t="str">
            <v>00111113P.2</v>
          </cell>
        </row>
        <row r="2679">
          <cell r="K2679" t="str">
            <v>00111113P.2</v>
          </cell>
        </row>
        <row r="2680">
          <cell r="K2680" t="str">
            <v>00111113P.2</v>
          </cell>
        </row>
        <row r="2681">
          <cell r="K2681" t="str">
            <v>00111113P.2</v>
          </cell>
        </row>
        <row r="2682">
          <cell r="K2682" t="str">
            <v>00111113P.2</v>
          </cell>
        </row>
        <row r="2683">
          <cell r="K2683" t="str">
            <v>00111113P.2</v>
          </cell>
        </row>
        <row r="2684">
          <cell r="K2684" t="str">
            <v>00111113P.2</v>
          </cell>
        </row>
        <row r="2685">
          <cell r="K2685" t="str">
            <v>00111113P.2</v>
          </cell>
        </row>
        <row r="2686">
          <cell r="K2686" t="str">
            <v>00111113P.2</v>
          </cell>
        </row>
        <row r="2687">
          <cell r="K2687" t="str">
            <v>00111113P.2</v>
          </cell>
        </row>
        <row r="2688">
          <cell r="K2688" t="str">
            <v>00111113P.2</v>
          </cell>
        </row>
        <row r="2689">
          <cell r="K2689" t="str">
            <v>00111113P.2</v>
          </cell>
        </row>
        <row r="2690">
          <cell r="K2690" t="str">
            <v>00111114P.2</v>
          </cell>
        </row>
        <row r="2691">
          <cell r="K2691" t="str">
            <v>00111114P.2</v>
          </cell>
        </row>
        <row r="2692">
          <cell r="K2692" t="str">
            <v>00111114P.2</v>
          </cell>
        </row>
        <row r="2693">
          <cell r="K2693" t="str">
            <v>00111114P.2</v>
          </cell>
        </row>
        <row r="2694">
          <cell r="K2694" t="str">
            <v>00111114P.2</v>
          </cell>
        </row>
        <row r="2695">
          <cell r="K2695" t="str">
            <v>00111114P.2</v>
          </cell>
        </row>
        <row r="2696">
          <cell r="K2696" t="str">
            <v>00111114P.2</v>
          </cell>
        </row>
        <row r="2697">
          <cell r="K2697" t="str">
            <v>00111114P.2</v>
          </cell>
        </row>
        <row r="2698">
          <cell r="K2698" t="str">
            <v>00111114P.2</v>
          </cell>
        </row>
        <row r="2699">
          <cell r="K2699" t="str">
            <v>00111114P.2</v>
          </cell>
        </row>
        <row r="2700">
          <cell r="K2700" t="str">
            <v>00111114P.2</v>
          </cell>
        </row>
        <row r="2701">
          <cell r="K2701" t="str">
            <v>00111114P.2</v>
          </cell>
        </row>
        <row r="2702">
          <cell r="K2702" t="str">
            <v>00111114P.2</v>
          </cell>
        </row>
        <row r="2703">
          <cell r="K2703" t="str">
            <v>00111115P.2</v>
          </cell>
        </row>
        <row r="2704">
          <cell r="K2704" t="str">
            <v>00111115P.2</v>
          </cell>
        </row>
        <row r="2705">
          <cell r="K2705" t="str">
            <v>00111115P.2</v>
          </cell>
        </row>
        <row r="2706">
          <cell r="K2706" t="str">
            <v>00111115P.2</v>
          </cell>
        </row>
        <row r="2707">
          <cell r="K2707" t="str">
            <v>00111115P.2</v>
          </cell>
        </row>
        <row r="2708">
          <cell r="K2708" t="str">
            <v>00111115P.2</v>
          </cell>
        </row>
        <row r="2709">
          <cell r="K2709" t="str">
            <v>00111115P.2</v>
          </cell>
        </row>
        <row r="2710">
          <cell r="K2710" t="str">
            <v>00111115P.2</v>
          </cell>
        </row>
        <row r="2711">
          <cell r="K2711" t="str">
            <v>00111116P.2</v>
          </cell>
        </row>
        <row r="2712">
          <cell r="K2712" t="str">
            <v>00111116P.2</v>
          </cell>
        </row>
        <row r="2713">
          <cell r="K2713" t="str">
            <v>00111116P.2</v>
          </cell>
        </row>
        <row r="2714">
          <cell r="K2714" t="str">
            <v>00111116P.2</v>
          </cell>
        </row>
        <row r="2715">
          <cell r="K2715" t="str">
            <v>00111116P.2</v>
          </cell>
        </row>
        <row r="2716">
          <cell r="K2716" t="str">
            <v>00111116P.2</v>
          </cell>
        </row>
        <row r="2717">
          <cell r="K2717" t="str">
            <v>00111116P.2</v>
          </cell>
        </row>
        <row r="2718">
          <cell r="K2718" t="str">
            <v>00111116P.2</v>
          </cell>
        </row>
        <row r="2719">
          <cell r="K2719" t="str">
            <v>00111116P.2</v>
          </cell>
        </row>
        <row r="2720">
          <cell r="K2720" t="str">
            <v>00111116P.2</v>
          </cell>
        </row>
        <row r="2721">
          <cell r="K2721" t="str">
            <v>00111116P.2</v>
          </cell>
        </row>
        <row r="2722">
          <cell r="K2722" t="str">
            <v>00111116P.2</v>
          </cell>
        </row>
        <row r="2723">
          <cell r="K2723" t="str">
            <v>00111117P.2</v>
          </cell>
        </row>
        <row r="2724">
          <cell r="K2724" t="str">
            <v>00111117P.2</v>
          </cell>
        </row>
        <row r="2725">
          <cell r="K2725" t="str">
            <v>00111117P.2</v>
          </cell>
        </row>
        <row r="2726">
          <cell r="K2726" t="str">
            <v>00111117P.2</v>
          </cell>
        </row>
        <row r="2727">
          <cell r="K2727" t="str">
            <v>00111117P.2</v>
          </cell>
        </row>
        <row r="2728">
          <cell r="K2728" t="str">
            <v>00111117P.2</v>
          </cell>
        </row>
        <row r="2729">
          <cell r="K2729" t="str">
            <v>00111117P.2</v>
          </cell>
        </row>
        <row r="2730">
          <cell r="K2730" t="str">
            <v>00111117P.2</v>
          </cell>
        </row>
        <row r="2731">
          <cell r="K2731" t="str">
            <v>00111117P.2</v>
          </cell>
        </row>
        <row r="2732">
          <cell r="K2732" t="str">
            <v>00111117P.2</v>
          </cell>
        </row>
        <row r="2733">
          <cell r="K2733" t="str">
            <v>00111117P.2</v>
          </cell>
        </row>
        <row r="2734">
          <cell r="K2734" t="str">
            <v>00111117P.2</v>
          </cell>
        </row>
        <row r="2735">
          <cell r="K2735" t="str">
            <v>00111117P.2</v>
          </cell>
        </row>
        <row r="2736">
          <cell r="K2736" t="str">
            <v>00111117P.2</v>
          </cell>
        </row>
        <row r="2737">
          <cell r="K2737" t="str">
            <v>00111117P.2</v>
          </cell>
        </row>
        <row r="2738">
          <cell r="K2738" t="str">
            <v>00111117P.2</v>
          </cell>
        </row>
        <row r="2739">
          <cell r="K2739" t="str">
            <v>00111117P.2</v>
          </cell>
        </row>
        <row r="2740">
          <cell r="K2740" t="str">
            <v>00111117P.2</v>
          </cell>
        </row>
        <row r="2741">
          <cell r="K2741" t="str">
            <v>00111117P.2</v>
          </cell>
        </row>
        <row r="2742">
          <cell r="K2742" t="str">
            <v>00111117P.2</v>
          </cell>
        </row>
        <row r="2743">
          <cell r="K2743" t="str">
            <v>00111117P.2</v>
          </cell>
        </row>
        <row r="2744">
          <cell r="K2744" t="str">
            <v>00111118P.2</v>
          </cell>
        </row>
        <row r="2745">
          <cell r="K2745" t="str">
            <v>00111118P.2</v>
          </cell>
        </row>
        <row r="2746">
          <cell r="K2746" t="str">
            <v>00111118P.2</v>
          </cell>
        </row>
        <row r="2747">
          <cell r="K2747" t="str">
            <v>00111118P.2</v>
          </cell>
        </row>
        <row r="2748">
          <cell r="K2748" t="str">
            <v>00111118P.2</v>
          </cell>
        </row>
        <row r="2749">
          <cell r="K2749" t="str">
            <v>00111118P.2</v>
          </cell>
        </row>
        <row r="2750">
          <cell r="K2750" t="str">
            <v>00111118P.2</v>
          </cell>
        </row>
        <row r="2751">
          <cell r="K2751" t="str">
            <v>00111118P.2</v>
          </cell>
        </row>
        <row r="2752">
          <cell r="K2752" t="str">
            <v>00111118P.2</v>
          </cell>
        </row>
        <row r="2753">
          <cell r="K2753" t="str">
            <v>00111119P.2</v>
          </cell>
        </row>
        <row r="2754">
          <cell r="K2754" t="str">
            <v>00111119P.2</v>
          </cell>
        </row>
        <row r="2755">
          <cell r="K2755" t="str">
            <v>00111119P.2</v>
          </cell>
        </row>
        <row r="2756">
          <cell r="K2756" t="str">
            <v>00111119P.2</v>
          </cell>
        </row>
        <row r="2757">
          <cell r="K2757" t="str">
            <v>00111119P.2</v>
          </cell>
        </row>
        <row r="2758">
          <cell r="K2758" t="str">
            <v>00111119P.2</v>
          </cell>
        </row>
        <row r="2759">
          <cell r="K2759" t="str">
            <v>00111119P.2</v>
          </cell>
        </row>
        <row r="2760">
          <cell r="K2760" t="str">
            <v>00111119P.2</v>
          </cell>
        </row>
        <row r="2761">
          <cell r="K2761" t="str">
            <v>00111119P.2</v>
          </cell>
        </row>
        <row r="2762">
          <cell r="K2762" t="str">
            <v>00111119P.2</v>
          </cell>
        </row>
        <row r="2763">
          <cell r="K2763" t="str">
            <v>00111120P.2</v>
          </cell>
        </row>
        <row r="2764">
          <cell r="K2764" t="str">
            <v>00111120P.2</v>
          </cell>
        </row>
        <row r="2765">
          <cell r="K2765" t="str">
            <v>00111120P.2</v>
          </cell>
        </row>
        <row r="2766">
          <cell r="K2766" t="str">
            <v>00111120P.2</v>
          </cell>
        </row>
        <row r="2767">
          <cell r="K2767" t="str">
            <v>00111120P.2</v>
          </cell>
        </row>
        <row r="2768">
          <cell r="K2768" t="str">
            <v>00111120P.2</v>
          </cell>
        </row>
        <row r="2769">
          <cell r="K2769" t="str">
            <v>00111120P.2</v>
          </cell>
        </row>
        <row r="2770">
          <cell r="K2770" t="str">
            <v>00111120P.2</v>
          </cell>
        </row>
        <row r="2771">
          <cell r="K2771" t="str">
            <v>00111120P.2</v>
          </cell>
        </row>
        <row r="2772">
          <cell r="K2772" t="str">
            <v>00111120P.2</v>
          </cell>
        </row>
        <row r="2773">
          <cell r="K2773" t="str">
            <v>00111121P.2</v>
          </cell>
        </row>
        <row r="2774">
          <cell r="K2774" t="str">
            <v>00111121P.2</v>
          </cell>
        </row>
        <row r="2775">
          <cell r="K2775" t="str">
            <v>00111121P.2</v>
          </cell>
        </row>
        <row r="2776">
          <cell r="K2776" t="str">
            <v>00111121P.2</v>
          </cell>
        </row>
        <row r="2777">
          <cell r="K2777" t="str">
            <v>00111121P.2</v>
          </cell>
        </row>
        <row r="2778">
          <cell r="K2778" t="str">
            <v>00111121P.2</v>
          </cell>
        </row>
        <row r="2779">
          <cell r="K2779" t="str">
            <v>00111121P.2</v>
          </cell>
        </row>
        <row r="2780">
          <cell r="K2780" t="str">
            <v>00111121P.2</v>
          </cell>
        </row>
        <row r="2781">
          <cell r="K2781" t="str">
            <v>00111121P.2</v>
          </cell>
        </row>
        <row r="2782">
          <cell r="K2782" t="str">
            <v>00111121P.2</v>
          </cell>
        </row>
        <row r="2783">
          <cell r="K2783" t="str">
            <v>00111121P.2</v>
          </cell>
        </row>
        <row r="2784">
          <cell r="K2784" t="str">
            <v>00111121P.2</v>
          </cell>
        </row>
        <row r="2785">
          <cell r="K2785" t="str">
            <v>00111121P.2</v>
          </cell>
        </row>
        <row r="2786">
          <cell r="K2786" t="str">
            <v>00111121P.2</v>
          </cell>
        </row>
        <row r="2787">
          <cell r="K2787" t="str">
            <v>00111121P.2</v>
          </cell>
        </row>
        <row r="2788">
          <cell r="K2788" t="str">
            <v>00111121P.2</v>
          </cell>
        </row>
        <row r="2789">
          <cell r="K2789" t="str">
            <v>00111121P.2</v>
          </cell>
        </row>
        <row r="2790">
          <cell r="K2790" t="str">
            <v>00111121P.2</v>
          </cell>
        </row>
        <row r="2791">
          <cell r="K2791" t="str">
            <v>00111121P.2</v>
          </cell>
        </row>
        <row r="2792">
          <cell r="K2792" t="str">
            <v>00111122P.2</v>
          </cell>
        </row>
        <row r="2793">
          <cell r="K2793" t="str">
            <v>00111122P.2</v>
          </cell>
        </row>
        <row r="2794">
          <cell r="K2794" t="str">
            <v>00111122P.2</v>
          </cell>
        </row>
        <row r="2795">
          <cell r="K2795" t="str">
            <v>00111122P.2</v>
          </cell>
        </row>
        <row r="2796">
          <cell r="K2796" t="str">
            <v>00111122P.2</v>
          </cell>
        </row>
        <row r="2797">
          <cell r="K2797" t="str">
            <v>00111122P.2</v>
          </cell>
        </row>
        <row r="2798">
          <cell r="K2798" t="str">
            <v>00111122P.2</v>
          </cell>
        </row>
        <row r="2799">
          <cell r="K2799" t="str">
            <v>00111122P.2</v>
          </cell>
        </row>
        <row r="2800">
          <cell r="K2800" t="str">
            <v>00111122P.2</v>
          </cell>
        </row>
        <row r="2801">
          <cell r="K2801" t="str">
            <v>00111122P.2</v>
          </cell>
        </row>
        <row r="2802">
          <cell r="K2802" t="str">
            <v>00111122P.2</v>
          </cell>
        </row>
        <row r="2803">
          <cell r="K2803" t="str">
            <v>00111122P.2</v>
          </cell>
        </row>
        <row r="2804">
          <cell r="K2804" t="str">
            <v>00111122P.2</v>
          </cell>
        </row>
        <row r="2805">
          <cell r="K2805" t="str">
            <v>00111122P.2</v>
          </cell>
        </row>
        <row r="2806">
          <cell r="K2806" t="str">
            <v>00111123P.2</v>
          </cell>
        </row>
        <row r="2807">
          <cell r="K2807" t="str">
            <v>00111123P.2</v>
          </cell>
        </row>
        <row r="2808">
          <cell r="K2808" t="str">
            <v>00111123P.2</v>
          </cell>
        </row>
        <row r="2809">
          <cell r="K2809" t="str">
            <v>00111123P.2</v>
          </cell>
        </row>
        <row r="2810">
          <cell r="K2810" t="str">
            <v>00111123P.2</v>
          </cell>
        </row>
        <row r="2811">
          <cell r="K2811" t="str">
            <v>00111123P.2</v>
          </cell>
        </row>
        <row r="2812">
          <cell r="K2812" t="str">
            <v>00111123P.2</v>
          </cell>
        </row>
        <row r="2813">
          <cell r="K2813" t="str">
            <v>00111123P.2</v>
          </cell>
        </row>
        <row r="2814">
          <cell r="K2814" t="str">
            <v>00111123P.2</v>
          </cell>
        </row>
        <row r="2815">
          <cell r="K2815" t="str">
            <v>00111123P.2</v>
          </cell>
        </row>
        <row r="2816">
          <cell r="K2816" t="str">
            <v>00111124P.2</v>
          </cell>
        </row>
        <row r="2817">
          <cell r="K2817" t="str">
            <v>00111124P.2</v>
          </cell>
        </row>
        <row r="2818">
          <cell r="K2818" t="str">
            <v>00111124P.2</v>
          </cell>
        </row>
        <row r="2819">
          <cell r="K2819" t="str">
            <v>00111124P.2</v>
          </cell>
        </row>
        <row r="2820">
          <cell r="K2820" t="str">
            <v>00111124P.2</v>
          </cell>
        </row>
        <row r="2821">
          <cell r="K2821" t="str">
            <v>00111124P.2</v>
          </cell>
        </row>
        <row r="2822">
          <cell r="K2822" t="str">
            <v>00111124P.2</v>
          </cell>
        </row>
        <row r="2823">
          <cell r="K2823" t="str">
            <v>00111124P.2</v>
          </cell>
        </row>
        <row r="2824">
          <cell r="K2824" t="str">
            <v>00111124P.2</v>
          </cell>
        </row>
        <row r="2825">
          <cell r="K2825" t="str">
            <v>00111125P.2</v>
          </cell>
        </row>
        <row r="2826">
          <cell r="K2826" t="str">
            <v>00111125P.2</v>
          </cell>
        </row>
        <row r="2827">
          <cell r="K2827" t="str">
            <v>00111125P.2</v>
          </cell>
        </row>
        <row r="2828">
          <cell r="K2828" t="str">
            <v>00111125P.2</v>
          </cell>
        </row>
        <row r="2829">
          <cell r="K2829" t="str">
            <v>00111125P.2</v>
          </cell>
        </row>
        <row r="2830">
          <cell r="K2830" t="str">
            <v>00111125P.2</v>
          </cell>
        </row>
        <row r="2831">
          <cell r="K2831" t="str">
            <v>00111125P.2</v>
          </cell>
        </row>
        <row r="2832">
          <cell r="K2832" t="str">
            <v>00111125P.2</v>
          </cell>
        </row>
        <row r="2833">
          <cell r="K2833" t="str">
            <v>00111125P.2</v>
          </cell>
        </row>
        <row r="2834">
          <cell r="K2834" t="str">
            <v>00111125P.2</v>
          </cell>
        </row>
        <row r="2835">
          <cell r="K2835" t="str">
            <v>00111125P.2</v>
          </cell>
        </row>
        <row r="2836">
          <cell r="K2836" t="str">
            <v>00111125P.2</v>
          </cell>
        </row>
        <row r="2837">
          <cell r="K2837" t="str">
            <v>00111125P.2</v>
          </cell>
        </row>
        <row r="2838">
          <cell r="K2838" t="str">
            <v>00111125P.2</v>
          </cell>
        </row>
        <row r="2839">
          <cell r="K2839" t="str">
            <v>00111125P.2</v>
          </cell>
        </row>
        <row r="2840">
          <cell r="K2840" t="str">
            <v>00111125P.2</v>
          </cell>
        </row>
        <row r="2841">
          <cell r="K2841" t="str">
            <v>00111125P.2</v>
          </cell>
        </row>
        <row r="2842">
          <cell r="K2842" t="str">
            <v>00111126P.2</v>
          </cell>
        </row>
        <row r="2843">
          <cell r="K2843" t="str">
            <v>00111126P.2</v>
          </cell>
        </row>
        <row r="2844">
          <cell r="K2844" t="str">
            <v>00111126P.2</v>
          </cell>
        </row>
        <row r="2845">
          <cell r="K2845" t="str">
            <v>00111126P.2</v>
          </cell>
        </row>
        <row r="2846">
          <cell r="K2846" t="str">
            <v>00111126P.2</v>
          </cell>
        </row>
        <row r="2847">
          <cell r="K2847" t="str">
            <v>00111126P.2</v>
          </cell>
        </row>
        <row r="2848">
          <cell r="K2848" t="str">
            <v>00111126P.2</v>
          </cell>
        </row>
        <row r="2849">
          <cell r="K2849" t="str">
            <v>00111127P.2</v>
          </cell>
        </row>
        <row r="2850">
          <cell r="K2850" t="str">
            <v>00111127P.2</v>
          </cell>
        </row>
        <row r="2851">
          <cell r="K2851" t="str">
            <v>00111127P.2</v>
          </cell>
        </row>
        <row r="2852">
          <cell r="K2852" t="str">
            <v>00111127P.2</v>
          </cell>
        </row>
        <row r="2853">
          <cell r="K2853" t="str">
            <v>00111127P.2</v>
          </cell>
        </row>
        <row r="2854">
          <cell r="K2854" t="str">
            <v>00111127P.2</v>
          </cell>
        </row>
        <row r="2855">
          <cell r="K2855" t="str">
            <v>00111128P.2</v>
          </cell>
        </row>
        <row r="2856">
          <cell r="K2856" t="str">
            <v>00111128P.2</v>
          </cell>
        </row>
        <row r="2857">
          <cell r="K2857" t="str">
            <v>00111128P.2</v>
          </cell>
        </row>
        <row r="2858">
          <cell r="K2858" t="str">
            <v>00111128P.2</v>
          </cell>
        </row>
        <row r="2859">
          <cell r="K2859" t="str">
            <v>00111128P.2</v>
          </cell>
        </row>
        <row r="2860">
          <cell r="K2860" t="str">
            <v>00111128P.2</v>
          </cell>
        </row>
        <row r="2861">
          <cell r="K2861" t="str">
            <v>00111128P.2</v>
          </cell>
        </row>
        <row r="2862">
          <cell r="K2862" t="str">
            <v>00111128P.2</v>
          </cell>
        </row>
        <row r="2863">
          <cell r="K2863" t="str">
            <v>00111128P.2</v>
          </cell>
        </row>
        <row r="2864">
          <cell r="K2864" t="str">
            <v>00111128P.2</v>
          </cell>
        </row>
        <row r="2865">
          <cell r="K2865" t="str">
            <v>00111128P.2</v>
          </cell>
        </row>
        <row r="2866">
          <cell r="K2866" t="str">
            <v>00111128P.2</v>
          </cell>
        </row>
        <row r="2867">
          <cell r="K2867" t="str">
            <v>00111128P.2</v>
          </cell>
        </row>
        <row r="2868">
          <cell r="K2868" t="str">
            <v>00111128P.2</v>
          </cell>
        </row>
        <row r="2869">
          <cell r="K2869" t="str">
            <v>00111128P.2</v>
          </cell>
        </row>
        <row r="2870">
          <cell r="K2870" t="str">
            <v>00111128P.2</v>
          </cell>
        </row>
        <row r="2871">
          <cell r="K2871" t="str">
            <v>00111129P.2</v>
          </cell>
        </row>
        <row r="2872">
          <cell r="K2872" t="str">
            <v>00111129P.2</v>
          </cell>
        </row>
        <row r="2873">
          <cell r="K2873" t="str">
            <v>00111129P.2</v>
          </cell>
        </row>
        <row r="2874">
          <cell r="K2874" t="str">
            <v>00111129P.2</v>
          </cell>
        </row>
        <row r="2875">
          <cell r="K2875" t="str">
            <v>00111129P.2</v>
          </cell>
        </row>
        <row r="2876">
          <cell r="K2876" t="str">
            <v>00111129P.2</v>
          </cell>
        </row>
        <row r="2877">
          <cell r="K2877" t="str">
            <v>00111129P.2</v>
          </cell>
        </row>
        <row r="2878">
          <cell r="K2878" t="str">
            <v>00111129P.2</v>
          </cell>
        </row>
        <row r="2879">
          <cell r="K2879" t="str">
            <v>00111129P.2</v>
          </cell>
        </row>
        <row r="2880">
          <cell r="K2880" t="str">
            <v>00111129P.2</v>
          </cell>
        </row>
        <row r="2881">
          <cell r="K2881" t="str">
            <v>00111129P.2</v>
          </cell>
        </row>
        <row r="2882">
          <cell r="K2882" t="str">
            <v>00111129P.2</v>
          </cell>
        </row>
        <row r="2883">
          <cell r="K2883" t="str">
            <v>00111129P.2</v>
          </cell>
        </row>
        <row r="2884">
          <cell r="K2884" t="str">
            <v>00111129P.2</v>
          </cell>
        </row>
        <row r="2885">
          <cell r="K2885" t="str">
            <v>00111129P.2</v>
          </cell>
        </row>
        <row r="2886">
          <cell r="K2886" t="str">
            <v>00111129P.2</v>
          </cell>
        </row>
        <row r="2887">
          <cell r="K2887" t="str">
            <v>00111130P.2</v>
          </cell>
        </row>
        <row r="2888">
          <cell r="K2888" t="str">
            <v>00111130P.2</v>
          </cell>
        </row>
        <row r="2889">
          <cell r="K2889" t="str">
            <v>00111130P.2</v>
          </cell>
        </row>
        <row r="2890">
          <cell r="K2890" t="str">
            <v>00111130P.2</v>
          </cell>
        </row>
        <row r="2891">
          <cell r="K2891" t="str">
            <v>00111130P.2</v>
          </cell>
        </row>
        <row r="2892">
          <cell r="K2892" t="str">
            <v>00111130P.2</v>
          </cell>
        </row>
        <row r="2893">
          <cell r="K2893" t="str">
            <v>00111130P.2</v>
          </cell>
        </row>
        <row r="2894">
          <cell r="K2894" t="str">
            <v>00111130P.2</v>
          </cell>
        </row>
        <row r="2895">
          <cell r="K2895" t="str">
            <v>00111130P.2</v>
          </cell>
        </row>
        <row r="2896">
          <cell r="K2896" t="str">
            <v>00111130P.2</v>
          </cell>
        </row>
        <row r="2897">
          <cell r="K2897" t="str">
            <v>00111131P.2</v>
          </cell>
        </row>
        <row r="2898">
          <cell r="K2898" t="str">
            <v>00111131P.2</v>
          </cell>
        </row>
        <row r="2899">
          <cell r="K2899" t="str">
            <v>00111131P.2</v>
          </cell>
        </row>
        <row r="2900">
          <cell r="K2900" t="str">
            <v>00111131P.2</v>
          </cell>
        </row>
        <row r="2901">
          <cell r="K2901" t="str">
            <v>00111131P.2</v>
          </cell>
        </row>
        <row r="2902">
          <cell r="K2902" t="str">
            <v>00111131P.2</v>
          </cell>
        </row>
        <row r="2903">
          <cell r="K2903" t="str">
            <v>00111131P.2</v>
          </cell>
        </row>
        <row r="2904">
          <cell r="K2904" t="str">
            <v>00111131P.2</v>
          </cell>
        </row>
        <row r="2905">
          <cell r="K2905" t="str">
            <v>00111131P.2</v>
          </cell>
        </row>
        <row r="2906">
          <cell r="K2906" t="str">
            <v>00111132P.2</v>
          </cell>
        </row>
        <row r="2907">
          <cell r="K2907" t="str">
            <v>00111132P.2</v>
          </cell>
        </row>
        <row r="2908">
          <cell r="K2908" t="str">
            <v>00111132P.2</v>
          </cell>
        </row>
        <row r="2909">
          <cell r="K2909" t="str">
            <v>00111132P.2</v>
          </cell>
        </row>
        <row r="2910">
          <cell r="K2910" t="str">
            <v>00111132P.2</v>
          </cell>
        </row>
        <row r="2911">
          <cell r="K2911" t="str">
            <v>00111132P.2</v>
          </cell>
        </row>
        <row r="2912">
          <cell r="K2912" t="str">
            <v>00111132P.2</v>
          </cell>
        </row>
        <row r="2913">
          <cell r="K2913" t="str">
            <v>00111132P.2</v>
          </cell>
        </row>
        <row r="2914">
          <cell r="K2914" t="str">
            <v>00111132P.2</v>
          </cell>
        </row>
        <row r="2915">
          <cell r="K2915" t="str">
            <v>00111132P.2</v>
          </cell>
        </row>
        <row r="2916">
          <cell r="K2916" t="str">
            <v>00111132P.2</v>
          </cell>
        </row>
        <row r="2917">
          <cell r="K2917" t="str">
            <v>00111132P.2</v>
          </cell>
        </row>
        <row r="2918">
          <cell r="K2918" t="str">
            <v>00111132P.2</v>
          </cell>
        </row>
        <row r="2919">
          <cell r="K2919" t="str">
            <v>00111133P.2</v>
          </cell>
        </row>
        <row r="2920">
          <cell r="K2920" t="str">
            <v>00111133P.2</v>
          </cell>
        </row>
        <row r="2921">
          <cell r="K2921" t="str">
            <v>00111133P.2</v>
          </cell>
        </row>
        <row r="2922">
          <cell r="K2922" t="str">
            <v>00111133P.2</v>
          </cell>
        </row>
        <row r="2923">
          <cell r="K2923" t="str">
            <v>00111133P.2</v>
          </cell>
        </row>
        <row r="2924">
          <cell r="K2924" t="str">
            <v>00111133P.2</v>
          </cell>
        </row>
        <row r="2925">
          <cell r="K2925" t="str">
            <v>00111133P.2</v>
          </cell>
        </row>
        <row r="2926">
          <cell r="K2926" t="str">
            <v>00111133P.2</v>
          </cell>
        </row>
        <row r="2927">
          <cell r="K2927" t="str">
            <v>00111133P.2</v>
          </cell>
        </row>
        <row r="2928">
          <cell r="K2928" t="str">
            <v>00111133P.2</v>
          </cell>
        </row>
        <row r="2929">
          <cell r="K2929" t="str">
            <v>00111133P.2</v>
          </cell>
        </row>
        <row r="2930">
          <cell r="K2930" t="str">
            <v>00111133P.2</v>
          </cell>
        </row>
        <row r="2931">
          <cell r="K2931" t="str">
            <v>00111133P.2</v>
          </cell>
        </row>
        <row r="2932">
          <cell r="K2932" t="str">
            <v>00111133P.2</v>
          </cell>
        </row>
        <row r="2933">
          <cell r="K2933" t="str">
            <v>00111133P.2</v>
          </cell>
        </row>
        <row r="2934">
          <cell r="K2934" t="str">
            <v>00111134P.2</v>
          </cell>
        </row>
        <row r="2935">
          <cell r="K2935" t="str">
            <v>00111134P.2</v>
          </cell>
        </row>
        <row r="2936">
          <cell r="K2936" t="str">
            <v>00111134P.2</v>
          </cell>
        </row>
        <row r="2937">
          <cell r="K2937" t="str">
            <v>00111134P.2</v>
          </cell>
        </row>
        <row r="2938">
          <cell r="K2938" t="str">
            <v>00111134P.2</v>
          </cell>
        </row>
        <row r="2939">
          <cell r="K2939" t="str">
            <v>00111134P.2</v>
          </cell>
        </row>
        <row r="2940">
          <cell r="K2940" t="str">
            <v>00111134P.2</v>
          </cell>
        </row>
        <row r="2941">
          <cell r="K2941" t="str">
            <v>00111134P.2</v>
          </cell>
        </row>
        <row r="2942">
          <cell r="K2942" t="str">
            <v>00111134P.2</v>
          </cell>
        </row>
        <row r="2943">
          <cell r="K2943" t="str">
            <v>00111134P.2</v>
          </cell>
        </row>
        <row r="2944">
          <cell r="K2944" t="str">
            <v>00111134P.2</v>
          </cell>
        </row>
        <row r="2945">
          <cell r="K2945" t="str">
            <v>00111134P.2</v>
          </cell>
        </row>
        <row r="2946">
          <cell r="K2946" t="str">
            <v>00111134P.2</v>
          </cell>
        </row>
        <row r="2947">
          <cell r="K2947" t="str">
            <v>00111134P.2</v>
          </cell>
        </row>
        <row r="2948">
          <cell r="K2948" t="str">
            <v>00111134P.2</v>
          </cell>
        </row>
        <row r="2949">
          <cell r="K2949" t="str">
            <v>00111134P.2</v>
          </cell>
        </row>
        <row r="2950">
          <cell r="K2950" t="str">
            <v>00111134P.2</v>
          </cell>
        </row>
        <row r="2951">
          <cell r="K2951" t="str">
            <v>00111134P.2</v>
          </cell>
        </row>
        <row r="2952">
          <cell r="K2952" t="str">
            <v>00111134P.2</v>
          </cell>
        </row>
        <row r="2953">
          <cell r="K2953" t="str">
            <v>00111135P.2</v>
          </cell>
        </row>
        <row r="2954">
          <cell r="K2954" t="str">
            <v>00111135P.2</v>
          </cell>
        </row>
        <row r="2955">
          <cell r="K2955" t="str">
            <v>00111135P.2</v>
          </cell>
        </row>
        <row r="2956">
          <cell r="K2956" t="str">
            <v>00111135P.2</v>
          </cell>
        </row>
        <row r="2957">
          <cell r="K2957" t="str">
            <v>00111135P.2</v>
          </cell>
        </row>
        <row r="2958">
          <cell r="K2958" t="str">
            <v>00111135P.2</v>
          </cell>
        </row>
        <row r="2959">
          <cell r="K2959" t="str">
            <v>00111135P.2</v>
          </cell>
        </row>
        <row r="2960">
          <cell r="K2960" t="str">
            <v>00111135P.2</v>
          </cell>
        </row>
        <row r="2961">
          <cell r="K2961" t="str">
            <v>00111135P.2</v>
          </cell>
        </row>
        <row r="2962">
          <cell r="K2962" t="str">
            <v>00111136P.2</v>
          </cell>
        </row>
        <row r="2963">
          <cell r="K2963" t="str">
            <v>00111136P.2</v>
          </cell>
        </row>
        <row r="2964">
          <cell r="K2964" t="str">
            <v>00111136P.2</v>
          </cell>
        </row>
        <row r="2965">
          <cell r="K2965" t="str">
            <v>00111136P.2</v>
          </cell>
        </row>
        <row r="2966">
          <cell r="K2966" t="str">
            <v>00111136P.2</v>
          </cell>
        </row>
        <row r="2967">
          <cell r="K2967" t="str">
            <v>00111136P.2</v>
          </cell>
        </row>
        <row r="2968">
          <cell r="K2968" t="str">
            <v>00111136P.2</v>
          </cell>
        </row>
        <row r="2969">
          <cell r="K2969" t="str">
            <v>00111136P.2</v>
          </cell>
        </row>
        <row r="2970">
          <cell r="K2970" t="str">
            <v>00111136P.2</v>
          </cell>
        </row>
        <row r="2971">
          <cell r="K2971" t="str">
            <v>00111136P.2</v>
          </cell>
        </row>
        <row r="2972">
          <cell r="K2972" t="str">
            <v>00111136P.2</v>
          </cell>
        </row>
        <row r="2973">
          <cell r="K2973" t="str">
            <v>00111136P.2</v>
          </cell>
        </row>
        <row r="2974">
          <cell r="K2974" t="str">
            <v>00111136P.2</v>
          </cell>
        </row>
        <row r="2975">
          <cell r="K2975" t="str">
            <v>00111153P.2</v>
          </cell>
        </row>
        <row r="2976">
          <cell r="K2976" t="str">
            <v>00111152P.2</v>
          </cell>
        </row>
        <row r="2977">
          <cell r="K2977" t="str">
            <v>00111152P.2</v>
          </cell>
        </row>
        <row r="2978">
          <cell r="K2978" t="str">
            <v>00111153P.2</v>
          </cell>
        </row>
        <row r="2979">
          <cell r="K2979" t="str">
            <v>00111153P.2</v>
          </cell>
        </row>
        <row r="2980">
          <cell r="K2980" t="str">
            <v>00111142P.2</v>
          </cell>
        </row>
        <row r="2981">
          <cell r="K2981" t="str">
            <v>00111142P.2</v>
          </cell>
        </row>
        <row r="2982">
          <cell r="K2982" t="str">
            <v>00111142P.2</v>
          </cell>
        </row>
        <row r="2983">
          <cell r="K2983" t="str">
            <v>00111142P.2</v>
          </cell>
        </row>
        <row r="2984">
          <cell r="K2984" t="str">
            <v>00111141P.2</v>
          </cell>
        </row>
        <row r="2985">
          <cell r="K2985" t="str">
            <v>00111141P.2</v>
          </cell>
        </row>
        <row r="2986">
          <cell r="K2986" t="str">
            <v>00111141P.2</v>
          </cell>
        </row>
        <row r="2987">
          <cell r="K2987" t="str">
            <v>00111141P.2</v>
          </cell>
        </row>
        <row r="2988">
          <cell r="K2988" t="str">
            <v>00111141P.2</v>
          </cell>
        </row>
        <row r="2989">
          <cell r="K2989" t="str">
            <v>00111141P.2</v>
          </cell>
        </row>
        <row r="2990">
          <cell r="K2990" t="str">
            <v>00111106P.2</v>
          </cell>
        </row>
        <row r="2991">
          <cell r="K2991" t="str">
            <v>00111106P.2</v>
          </cell>
        </row>
        <row r="2992">
          <cell r="K2992" t="str">
            <v>00111106P.2</v>
          </cell>
        </row>
        <row r="2993">
          <cell r="K2993" t="str">
            <v>00111106P.2</v>
          </cell>
        </row>
        <row r="2994">
          <cell r="K2994" t="str">
            <v>00111106P.2</v>
          </cell>
        </row>
        <row r="2995">
          <cell r="K2995" t="str">
            <v>00111114P.2</v>
          </cell>
        </row>
        <row r="2996">
          <cell r="K2996" t="str">
            <v>00111114P.2</v>
          </cell>
        </row>
        <row r="2997">
          <cell r="K2997" t="str">
            <v>00111114P.2</v>
          </cell>
        </row>
        <row r="2998">
          <cell r="K2998" t="str">
            <v>00111114P.2</v>
          </cell>
        </row>
        <row r="2999">
          <cell r="K2999" t="str">
            <v>00111114P.2</v>
          </cell>
        </row>
        <row r="3000">
          <cell r="K3000" t="str">
            <v>00111128P.2</v>
          </cell>
        </row>
        <row r="3001">
          <cell r="K3001" t="str">
            <v>00111128P.2</v>
          </cell>
        </row>
        <row r="3002">
          <cell r="K3002" t="str">
            <v>00111128P.2</v>
          </cell>
        </row>
        <row r="3003">
          <cell r="K3003" t="str">
            <v>00111128P.2</v>
          </cell>
        </row>
        <row r="3004">
          <cell r="K3004" t="str">
            <v>00111128P.2</v>
          </cell>
        </row>
        <row r="3005">
          <cell r="K3005" t="str">
            <v>00111128P.2</v>
          </cell>
        </row>
        <row r="3006">
          <cell r="K3006" t="str">
            <v>00111128P.2</v>
          </cell>
        </row>
        <row r="3007">
          <cell r="K3007" t="str">
            <v>00111128P.2</v>
          </cell>
        </row>
        <row r="3008">
          <cell r="K3008" t="str">
            <v>00111128P.2</v>
          </cell>
        </row>
        <row r="3009">
          <cell r="K3009" t="str">
            <v>00111128P.2</v>
          </cell>
        </row>
        <row r="3010">
          <cell r="K3010" t="str">
            <v>00111128P.2</v>
          </cell>
        </row>
        <row r="3011">
          <cell r="K3011" t="str">
            <v>00111128P.2</v>
          </cell>
        </row>
        <row r="3012">
          <cell r="K3012" t="str">
            <v>00111130P.2</v>
          </cell>
        </row>
        <row r="3013">
          <cell r="K3013" t="str">
            <v>00111130P.2</v>
          </cell>
        </row>
        <row r="3014">
          <cell r="K3014" t="str">
            <v>00111130P.2</v>
          </cell>
        </row>
        <row r="3015">
          <cell r="K3015" t="str">
            <v>00111130P.2</v>
          </cell>
        </row>
        <row r="3016">
          <cell r="K3016" t="str">
            <v>00111130P.2</v>
          </cell>
        </row>
        <row r="3017">
          <cell r="K3017" t="str">
            <v>00111130P.2</v>
          </cell>
        </row>
        <row r="3018">
          <cell r="K3018" t="str">
            <v>00111130P.2</v>
          </cell>
        </row>
        <row r="3019">
          <cell r="K3019" t="str">
            <v>00111130P.2</v>
          </cell>
        </row>
        <row r="3020">
          <cell r="K3020" t="str">
            <v>00111130P.2</v>
          </cell>
        </row>
        <row r="3021">
          <cell r="K3021" t="str">
            <v>00111149P.2</v>
          </cell>
        </row>
        <row r="3022">
          <cell r="K3022" t="str">
            <v>00111149P.2</v>
          </cell>
        </row>
        <row r="3023">
          <cell r="K3023" t="str">
            <v>00111153P.2</v>
          </cell>
        </row>
        <row r="3024">
          <cell r="K3024" t="str">
            <v>00111153P.2</v>
          </cell>
        </row>
        <row r="3025">
          <cell r="K3025" t="str">
            <v>00111153P.2</v>
          </cell>
        </row>
        <row r="3026">
          <cell r="K3026" t="str">
            <v>00111153P.2</v>
          </cell>
        </row>
        <row r="3027">
          <cell r="K3027" t="str">
            <v>00111157P.2</v>
          </cell>
        </row>
        <row r="3028">
          <cell r="K3028" t="str">
            <v>00111157P.2</v>
          </cell>
        </row>
        <row r="3029">
          <cell r="K3029" t="str">
            <v>00111157P.2</v>
          </cell>
        </row>
        <row r="3030">
          <cell r="K3030" t="str">
            <v>00111157P.2</v>
          </cell>
        </row>
        <row r="3031">
          <cell r="K3031" t="str">
            <v>00111157P.2</v>
          </cell>
        </row>
        <row r="3032">
          <cell r="K3032" t="str">
            <v>00111157P.2</v>
          </cell>
        </row>
        <row r="3033">
          <cell r="K3033" t="str">
            <v>00111157P.2</v>
          </cell>
        </row>
        <row r="3034">
          <cell r="K3034" t="str">
            <v>00111157P.2</v>
          </cell>
        </row>
        <row r="3035">
          <cell r="K3035" t="str">
            <v>00111159P.2</v>
          </cell>
        </row>
        <row r="3036">
          <cell r="K3036" t="str">
            <v>00111159P.2</v>
          </cell>
        </row>
        <row r="3037">
          <cell r="K3037" t="str">
            <v>00111159P.2</v>
          </cell>
        </row>
        <row r="3038">
          <cell r="K3038" t="str">
            <v>00111159P.2</v>
          </cell>
        </row>
        <row r="3039">
          <cell r="K3039" t="str">
            <v>00111159P.2</v>
          </cell>
        </row>
        <row r="3040">
          <cell r="K3040" t="str">
            <v>00111159P.2</v>
          </cell>
        </row>
        <row r="3041">
          <cell r="K3041" t="str">
            <v>00111149P.2</v>
          </cell>
        </row>
        <row r="3042">
          <cell r="K3042" t="str">
            <v>00111149P.2</v>
          </cell>
        </row>
        <row r="3043">
          <cell r="K3043" t="str">
            <v>00111149P.2</v>
          </cell>
        </row>
        <row r="3044">
          <cell r="K3044" t="str">
            <v>00111149P.2</v>
          </cell>
        </row>
        <row r="3045">
          <cell r="K3045" t="str">
            <v>00111149P.2</v>
          </cell>
        </row>
        <row r="3046">
          <cell r="K3046" t="str">
            <v>00111149P.2</v>
          </cell>
        </row>
        <row r="3047">
          <cell r="K3047" t="str">
            <v>00111149P.2</v>
          </cell>
        </row>
        <row r="3048">
          <cell r="K3048" t="str">
            <v>00111149P.2</v>
          </cell>
        </row>
        <row r="3049">
          <cell r="K3049" t="str">
            <v>00111149P.2</v>
          </cell>
        </row>
        <row r="3050">
          <cell r="K3050" t="str">
            <v>00111149P.2</v>
          </cell>
        </row>
        <row r="3051">
          <cell r="K3051" t="str">
            <v>00111149P.2</v>
          </cell>
        </row>
        <row r="3052">
          <cell r="K3052" t="str">
            <v>00111149P.2</v>
          </cell>
        </row>
        <row r="3053">
          <cell r="K3053" t="str">
            <v>00111149P.2</v>
          </cell>
        </row>
        <row r="3054">
          <cell r="K3054" t="str">
            <v>00111149P.2</v>
          </cell>
        </row>
        <row r="3055">
          <cell r="K3055" t="str">
            <v>00111149P.2</v>
          </cell>
        </row>
        <row r="3056">
          <cell r="K3056" t="str">
            <v>00111149P.2</v>
          </cell>
        </row>
        <row r="3057">
          <cell r="K3057" t="str">
            <v>00111149P.2</v>
          </cell>
        </row>
        <row r="3058">
          <cell r="K3058" t="str">
            <v>00111149P.2</v>
          </cell>
        </row>
        <row r="3059">
          <cell r="K3059" t="str">
            <v>00111149P.2</v>
          </cell>
        </row>
        <row r="3060">
          <cell r="K3060" t="str">
            <v>00111149P.2</v>
          </cell>
        </row>
        <row r="3061">
          <cell r="K3061" t="str">
            <v>00111149P.2</v>
          </cell>
        </row>
        <row r="3062">
          <cell r="K3062" t="str">
            <v>00111149P.2</v>
          </cell>
        </row>
        <row r="3063">
          <cell r="K3063" t="str">
            <v>00111149P.2</v>
          </cell>
        </row>
        <row r="3064">
          <cell r="K3064" t="str">
            <v>00111110P.2</v>
          </cell>
        </row>
        <row r="3065">
          <cell r="K3065" t="str">
            <v>00111113P.2</v>
          </cell>
        </row>
        <row r="3066">
          <cell r="K3066" t="str">
            <v>00111113P.2</v>
          </cell>
        </row>
        <row r="3067">
          <cell r="K3067" t="str">
            <v>00111113P.2</v>
          </cell>
        </row>
        <row r="3068">
          <cell r="K3068" t="str">
            <v>00111113P.2</v>
          </cell>
        </row>
        <row r="3069">
          <cell r="K3069" t="str">
            <v>00111113P.2</v>
          </cell>
        </row>
        <row r="3070">
          <cell r="K3070" t="str">
            <v>00111113P.2</v>
          </cell>
        </row>
        <row r="3071">
          <cell r="K3071" t="str">
            <v>00111113P.2</v>
          </cell>
        </row>
        <row r="3072">
          <cell r="K3072" t="str">
            <v>00111113P.2</v>
          </cell>
        </row>
        <row r="3073">
          <cell r="K3073" t="str">
            <v>00111113P.2</v>
          </cell>
        </row>
        <row r="3074">
          <cell r="K3074" t="str">
            <v>00111113P.2</v>
          </cell>
        </row>
        <row r="3075">
          <cell r="K3075" t="str">
            <v>00111113P.2</v>
          </cell>
        </row>
        <row r="3076">
          <cell r="K3076" t="str">
            <v>00111120P.2</v>
          </cell>
        </row>
        <row r="3077">
          <cell r="K3077" t="str">
            <v>00111123P.2</v>
          </cell>
        </row>
        <row r="3078">
          <cell r="K3078" t="str">
            <v>00111126P.2</v>
          </cell>
        </row>
        <row r="3079">
          <cell r="K3079" t="str">
            <v>00111128P.2</v>
          </cell>
        </row>
        <row r="3080">
          <cell r="K3080" t="str">
            <v>00111128P.2</v>
          </cell>
        </row>
        <row r="3081">
          <cell r="K3081" t="str">
            <v>00111128P.2</v>
          </cell>
        </row>
        <row r="3082">
          <cell r="K3082" t="str">
            <v>00111132P.2</v>
          </cell>
        </row>
        <row r="3083">
          <cell r="K3083" t="str">
            <v>00111132P.2</v>
          </cell>
        </row>
        <row r="3084">
          <cell r="K3084" t="str">
            <v>00111132P.2</v>
          </cell>
        </row>
        <row r="3085">
          <cell r="K3085" t="str">
            <v>00111132P.2</v>
          </cell>
        </row>
        <row r="3086">
          <cell r="K3086" t="str">
            <v>00111132P.2</v>
          </cell>
        </row>
        <row r="3087">
          <cell r="K3087" t="str">
            <v>00111132P.2</v>
          </cell>
        </row>
        <row r="3088">
          <cell r="K3088" t="str">
            <v>00111132P.2</v>
          </cell>
        </row>
        <row r="3089">
          <cell r="K3089" t="str">
            <v>00111135P.2</v>
          </cell>
        </row>
        <row r="3090">
          <cell r="K3090" t="str">
            <v>00111135P.2</v>
          </cell>
        </row>
        <row r="3091">
          <cell r="K3091" t="str">
            <v>00111135P.2</v>
          </cell>
        </row>
        <row r="3092">
          <cell r="K3092" t="str">
            <v>00111136P.2</v>
          </cell>
        </row>
        <row r="3093">
          <cell r="K3093" t="str">
            <v>00111136P.2</v>
          </cell>
        </row>
        <row r="3094">
          <cell r="K3094" t="str">
            <v>00111136P.2</v>
          </cell>
        </row>
        <row r="3095">
          <cell r="K3095" t="str">
            <v>00111136P.2</v>
          </cell>
        </row>
        <row r="3096">
          <cell r="K3096" t="str">
            <v>00111136P.2</v>
          </cell>
        </row>
        <row r="3097">
          <cell r="K3097" t="str">
            <v>00111136P.2</v>
          </cell>
        </row>
        <row r="3098">
          <cell r="K3098" t="str">
            <v>00111136P.2</v>
          </cell>
        </row>
        <row r="3099">
          <cell r="K3099" t="str">
            <v>00111145P.2</v>
          </cell>
        </row>
        <row r="3100">
          <cell r="K3100" t="str">
            <v>00111145P.2</v>
          </cell>
        </row>
        <row r="3101">
          <cell r="K3101" t="str">
            <v>00111145P.2</v>
          </cell>
        </row>
        <row r="3102">
          <cell r="K3102" t="str">
            <v>00111145P.2</v>
          </cell>
        </row>
        <row r="3103">
          <cell r="K3103" t="str">
            <v>00111145P.2</v>
          </cell>
        </row>
        <row r="3104">
          <cell r="K3104" t="str">
            <v>00111145P.2</v>
          </cell>
        </row>
        <row r="3105">
          <cell r="K3105" t="str">
            <v>00111145P.2</v>
          </cell>
        </row>
        <row r="3106">
          <cell r="K3106" t="str">
            <v>00111145P.2</v>
          </cell>
        </row>
        <row r="3107">
          <cell r="K3107" t="str">
            <v>00111145P.2</v>
          </cell>
        </row>
        <row r="3108">
          <cell r="K3108" t="str">
            <v>00111145P.2</v>
          </cell>
        </row>
        <row r="3109">
          <cell r="K3109" t="str">
            <v>00111145P.2</v>
          </cell>
        </row>
        <row r="3110">
          <cell r="K3110" t="str">
            <v>00111145P.2</v>
          </cell>
        </row>
        <row r="3111">
          <cell r="K3111" t="str">
            <v>00111145P.2</v>
          </cell>
        </row>
        <row r="3112">
          <cell r="K3112" t="str">
            <v>00111145P.2</v>
          </cell>
        </row>
        <row r="3113">
          <cell r="K3113" t="str">
            <v>00111145P.2</v>
          </cell>
        </row>
        <row r="3114">
          <cell r="K3114" t="str">
            <v>00111145P.2</v>
          </cell>
        </row>
        <row r="3115">
          <cell r="K3115" t="str">
            <v>00111145P.2</v>
          </cell>
        </row>
        <row r="3116">
          <cell r="K3116" t="str">
            <v>00111149P.2</v>
          </cell>
        </row>
        <row r="3117">
          <cell r="K3117" t="str">
            <v>00111150P.2</v>
          </cell>
        </row>
        <row r="3118">
          <cell r="K3118" t="str">
            <v>00111153P.2</v>
          </cell>
        </row>
        <row r="3119">
          <cell r="K3119" t="str">
            <v>00111153P.2</v>
          </cell>
        </row>
        <row r="3120">
          <cell r="K3120" t="str">
            <v>00111153P.2</v>
          </cell>
        </row>
        <row r="3121">
          <cell r="K3121" t="str">
            <v>00111153P.2</v>
          </cell>
        </row>
        <row r="3122">
          <cell r="K3122" t="str">
            <v>00111159P.2</v>
          </cell>
        </row>
        <row r="3123">
          <cell r="K3123" t="str">
            <v>00111159P.2</v>
          </cell>
        </row>
        <row r="3124">
          <cell r="K3124" t="str">
            <v>00111159P.2</v>
          </cell>
        </row>
        <row r="3125">
          <cell r="K3125" t="str">
            <v>00111159P.2</v>
          </cell>
        </row>
        <row r="3126">
          <cell r="K3126" t="str">
            <v>00111159P.2</v>
          </cell>
        </row>
        <row r="3127">
          <cell r="K3127" t="str">
            <v>00111159P.2</v>
          </cell>
        </row>
        <row r="3128">
          <cell r="K3128" t="str">
            <v>00111159P.2</v>
          </cell>
        </row>
        <row r="3129">
          <cell r="K3129" t="str">
            <v>00111111P.2</v>
          </cell>
        </row>
        <row r="3130">
          <cell r="K3130" t="str">
            <v>00111113P.2</v>
          </cell>
        </row>
        <row r="3131">
          <cell r="K3131" t="str">
            <v>00111113P.2</v>
          </cell>
        </row>
        <row r="3132">
          <cell r="K3132" t="str">
            <v>00111113P.2</v>
          </cell>
        </row>
        <row r="3133">
          <cell r="K3133" t="str">
            <v>00111113P.2</v>
          </cell>
        </row>
        <row r="3134">
          <cell r="K3134" t="str">
            <v>00111113P.2</v>
          </cell>
        </row>
        <row r="3135">
          <cell r="K3135" t="str">
            <v>00111113P.2</v>
          </cell>
        </row>
        <row r="3136">
          <cell r="K3136" t="str">
            <v>00111113P.2</v>
          </cell>
        </row>
        <row r="3137">
          <cell r="K3137" t="str">
            <v>00111117P.2</v>
          </cell>
        </row>
        <row r="3138">
          <cell r="K3138" t="str">
            <v>00111120P.2</v>
          </cell>
        </row>
        <row r="3139">
          <cell r="K3139" t="str">
            <v>00111121P.2</v>
          </cell>
        </row>
        <row r="3140">
          <cell r="K3140" t="str">
            <v>00111121P.2</v>
          </cell>
        </row>
        <row r="3141">
          <cell r="K3141" t="str">
            <v>00111121P.2</v>
          </cell>
        </row>
        <row r="3142">
          <cell r="K3142" t="str">
            <v>00111122P.2</v>
          </cell>
        </row>
        <row r="3143">
          <cell r="K3143" t="str">
            <v>00111124P.2</v>
          </cell>
        </row>
        <row r="3144">
          <cell r="K3144" t="str">
            <v>00111124P.2</v>
          </cell>
        </row>
        <row r="3145">
          <cell r="K3145" t="str">
            <v>00111124P.2</v>
          </cell>
        </row>
        <row r="3146">
          <cell r="K3146" t="str">
            <v>00111125P.2</v>
          </cell>
        </row>
        <row r="3147">
          <cell r="K3147" t="str">
            <v>00111126P.2</v>
          </cell>
        </row>
        <row r="3148">
          <cell r="K3148" t="str">
            <v>00111126P.2</v>
          </cell>
        </row>
        <row r="3149">
          <cell r="K3149" t="str">
            <v>00111126P.2</v>
          </cell>
        </row>
        <row r="3150">
          <cell r="K3150" t="str">
            <v>00111129P.2</v>
          </cell>
        </row>
        <row r="3151">
          <cell r="K3151" t="str">
            <v>00111129P.2</v>
          </cell>
        </row>
        <row r="3152">
          <cell r="K3152" t="str">
            <v>00111129P.2</v>
          </cell>
        </row>
        <row r="3153">
          <cell r="K3153" t="str">
            <v>00111129P.2</v>
          </cell>
        </row>
        <row r="3154">
          <cell r="K3154" t="str">
            <v>00111130P.2</v>
          </cell>
        </row>
        <row r="3155">
          <cell r="K3155" t="str">
            <v>00111131P.2</v>
          </cell>
        </row>
        <row r="3156">
          <cell r="K3156" t="str">
            <v>00111131P.2</v>
          </cell>
        </row>
        <row r="3157">
          <cell r="K3157" t="str">
            <v>00111131P.2</v>
          </cell>
        </row>
        <row r="3158">
          <cell r="K3158" t="str">
            <v>00111131P.2</v>
          </cell>
        </row>
        <row r="3159">
          <cell r="K3159" t="str">
            <v>00111132P.2</v>
          </cell>
        </row>
        <row r="3160">
          <cell r="K3160" t="str">
            <v>00111132P.2</v>
          </cell>
        </row>
        <row r="3161">
          <cell r="K3161" t="str">
            <v>00111132P.2</v>
          </cell>
        </row>
        <row r="3162">
          <cell r="K3162" t="str">
            <v>00111132P.2</v>
          </cell>
        </row>
        <row r="3163">
          <cell r="K3163" t="str">
            <v>00111132P.2</v>
          </cell>
        </row>
        <row r="3164">
          <cell r="K3164" t="str">
            <v>00111132P.2</v>
          </cell>
        </row>
        <row r="3165">
          <cell r="K3165" t="str">
            <v>00111132P.2</v>
          </cell>
        </row>
        <row r="3166">
          <cell r="K3166" t="str">
            <v>00111132P.2</v>
          </cell>
        </row>
        <row r="3167">
          <cell r="K3167" t="str">
            <v>00111132P.2</v>
          </cell>
        </row>
        <row r="3168">
          <cell r="K3168" t="str">
            <v>00111134P.2</v>
          </cell>
        </row>
        <row r="3169">
          <cell r="K3169" t="str">
            <v>00111135P.2</v>
          </cell>
        </row>
        <row r="3170">
          <cell r="K3170" t="str">
            <v>00111135P.2</v>
          </cell>
        </row>
        <row r="3171">
          <cell r="K3171" t="str">
            <v>00111135P.2</v>
          </cell>
        </row>
        <row r="3172">
          <cell r="K3172" t="str">
            <v>00111136P.2</v>
          </cell>
        </row>
        <row r="3173">
          <cell r="K3173" t="str">
            <v>00111145P.2</v>
          </cell>
        </row>
        <row r="3174">
          <cell r="K3174" t="str">
            <v>00111145P.2</v>
          </cell>
        </row>
        <row r="3175">
          <cell r="K3175" t="str">
            <v>00111145P.2</v>
          </cell>
        </row>
        <row r="3176">
          <cell r="K3176" t="str">
            <v>00111145P.2</v>
          </cell>
        </row>
        <row r="3177">
          <cell r="K3177" t="str">
            <v>00111145P.2</v>
          </cell>
        </row>
        <row r="3178">
          <cell r="K3178" t="str">
            <v>00111145P.2</v>
          </cell>
        </row>
        <row r="3179">
          <cell r="K3179" t="str">
            <v>00111145P.2</v>
          </cell>
        </row>
        <row r="3180">
          <cell r="K3180" t="str">
            <v>00111145P.2</v>
          </cell>
        </row>
        <row r="3181">
          <cell r="K3181" t="str">
            <v>00111145P.2</v>
          </cell>
        </row>
        <row r="3182">
          <cell r="K3182" t="str">
            <v>00111145P.2</v>
          </cell>
        </row>
        <row r="3183">
          <cell r="K3183" t="str">
            <v>00111145P.2</v>
          </cell>
        </row>
        <row r="3184">
          <cell r="K3184" t="str">
            <v>00111145P.2</v>
          </cell>
        </row>
        <row r="3185">
          <cell r="K3185" t="str">
            <v>00111145P.2</v>
          </cell>
        </row>
        <row r="3186">
          <cell r="K3186" t="str">
            <v>00111149P.2</v>
          </cell>
        </row>
        <row r="3187">
          <cell r="K3187" t="str">
            <v>00111150P.2</v>
          </cell>
        </row>
        <row r="3188">
          <cell r="K3188" t="str">
            <v>00111153P.2</v>
          </cell>
        </row>
        <row r="3189">
          <cell r="K3189" t="str">
            <v>00111153P.2</v>
          </cell>
        </row>
        <row r="3190">
          <cell r="K3190" t="str">
            <v>00111153P.2</v>
          </cell>
        </row>
        <row r="3191">
          <cell r="K3191" t="str">
            <v>00111153P.2</v>
          </cell>
        </row>
        <row r="3192">
          <cell r="K3192" t="str">
            <v>00111153P.2</v>
          </cell>
        </row>
        <row r="3193">
          <cell r="K3193" t="str">
            <v>00111153P.2</v>
          </cell>
        </row>
        <row r="3194">
          <cell r="K3194" t="str">
            <v>00111153P.2</v>
          </cell>
        </row>
        <row r="3195">
          <cell r="K3195" t="str">
            <v>00111153P.2</v>
          </cell>
        </row>
        <row r="3196">
          <cell r="K3196" t="str">
            <v>00111153P.2</v>
          </cell>
        </row>
        <row r="3197">
          <cell r="K3197" t="str">
            <v>00111153P.2</v>
          </cell>
        </row>
        <row r="3198">
          <cell r="K3198" t="str">
            <v>00111158P.2</v>
          </cell>
        </row>
        <row r="3199">
          <cell r="K3199" t="str">
            <v>00111159P.2</v>
          </cell>
        </row>
        <row r="3200">
          <cell r="K3200" t="str">
            <v>00111159P.2</v>
          </cell>
        </row>
        <row r="3201">
          <cell r="K3201" t="str">
            <v>00111159P.2</v>
          </cell>
        </row>
        <row r="3202">
          <cell r="K3202" t="str">
            <v>00111159P.2</v>
          </cell>
        </row>
        <row r="3203">
          <cell r="K3203" t="str">
            <v>00111159P.2</v>
          </cell>
        </row>
        <row r="3204">
          <cell r="K3204" t="str">
            <v>00111159P.2</v>
          </cell>
        </row>
        <row r="3205">
          <cell r="K3205" t="str">
            <v>00111159P.2</v>
          </cell>
        </row>
        <row r="3206">
          <cell r="K3206" t="str">
            <v>00111143P.2</v>
          </cell>
        </row>
        <row r="3207">
          <cell r="K3207" t="str">
            <v>00111143P.2</v>
          </cell>
        </row>
        <row r="3208">
          <cell r="K3208" t="str">
            <v>00111143P.2</v>
          </cell>
        </row>
        <row r="3209">
          <cell r="K3209" t="str">
            <v>00111143P.2</v>
          </cell>
        </row>
        <row r="3210">
          <cell r="K3210" t="str">
            <v>00111143P.2</v>
          </cell>
        </row>
        <row r="3211">
          <cell r="K3211" t="str">
            <v>00111143P.2</v>
          </cell>
        </row>
        <row r="3212">
          <cell r="K3212" t="str">
            <v>00111143P.2</v>
          </cell>
        </row>
        <row r="3213">
          <cell r="K3213" t="str">
            <v>00111143P.2</v>
          </cell>
        </row>
        <row r="3214">
          <cell r="K3214" t="str">
            <v>00111143P.2</v>
          </cell>
        </row>
        <row r="3215">
          <cell r="K3215" t="str">
            <v>00111143P.2</v>
          </cell>
        </row>
        <row r="3216">
          <cell r="K3216" t="str">
            <v>00111110P.2</v>
          </cell>
        </row>
        <row r="3217">
          <cell r="K3217" t="str">
            <v>00111112P.2</v>
          </cell>
        </row>
        <row r="3218">
          <cell r="K3218" t="str">
            <v>00111115P.2</v>
          </cell>
        </row>
        <row r="3219">
          <cell r="K3219" t="str">
            <v>00111115P.2</v>
          </cell>
        </row>
        <row r="3220">
          <cell r="K3220" t="str">
            <v>00111117P.2</v>
          </cell>
        </row>
        <row r="3221">
          <cell r="K3221" t="str">
            <v>00111117P.2</v>
          </cell>
        </row>
        <row r="3222">
          <cell r="K3222" t="str">
            <v>00111118P.2</v>
          </cell>
        </row>
        <row r="3223">
          <cell r="K3223" t="str">
            <v>00111120P.2</v>
          </cell>
        </row>
        <row r="3224">
          <cell r="K3224" t="str">
            <v>00111121P.2</v>
          </cell>
        </row>
        <row r="3225">
          <cell r="K3225" t="str">
            <v>00111122P.2</v>
          </cell>
        </row>
        <row r="3226">
          <cell r="K3226" t="str">
            <v>00111122P.2</v>
          </cell>
        </row>
        <row r="3227">
          <cell r="K3227" t="str">
            <v>00111124P.2</v>
          </cell>
        </row>
        <row r="3228">
          <cell r="K3228" t="str">
            <v>00111125P.2</v>
          </cell>
        </row>
        <row r="3229">
          <cell r="K3229" t="str">
            <v>00111125P.2</v>
          </cell>
        </row>
        <row r="3230">
          <cell r="K3230" t="str">
            <v>00111125P.2</v>
          </cell>
        </row>
        <row r="3231">
          <cell r="K3231" t="str">
            <v>00111125P.2</v>
          </cell>
        </row>
        <row r="3232">
          <cell r="K3232" t="str">
            <v>00111126P.2</v>
          </cell>
        </row>
        <row r="3233">
          <cell r="K3233" t="str">
            <v>00111126P.2</v>
          </cell>
        </row>
        <row r="3234">
          <cell r="K3234" t="str">
            <v>00111126P.2</v>
          </cell>
        </row>
        <row r="3235">
          <cell r="K3235" t="str">
            <v>00111128P.2</v>
          </cell>
        </row>
        <row r="3236">
          <cell r="K3236" t="str">
            <v>00111128P.2</v>
          </cell>
        </row>
        <row r="3237">
          <cell r="K3237" t="str">
            <v>00111129P.2</v>
          </cell>
        </row>
        <row r="3238">
          <cell r="K3238" t="str">
            <v>00111129P.2</v>
          </cell>
        </row>
        <row r="3239">
          <cell r="K3239" t="str">
            <v>00111130P.2</v>
          </cell>
        </row>
        <row r="3240">
          <cell r="K3240" t="str">
            <v>00111130P.2</v>
          </cell>
        </row>
        <row r="3241">
          <cell r="K3241" t="str">
            <v>00111131P.2</v>
          </cell>
        </row>
        <row r="3242">
          <cell r="K3242" t="str">
            <v>00111133P.2</v>
          </cell>
        </row>
        <row r="3243">
          <cell r="K3243" t="str">
            <v>00111135P.2</v>
          </cell>
        </row>
        <row r="3244">
          <cell r="K3244" t="str">
            <v>00111135P.2</v>
          </cell>
        </row>
        <row r="3245">
          <cell r="K3245" t="str">
            <v>00111135P.2</v>
          </cell>
        </row>
        <row r="3246">
          <cell r="K3246" t="str">
            <v>00111145P.2</v>
          </cell>
        </row>
        <row r="3247">
          <cell r="K3247" t="str">
            <v>00111145P.2</v>
          </cell>
        </row>
        <row r="3248">
          <cell r="K3248" t="str">
            <v>00111145P.2</v>
          </cell>
        </row>
        <row r="3249">
          <cell r="K3249" t="str">
            <v>00111149P.2</v>
          </cell>
        </row>
        <row r="3250">
          <cell r="K3250" t="str">
            <v>00111149P.2</v>
          </cell>
        </row>
        <row r="3251">
          <cell r="K3251" t="str">
            <v>00111150P.2</v>
          </cell>
        </row>
        <row r="3252">
          <cell r="K3252" t="str">
            <v>00111150P.2</v>
          </cell>
        </row>
        <row r="3253">
          <cell r="K3253" t="str">
            <v>00111151P.2</v>
          </cell>
        </row>
        <row r="3254">
          <cell r="K3254" t="str">
            <v>00111153P.2</v>
          </cell>
        </row>
        <row r="3255">
          <cell r="K3255" t="str">
            <v>00111153P.2</v>
          </cell>
        </row>
        <row r="3256">
          <cell r="K3256" t="str">
            <v>00111153P.2</v>
          </cell>
        </row>
        <row r="3257">
          <cell r="K3257" t="str">
            <v>00111158P.2</v>
          </cell>
        </row>
        <row r="3258">
          <cell r="K3258" t="str">
            <v>00111158P.2</v>
          </cell>
        </row>
        <row r="3259">
          <cell r="K3259" t="str">
            <v>00111159P.2</v>
          </cell>
        </row>
        <row r="3260">
          <cell r="K3260" t="str">
            <v>00111111P.2</v>
          </cell>
        </row>
        <row r="3261">
          <cell r="K3261" t="str">
            <v>00111112P.2</v>
          </cell>
        </row>
        <row r="3262">
          <cell r="K3262" t="str">
            <v>00111112P.2</v>
          </cell>
        </row>
        <row r="3263">
          <cell r="K3263" t="str">
            <v>00111112P.2</v>
          </cell>
        </row>
        <row r="3264">
          <cell r="K3264" t="str">
            <v>00111112P.2</v>
          </cell>
        </row>
        <row r="3265">
          <cell r="K3265" t="str">
            <v>00111112P.2</v>
          </cell>
        </row>
        <row r="3266">
          <cell r="K3266" t="str">
            <v>00111113P.2</v>
          </cell>
        </row>
        <row r="3267">
          <cell r="K3267" t="str">
            <v>00111117P.2</v>
          </cell>
        </row>
        <row r="3268">
          <cell r="K3268" t="str">
            <v>00111117P.2</v>
          </cell>
        </row>
        <row r="3269">
          <cell r="K3269" t="str">
            <v>00111119P.2</v>
          </cell>
        </row>
        <row r="3270">
          <cell r="K3270" t="str">
            <v>00111120P.2</v>
          </cell>
        </row>
        <row r="3271">
          <cell r="K3271" t="str">
            <v>00111121P.2</v>
          </cell>
        </row>
        <row r="3272">
          <cell r="K3272" t="str">
            <v>00111122P.2</v>
          </cell>
        </row>
        <row r="3273">
          <cell r="K3273" t="str">
            <v>00111123P.2</v>
          </cell>
        </row>
        <row r="3274">
          <cell r="K3274" t="str">
            <v>00111123P.2</v>
          </cell>
        </row>
        <row r="3275">
          <cell r="K3275" t="str">
            <v>00111123P.2</v>
          </cell>
        </row>
        <row r="3276">
          <cell r="K3276" t="str">
            <v>00111123P.2</v>
          </cell>
        </row>
        <row r="3277">
          <cell r="K3277" t="str">
            <v>00111125P.2</v>
          </cell>
        </row>
        <row r="3278">
          <cell r="K3278" t="str">
            <v>00111125P.2</v>
          </cell>
        </row>
        <row r="3279">
          <cell r="K3279" t="str">
            <v>00111125P.2</v>
          </cell>
        </row>
        <row r="3280">
          <cell r="K3280" t="str">
            <v>00111126P.2</v>
          </cell>
        </row>
        <row r="3281">
          <cell r="K3281" t="str">
            <v>00111127P.2</v>
          </cell>
        </row>
        <row r="3282">
          <cell r="K3282" t="str">
            <v>00111128P.2</v>
          </cell>
        </row>
        <row r="3283">
          <cell r="K3283" t="str">
            <v>00111128P.2</v>
          </cell>
        </row>
        <row r="3284">
          <cell r="K3284" t="str">
            <v>00111129P.2</v>
          </cell>
        </row>
        <row r="3285">
          <cell r="K3285" t="str">
            <v>00111130P.2</v>
          </cell>
        </row>
        <row r="3286">
          <cell r="K3286" t="str">
            <v>00111130P.2</v>
          </cell>
        </row>
        <row r="3287">
          <cell r="K3287" t="str">
            <v>00111130P.2</v>
          </cell>
        </row>
        <row r="3288">
          <cell r="K3288" t="str">
            <v>00111131P.2</v>
          </cell>
        </row>
        <row r="3289">
          <cell r="K3289" t="str">
            <v>00111132P.2</v>
          </cell>
        </row>
        <row r="3290">
          <cell r="K3290" t="str">
            <v>00111132P.2</v>
          </cell>
        </row>
        <row r="3291">
          <cell r="K3291" t="str">
            <v>00111133P.2</v>
          </cell>
        </row>
        <row r="3292">
          <cell r="K3292" t="str">
            <v>00111133P.2</v>
          </cell>
        </row>
        <row r="3293">
          <cell r="K3293" t="str">
            <v>00111133P.2</v>
          </cell>
        </row>
        <row r="3294">
          <cell r="K3294" t="str">
            <v>00111134P.2</v>
          </cell>
        </row>
        <row r="3295">
          <cell r="K3295" t="str">
            <v>00111134P.2</v>
          </cell>
        </row>
        <row r="3296">
          <cell r="K3296" t="str">
            <v>00111134P.2</v>
          </cell>
        </row>
        <row r="3297">
          <cell r="K3297" t="str">
            <v>00111135P.2</v>
          </cell>
        </row>
        <row r="3298">
          <cell r="K3298" t="str">
            <v>00111135P.2</v>
          </cell>
        </row>
        <row r="3299">
          <cell r="K3299" t="str">
            <v>00111136P.2</v>
          </cell>
        </row>
        <row r="3300">
          <cell r="K3300" t="str">
            <v>00111145P.2</v>
          </cell>
        </row>
        <row r="3301">
          <cell r="K3301" t="str">
            <v>00111145P.2</v>
          </cell>
        </row>
        <row r="3302">
          <cell r="K3302" t="str">
            <v>00111149P.2</v>
          </cell>
        </row>
        <row r="3303">
          <cell r="K3303" t="str">
            <v>00111149P.2</v>
          </cell>
        </row>
        <row r="3304">
          <cell r="K3304" t="str">
            <v>00111149P.2</v>
          </cell>
        </row>
        <row r="3305">
          <cell r="K3305" t="str">
            <v>00111150P.2</v>
          </cell>
        </row>
        <row r="3306">
          <cell r="K3306" t="str">
            <v>00111150P.2</v>
          </cell>
        </row>
        <row r="3307">
          <cell r="K3307" t="str">
            <v>00111151P.2</v>
          </cell>
        </row>
        <row r="3308">
          <cell r="K3308" t="str">
            <v>00111151P.2</v>
          </cell>
        </row>
        <row r="3309">
          <cell r="K3309" t="str">
            <v>00111153P.2</v>
          </cell>
        </row>
        <row r="3310">
          <cell r="K3310" t="str">
            <v>00111153P.2</v>
          </cell>
        </row>
        <row r="3311">
          <cell r="K3311" t="str">
            <v>00111159P.2</v>
          </cell>
        </row>
        <row r="3312">
          <cell r="K3312" t="str">
            <v>00111110P.2</v>
          </cell>
        </row>
        <row r="3313">
          <cell r="K3313" t="str">
            <v>00111110P.2</v>
          </cell>
        </row>
        <row r="3314">
          <cell r="K3314" t="str">
            <v>00111110P.2</v>
          </cell>
        </row>
        <row r="3315">
          <cell r="K3315" t="str">
            <v>00111110P.2</v>
          </cell>
        </row>
        <row r="3316">
          <cell r="K3316" t="str">
            <v>00111110P.2</v>
          </cell>
        </row>
        <row r="3317">
          <cell r="K3317" t="str">
            <v>00111110P.2</v>
          </cell>
        </row>
        <row r="3318">
          <cell r="K3318" t="str">
            <v>00111110P.2</v>
          </cell>
        </row>
        <row r="3319">
          <cell r="K3319" t="str">
            <v>00111110P.2</v>
          </cell>
        </row>
        <row r="3320">
          <cell r="K3320" t="str">
            <v>00111110P.2</v>
          </cell>
        </row>
        <row r="3321">
          <cell r="K3321" t="str">
            <v>00111110P.2</v>
          </cell>
        </row>
        <row r="3322">
          <cell r="K3322" t="str">
            <v>00111110P.2</v>
          </cell>
        </row>
        <row r="3323">
          <cell r="K3323" t="str">
            <v>00111112P.2</v>
          </cell>
        </row>
        <row r="3324">
          <cell r="K3324" t="str">
            <v>00111112P.2</v>
          </cell>
        </row>
        <row r="3325">
          <cell r="K3325" t="str">
            <v>00111112P.2</v>
          </cell>
        </row>
        <row r="3326">
          <cell r="K3326" t="str">
            <v>00111112P.2</v>
          </cell>
        </row>
        <row r="3327">
          <cell r="K3327" t="str">
            <v>00111112P.2</v>
          </cell>
        </row>
        <row r="3328">
          <cell r="K3328" t="str">
            <v>00111112P.2</v>
          </cell>
        </row>
        <row r="3329">
          <cell r="K3329" t="str">
            <v>00111112P.2</v>
          </cell>
        </row>
        <row r="3330">
          <cell r="K3330" t="str">
            <v>00111112P.2</v>
          </cell>
        </row>
        <row r="3331">
          <cell r="K3331" t="str">
            <v>00111112P.2</v>
          </cell>
        </row>
        <row r="3332">
          <cell r="K3332" t="str">
            <v>00111112P.2</v>
          </cell>
        </row>
        <row r="3333">
          <cell r="K3333" t="str">
            <v>00111112P.2</v>
          </cell>
        </row>
        <row r="3334">
          <cell r="K3334" t="str">
            <v>00111112P.2</v>
          </cell>
        </row>
        <row r="3335">
          <cell r="K3335" t="str">
            <v>00111112P.2</v>
          </cell>
        </row>
        <row r="3336">
          <cell r="K3336" t="str">
            <v>00111113P.2</v>
          </cell>
        </row>
        <row r="3337">
          <cell r="K3337" t="str">
            <v>00111113P.2</v>
          </cell>
        </row>
        <row r="3338">
          <cell r="K3338" t="str">
            <v>00111113P.2</v>
          </cell>
        </row>
        <row r="3339">
          <cell r="K3339" t="str">
            <v>00111113P.2</v>
          </cell>
        </row>
        <row r="3340">
          <cell r="K3340" t="str">
            <v>00111113P.2</v>
          </cell>
        </row>
        <row r="3341">
          <cell r="K3341" t="str">
            <v>00111117P.2</v>
          </cell>
        </row>
        <row r="3342">
          <cell r="K3342" t="str">
            <v>00111117P.2</v>
          </cell>
        </row>
        <row r="3343">
          <cell r="K3343" t="str">
            <v>00111117P.2</v>
          </cell>
        </row>
        <row r="3344">
          <cell r="K3344" t="str">
            <v>00111117P.2</v>
          </cell>
        </row>
        <row r="3345">
          <cell r="K3345" t="str">
            <v>00111117P.2</v>
          </cell>
        </row>
        <row r="3346">
          <cell r="K3346" t="str">
            <v>00111117P.2</v>
          </cell>
        </row>
        <row r="3347">
          <cell r="K3347" t="str">
            <v>00111117P.2</v>
          </cell>
        </row>
        <row r="3348">
          <cell r="K3348" t="str">
            <v>00111117P.2</v>
          </cell>
        </row>
        <row r="3349">
          <cell r="K3349" t="str">
            <v>00111117P.2</v>
          </cell>
        </row>
        <row r="3350">
          <cell r="K3350" t="str">
            <v>00111117P.2</v>
          </cell>
        </row>
        <row r="3351">
          <cell r="K3351" t="str">
            <v>00111117P.2</v>
          </cell>
        </row>
        <row r="3352">
          <cell r="K3352" t="str">
            <v>00111117P.2</v>
          </cell>
        </row>
        <row r="3353">
          <cell r="K3353" t="str">
            <v>00111117P.2</v>
          </cell>
        </row>
        <row r="3354">
          <cell r="K3354" t="str">
            <v>00111117P.2</v>
          </cell>
        </row>
        <row r="3355">
          <cell r="K3355" t="str">
            <v>00111117P.2</v>
          </cell>
        </row>
        <row r="3356">
          <cell r="K3356" t="str">
            <v>00111117P.2</v>
          </cell>
        </row>
        <row r="3357">
          <cell r="K3357" t="str">
            <v>00111117P.2</v>
          </cell>
        </row>
        <row r="3358">
          <cell r="K3358" t="str">
            <v>00111117P.2</v>
          </cell>
        </row>
        <row r="3359">
          <cell r="K3359" t="str">
            <v>00111117P.2</v>
          </cell>
        </row>
        <row r="3360">
          <cell r="K3360" t="str">
            <v>00111118P.2</v>
          </cell>
        </row>
        <row r="3361">
          <cell r="K3361" t="str">
            <v>00111120P.2</v>
          </cell>
        </row>
        <row r="3362">
          <cell r="K3362" t="str">
            <v>00111120P.2</v>
          </cell>
        </row>
        <row r="3363">
          <cell r="K3363" t="str">
            <v>00111120P.2</v>
          </cell>
        </row>
        <row r="3364">
          <cell r="K3364" t="str">
            <v>00111120P.2</v>
          </cell>
        </row>
        <row r="3365">
          <cell r="K3365" t="str">
            <v>00111120P.2</v>
          </cell>
        </row>
        <row r="3366">
          <cell r="K3366" t="str">
            <v>00111120P.2</v>
          </cell>
        </row>
        <row r="3367">
          <cell r="K3367" t="str">
            <v>00111120P.2</v>
          </cell>
        </row>
        <row r="3368">
          <cell r="K3368" t="str">
            <v>00111120P.2</v>
          </cell>
        </row>
        <row r="3369">
          <cell r="K3369" t="str">
            <v>00111121P.2</v>
          </cell>
        </row>
        <row r="3370">
          <cell r="K3370" t="str">
            <v>00111121P.2</v>
          </cell>
        </row>
        <row r="3371">
          <cell r="K3371" t="str">
            <v>00111122P.2</v>
          </cell>
        </row>
        <row r="3372">
          <cell r="K3372" t="str">
            <v>00111122P.2</v>
          </cell>
        </row>
        <row r="3373">
          <cell r="K3373" t="str">
            <v>00111122P.2</v>
          </cell>
        </row>
        <row r="3374">
          <cell r="K3374" t="str">
            <v>00111122P.2</v>
          </cell>
        </row>
        <row r="3375">
          <cell r="K3375" t="str">
            <v>00111122P.2</v>
          </cell>
        </row>
        <row r="3376">
          <cell r="K3376" t="str">
            <v>00111122P.2</v>
          </cell>
        </row>
        <row r="3377">
          <cell r="K3377" t="str">
            <v>00111122P.2</v>
          </cell>
        </row>
        <row r="3378">
          <cell r="K3378" t="str">
            <v>00111122P.2</v>
          </cell>
        </row>
        <row r="3379">
          <cell r="K3379" t="str">
            <v>00111122P.2</v>
          </cell>
        </row>
        <row r="3380">
          <cell r="K3380" t="str">
            <v>00111124P.2</v>
          </cell>
        </row>
        <row r="3381">
          <cell r="K3381" t="str">
            <v>00111126P.2</v>
          </cell>
        </row>
        <row r="3382">
          <cell r="K3382" t="str">
            <v>00111126P.2</v>
          </cell>
        </row>
        <row r="3383">
          <cell r="K3383" t="str">
            <v>00111126P.2</v>
          </cell>
        </row>
        <row r="3384">
          <cell r="K3384" t="str">
            <v>00111128P.2</v>
          </cell>
        </row>
        <row r="3385">
          <cell r="K3385" t="str">
            <v>00111128P.2</v>
          </cell>
        </row>
        <row r="3386">
          <cell r="K3386" t="str">
            <v>00111128P.2</v>
          </cell>
        </row>
        <row r="3387">
          <cell r="K3387" t="str">
            <v>00111128P.2</v>
          </cell>
        </row>
        <row r="3388">
          <cell r="K3388" t="str">
            <v>00111128P.2</v>
          </cell>
        </row>
        <row r="3389">
          <cell r="K3389" t="str">
            <v>00111128P.2</v>
          </cell>
        </row>
        <row r="3390">
          <cell r="K3390" t="str">
            <v>00111128P.2</v>
          </cell>
        </row>
        <row r="3391">
          <cell r="K3391" t="str">
            <v>00111128P.2</v>
          </cell>
        </row>
        <row r="3392">
          <cell r="K3392" t="str">
            <v>00111128P.2</v>
          </cell>
        </row>
        <row r="3393">
          <cell r="K3393" t="str">
            <v>00111128P.2</v>
          </cell>
        </row>
        <row r="3394">
          <cell r="K3394" t="str">
            <v>00111128P.2</v>
          </cell>
        </row>
        <row r="3395">
          <cell r="K3395" t="str">
            <v>00111128P.2</v>
          </cell>
        </row>
        <row r="3396">
          <cell r="K3396" t="str">
            <v>00111130P.2</v>
          </cell>
        </row>
        <row r="3397">
          <cell r="K3397" t="str">
            <v>00111130P.2</v>
          </cell>
        </row>
        <row r="3398">
          <cell r="K3398" t="str">
            <v>00111130P.2</v>
          </cell>
        </row>
        <row r="3399">
          <cell r="K3399" t="str">
            <v>00111130P.2</v>
          </cell>
        </row>
        <row r="3400">
          <cell r="K3400" t="str">
            <v>00111130P.2</v>
          </cell>
        </row>
        <row r="3401">
          <cell r="K3401" t="str">
            <v>00111130P.2</v>
          </cell>
        </row>
        <row r="3402">
          <cell r="K3402" t="str">
            <v>00111131P.2</v>
          </cell>
        </row>
        <row r="3403">
          <cell r="K3403" t="str">
            <v>00111131P.2</v>
          </cell>
        </row>
        <row r="3404">
          <cell r="K3404" t="str">
            <v>00111131P.2</v>
          </cell>
        </row>
        <row r="3405">
          <cell r="K3405" t="str">
            <v>00111131P.2</v>
          </cell>
        </row>
        <row r="3406">
          <cell r="K3406" t="str">
            <v>00111131P.2</v>
          </cell>
        </row>
        <row r="3407">
          <cell r="K3407" t="str">
            <v>00111131P.2</v>
          </cell>
        </row>
        <row r="3408">
          <cell r="K3408" t="str">
            <v>00111131P.2</v>
          </cell>
        </row>
        <row r="3409">
          <cell r="K3409" t="str">
            <v>00111155P.2</v>
          </cell>
        </row>
        <row r="3410">
          <cell r="K3410" t="str">
            <v>00111155P.2</v>
          </cell>
        </row>
        <row r="3411">
          <cell r="K3411" t="str">
            <v>00111155P.2</v>
          </cell>
        </row>
        <row r="3412">
          <cell r="K3412" t="str">
            <v>00111134P.2</v>
          </cell>
        </row>
        <row r="3413">
          <cell r="K3413" t="str">
            <v>00111134P.2</v>
          </cell>
        </row>
        <row r="3414">
          <cell r="K3414" t="str">
            <v>00111155P.2</v>
          </cell>
        </row>
        <row r="3415">
          <cell r="K3415" t="str">
            <v>00111134P.2</v>
          </cell>
        </row>
        <row r="3416">
          <cell r="K3416" t="str">
            <v>00111134P.2</v>
          </cell>
        </row>
        <row r="3417">
          <cell r="K3417" t="str">
            <v>00111134P.2</v>
          </cell>
        </row>
        <row r="3418">
          <cell r="K3418" t="str">
            <v>00111136P.2</v>
          </cell>
        </row>
        <row r="3419">
          <cell r="K3419" t="str">
            <v>00111136P.2</v>
          </cell>
        </row>
        <row r="3420">
          <cell r="K3420" t="str">
            <v>00111136P.2</v>
          </cell>
        </row>
        <row r="3421">
          <cell r="K3421" t="str">
            <v>00111136P.2</v>
          </cell>
        </row>
        <row r="3422">
          <cell r="K3422" t="str">
            <v>00111136P.2</v>
          </cell>
        </row>
        <row r="3423">
          <cell r="K3423" t="str">
            <v>00111136P.2</v>
          </cell>
        </row>
        <row r="3424">
          <cell r="K3424" t="str">
            <v>00111136P.2</v>
          </cell>
        </row>
        <row r="3425">
          <cell r="K3425" t="str">
            <v>00111136P.2</v>
          </cell>
        </row>
        <row r="3426">
          <cell r="K3426" t="str">
            <v>00111136P.2</v>
          </cell>
        </row>
        <row r="3427">
          <cell r="K3427" t="str">
            <v>00111136P.2</v>
          </cell>
        </row>
        <row r="3428">
          <cell r="K3428" t="str">
            <v>00111136P.2</v>
          </cell>
        </row>
        <row r="3429">
          <cell r="K3429" t="str">
            <v>00111158P.2</v>
          </cell>
        </row>
        <row r="3430">
          <cell r="K3430" t="str">
            <v>00111158P.2</v>
          </cell>
        </row>
        <row r="3431">
          <cell r="K3431" t="str">
            <v>00111153P.2</v>
          </cell>
        </row>
        <row r="3432">
          <cell r="K3432" t="str">
            <v>00111153P.2</v>
          </cell>
        </row>
        <row r="3433">
          <cell r="K3433" t="str">
            <v>00111153P.2</v>
          </cell>
        </row>
        <row r="3434">
          <cell r="K3434" t="str">
            <v>00111153P.2</v>
          </cell>
        </row>
        <row r="3435">
          <cell r="K3435" t="str">
            <v>00111153P.2</v>
          </cell>
        </row>
        <row r="3436">
          <cell r="K3436" t="str">
            <v>00111153P.2</v>
          </cell>
        </row>
        <row r="3437">
          <cell r="K3437" t="str">
            <v>00111159P.2</v>
          </cell>
        </row>
        <row r="3438">
          <cell r="K3438" t="str">
            <v>00111159P.2</v>
          </cell>
        </row>
        <row r="3439">
          <cell r="K3439" t="str">
            <v>00111159P.2</v>
          </cell>
        </row>
        <row r="3440">
          <cell r="K3440" t="str">
            <v>00111159P.2</v>
          </cell>
        </row>
        <row r="3441">
          <cell r="K3441" t="str">
            <v>00111159P.2</v>
          </cell>
        </row>
        <row r="3442">
          <cell r="K3442" t="str">
            <v>00111159P.2</v>
          </cell>
        </row>
        <row r="3443">
          <cell r="K3443" t="str">
            <v>00111159P.2</v>
          </cell>
        </row>
        <row r="3444">
          <cell r="K3444" t="str">
            <v>00111159P.2</v>
          </cell>
        </row>
        <row r="3445">
          <cell r="K3445" t="str">
            <v>00111159P.2</v>
          </cell>
        </row>
        <row r="3446">
          <cell r="K3446" t="str">
            <v>00111159P.2</v>
          </cell>
        </row>
        <row r="3447">
          <cell r="K3447" t="str">
            <v>00111159P.2</v>
          </cell>
        </row>
        <row r="3448">
          <cell r="K3448" t="str">
            <v>00111158P.2</v>
          </cell>
        </row>
        <row r="3449">
          <cell r="K3449" t="str">
            <v>00111158P.2</v>
          </cell>
        </row>
        <row r="3450">
          <cell r="K3450" t="str">
            <v>00111158P.2</v>
          </cell>
        </row>
        <row r="3451">
          <cell r="K3451" t="str">
            <v>00111158P.2</v>
          </cell>
        </row>
        <row r="3452">
          <cell r="K3452" t="str">
            <v>00111158P.2</v>
          </cell>
        </row>
        <row r="3453">
          <cell r="K3453" t="str">
            <v>00111140P.2</v>
          </cell>
        </row>
        <row r="3454">
          <cell r="K3454" t="str">
            <v>00111140P.2</v>
          </cell>
        </row>
        <row r="3455">
          <cell r="K3455" t="str">
            <v>00111145P.2</v>
          </cell>
        </row>
        <row r="3456">
          <cell r="K3456" t="str">
            <v>00111145P.2</v>
          </cell>
        </row>
        <row r="3457">
          <cell r="K3457" t="str">
            <v>00111145P.2</v>
          </cell>
        </row>
        <row r="3458">
          <cell r="K3458" t="str">
            <v>00111145P.2</v>
          </cell>
        </row>
        <row r="3459">
          <cell r="K3459" t="str">
            <v>00111145P.2</v>
          </cell>
        </row>
        <row r="3460">
          <cell r="K3460" t="str">
            <v>00111145P.2</v>
          </cell>
        </row>
        <row r="3461">
          <cell r="K3461" t="str">
            <v>00111145P.2</v>
          </cell>
        </row>
        <row r="3462">
          <cell r="K3462" t="str">
            <v>00111145P.2</v>
          </cell>
        </row>
        <row r="3463">
          <cell r="K3463" t="str">
            <v>00111145P.2</v>
          </cell>
        </row>
        <row r="3464">
          <cell r="K3464" t="str">
            <v>00111145P.2</v>
          </cell>
        </row>
        <row r="3465">
          <cell r="K3465" t="str">
            <v>00111145P.2</v>
          </cell>
        </row>
        <row r="3466">
          <cell r="K3466" t="str">
            <v>00111145P.2</v>
          </cell>
        </row>
        <row r="3467">
          <cell r="K3467" t="str">
            <v>00111145P.2</v>
          </cell>
        </row>
        <row r="3468">
          <cell r="K3468" t="str">
            <v>00111145P.2</v>
          </cell>
        </row>
        <row r="3469">
          <cell r="K3469" t="str">
            <v>00111149P.2</v>
          </cell>
        </row>
        <row r="3470">
          <cell r="K3470" t="str">
            <v>00111149P.2</v>
          </cell>
        </row>
        <row r="3471">
          <cell r="K3471" t="str">
            <v>00111149P.2</v>
          </cell>
        </row>
        <row r="3472">
          <cell r="K3472" t="str">
            <v>00111149P.2</v>
          </cell>
        </row>
        <row r="3473">
          <cell r="K3473" t="str">
            <v>00111149P.2</v>
          </cell>
        </row>
        <row r="3474">
          <cell r="K3474" t="str">
            <v>00111149P.2</v>
          </cell>
        </row>
        <row r="3475">
          <cell r="K3475" t="str">
            <v>00111149P.2</v>
          </cell>
        </row>
        <row r="3476">
          <cell r="K3476" t="str">
            <v>00111149P.2</v>
          </cell>
        </row>
        <row r="3477">
          <cell r="K3477" t="str">
            <v>00111149P.2</v>
          </cell>
        </row>
        <row r="3478">
          <cell r="K3478" t="str">
            <v>00111149P.2</v>
          </cell>
        </row>
        <row r="3479">
          <cell r="K3479" t="str">
            <v>00111149P.2</v>
          </cell>
        </row>
        <row r="3480">
          <cell r="K3480" t="str">
            <v>00111149P.2</v>
          </cell>
        </row>
        <row r="3481">
          <cell r="K3481" t="str">
            <v>00111143P.2</v>
          </cell>
        </row>
        <row r="3482">
          <cell r="K3482" t="str">
            <v>00111143P.2</v>
          </cell>
        </row>
        <row r="3483">
          <cell r="K3483" t="str">
            <v>00111143P.2</v>
          </cell>
        </row>
        <row r="3484">
          <cell r="K3484" t="str">
            <v>00111143P.2</v>
          </cell>
        </row>
        <row r="3485">
          <cell r="K3485" t="str">
            <v>00111143P.2</v>
          </cell>
        </row>
        <row r="3486">
          <cell r="K3486" t="str">
            <v>00111150P.2</v>
          </cell>
        </row>
        <row r="3487">
          <cell r="K3487" t="str">
            <v>00111150P.2</v>
          </cell>
        </row>
        <row r="3488">
          <cell r="K3488" t="str">
            <v>00111148P.2</v>
          </cell>
        </row>
        <row r="3489">
          <cell r="K3489" t="str">
            <v>00111148P.2</v>
          </cell>
        </row>
        <row r="3490">
          <cell r="K3490" t="str">
            <v>00111148P.2</v>
          </cell>
        </row>
        <row r="3491">
          <cell r="K3491" t="str">
            <v>00111148P.2</v>
          </cell>
        </row>
        <row r="3492">
          <cell r="K3492" t="str">
            <v>00111148P.2</v>
          </cell>
        </row>
        <row r="3493">
          <cell r="K3493" t="str">
            <v>00111157P.2</v>
          </cell>
        </row>
        <row r="3494">
          <cell r="K3494" t="str">
            <v>00111157P.2</v>
          </cell>
        </row>
        <row r="3495">
          <cell r="K3495" t="str">
            <v>00111157P.2</v>
          </cell>
        </row>
        <row r="3496">
          <cell r="K3496" t="str">
            <v>00111157P.2</v>
          </cell>
        </row>
        <row r="3497">
          <cell r="K3497" t="str">
            <v>00111157P.2</v>
          </cell>
        </row>
        <row r="3498">
          <cell r="K3498" t="str">
            <v>00111157P.2</v>
          </cell>
        </row>
        <row r="3499">
          <cell r="K3499" t="str">
            <v>00111157P.2</v>
          </cell>
        </row>
        <row r="3500">
          <cell r="K3500" t="str">
            <v>00111109P.2</v>
          </cell>
        </row>
        <row r="3501">
          <cell r="K3501" t="str">
            <v>00111109P.2</v>
          </cell>
        </row>
        <row r="3502">
          <cell r="K3502" t="str">
            <v>00111109P.2</v>
          </cell>
        </row>
        <row r="3503">
          <cell r="K3503" t="str">
            <v>00111109P.2</v>
          </cell>
        </row>
        <row r="3504">
          <cell r="K3504" t="str">
            <v>00111109P.2</v>
          </cell>
        </row>
        <row r="3505">
          <cell r="K3505" t="str">
            <v>00111109P.2</v>
          </cell>
        </row>
        <row r="3506">
          <cell r="K3506" t="str">
            <v>00111109P.2</v>
          </cell>
        </row>
        <row r="3507">
          <cell r="K3507" t="str">
            <v>00111109P.2</v>
          </cell>
        </row>
        <row r="3508">
          <cell r="K3508" t="str">
            <v>00111109P.2</v>
          </cell>
        </row>
        <row r="3509">
          <cell r="K3509" t="str">
            <v>00111109P.2</v>
          </cell>
        </row>
        <row r="3510">
          <cell r="K3510" t="str">
            <v>00111109P.2</v>
          </cell>
        </row>
        <row r="3511">
          <cell r="K3511" t="str">
            <v>00111109P.2</v>
          </cell>
        </row>
        <row r="3512">
          <cell r="K3512" t="str">
            <v>00111109P.2</v>
          </cell>
        </row>
        <row r="3513">
          <cell r="K3513" t="str">
            <v>00111109P.2</v>
          </cell>
        </row>
        <row r="3514">
          <cell r="K3514" t="str">
            <v>00111109P.2</v>
          </cell>
        </row>
        <row r="3515">
          <cell r="K3515" t="str">
            <v>00111109P.2</v>
          </cell>
        </row>
        <row r="3516">
          <cell r="K3516" t="str">
            <v>00111109P.2</v>
          </cell>
        </row>
        <row r="3517">
          <cell r="K3517" t="str">
            <v>00111109P.2</v>
          </cell>
        </row>
        <row r="3518">
          <cell r="K3518" t="str">
            <v>00111109P.2</v>
          </cell>
        </row>
        <row r="3519">
          <cell r="K3519" t="str">
            <v>00111109P.2</v>
          </cell>
        </row>
        <row r="3520">
          <cell r="K3520" t="str">
            <v>00111109P.2</v>
          </cell>
        </row>
        <row r="3521">
          <cell r="K3521" t="str">
            <v>00111106P.2</v>
          </cell>
        </row>
        <row r="3522">
          <cell r="K3522" t="str">
            <v>00111106P.2</v>
          </cell>
        </row>
        <row r="3523">
          <cell r="K3523" t="str">
            <v>00111106P.2</v>
          </cell>
        </row>
        <row r="3524">
          <cell r="K3524" t="str">
            <v>00111106P.2</v>
          </cell>
        </row>
        <row r="3525">
          <cell r="K3525" t="str">
            <v>00111107P.2</v>
          </cell>
        </row>
        <row r="3526">
          <cell r="K3526" t="str">
            <v>00111107P.2</v>
          </cell>
        </row>
        <row r="3527">
          <cell r="K3527" t="str">
            <v>00111107P.2</v>
          </cell>
        </row>
        <row r="3528">
          <cell r="K3528" t="str">
            <v>00111107P.2</v>
          </cell>
        </row>
        <row r="3529">
          <cell r="K3529" t="str">
            <v>00111110P.2</v>
          </cell>
        </row>
        <row r="3530">
          <cell r="K3530" t="str">
            <v>00111110P.2</v>
          </cell>
        </row>
        <row r="3531">
          <cell r="K3531" t="str">
            <v>00111110P.2</v>
          </cell>
        </row>
        <row r="3532">
          <cell r="K3532" t="str">
            <v>00111110P.2</v>
          </cell>
        </row>
        <row r="3533">
          <cell r="K3533" t="str">
            <v>00111110P.2</v>
          </cell>
        </row>
        <row r="3534">
          <cell r="K3534" t="str">
            <v>00111110P.2</v>
          </cell>
        </row>
        <row r="3535">
          <cell r="K3535" t="str">
            <v>00111110P.2</v>
          </cell>
        </row>
        <row r="3536">
          <cell r="K3536" t="str">
            <v>00111110P.2</v>
          </cell>
        </row>
        <row r="3537">
          <cell r="K3537" t="str">
            <v>00111110P.2</v>
          </cell>
        </row>
        <row r="3538">
          <cell r="K3538" t="str">
            <v>00111110P.2</v>
          </cell>
        </row>
        <row r="3539">
          <cell r="K3539" t="str">
            <v>00111110P.2</v>
          </cell>
        </row>
        <row r="3540">
          <cell r="K3540" t="str">
            <v>00111110P.2</v>
          </cell>
        </row>
        <row r="3541">
          <cell r="K3541" t="str">
            <v>00111110P.2</v>
          </cell>
        </row>
        <row r="3542">
          <cell r="K3542" t="str">
            <v>00111111P.2</v>
          </cell>
        </row>
        <row r="3543">
          <cell r="K3543" t="str">
            <v>00111111P.2</v>
          </cell>
        </row>
        <row r="3544">
          <cell r="K3544" t="str">
            <v>00111111P.2</v>
          </cell>
        </row>
        <row r="3545">
          <cell r="K3545" t="str">
            <v>00111111P.2</v>
          </cell>
        </row>
        <row r="3546">
          <cell r="K3546" t="str">
            <v>00111111P.2</v>
          </cell>
        </row>
        <row r="3547">
          <cell r="K3547" t="str">
            <v>00111111P.2</v>
          </cell>
        </row>
        <row r="3548">
          <cell r="K3548" t="str">
            <v>00111111P.2</v>
          </cell>
        </row>
        <row r="3549">
          <cell r="K3549" t="str">
            <v>00111113P.2</v>
          </cell>
        </row>
        <row r="3550">
          <cell r="K3550" t="str">
            <v>00111113P.2</v>
          </cell>
        </row>
        <row r="3551">
          <cell r="K3551" t="str">
            <v>00111113P.2</v>
          </cell>
        </row>
        <row r="3552">
          <cell r="K3552" t="str">
            <v>00111113P.2</v>
          </cell>
        </row>
        <row r="3553">
          <cell r="K3553" t="str">
            <v>00111113P.2</v>
          </cell>
        </row>
        <row r="3554">
          <cell r="K3554" t="str">
            <v>00111113P.2</v>
          </cell>
        </row>
        <row r="3555">
          <cell r="K3555" t="str">
            <v>00111113P.2</v>
          </cell>
        </row>
        <row r="3556">
          <cell r="K3556" t="str">
            <v>00111113P.2</v>
          </cell>
        </row>
        <row r="3557">
          <cell r="K3557" t="str">
            <v>00111113P.2</v>
          </cell>
        </row>
        <row r="3558">
          <cell r="K3558" t="str">
            <v>00111113P.2</v>
          </cell>
        </row>
        <row r="3559">
          <cell r="K3559" t="str">
            <v>00111113P.2</v>
          </cell>
        </row>
        <row r="3560">
          <cell r="K3560" t="str">
            <v>00111113P.2</v>
          </cell>
        </row>
        <row r="3561">
          <cell r="K3561" t="str">
            <v>00111113P.2</v>
          </cell>
        </row>
        <row r="3562">
          <cell r="K3562" t="str">
            <v>00111113P.2</v>
          </cell>
        </row>
        <row r="3563">
          <cell r="K3563" t="str">
            <v>00111114P.2</v>
          </cell>
        </row>
        <row r="3564">
          <cell r="K3564" t="str">
            <v>00111114P.2</v>
          </cell>
        </row>
        <row r="3565">
          <cell r="K3565" t="str">
            <v>00111115P.2</v>
          </cell>
        </row>
        <row r="3566">
          <cell r="K3566" t="str">
            <v>00111115P.2</v>
          </cell>
        </row>
        <row r="3567">
          <cell r="K3567" t="str">
            <v>00111115P.2</v>
          </cell>
        </row>
        <row r="3568">
          <cell r="K3568" t="str">
            <v>00111115P.2</v>
          </cell>
        </row>
        <row r="3569">
          <cell r="K3569" t="str">
            <v>00111115P.2</v>
          </cell>
        </row>
        <row r="3570">
          <cell r="K3570" t="str">
            <v>00111115P.2</v>
          </cell>
        </row>
        <row r="3571">
          <cell r="K3571" t="str">
            <v>00111116P.2</v>
          </cell>
        </row>
        <row r="3572">
          <cell r="K3572" t="str">
            <v>00111116P.2</v>
          </cell>
        </row>
        <row r="3573">
          <cell r="K3573" t="str">
            <v>00111116P.2</v>
          </cell>
        </row>
        <row r="3574">
          <cell r="K3574" t="str">
            <v>00111117P.2</v>
          </cell>
        </row>
        <row r="3575">
          <cell r="K3575" t="str">
            <v>00111117P.2</v>
          </cell>
        </row>
        <row r="3576">
          <cell r="K3576" t="str">
            <v>00111117P.2</v>
          </cell>
        </row>
        <row r="3577">
          <cell r="K3577" t="str">
            <v>00111117P.2</v>
          </cell>
        </row>
        <row r="3578">
          <cell r="K3578" t="str">
            <v>00111117P.2</v>
          </cell>
        </row>
        <row r="3579">
          <cell r="K3579" t="str">
            <v>00111117P.2</v>
          </cell>
        </row>
        <row r="3580">
          <cell r="K3580" t="str">
            <v>00111117P.2</v>
          </cell>
        </row>
        <row r="3581">
          <cell r="K3581" t="str">
            <v>00111117P.2</v>
          </cell>
        </row>
        <row r="3582">
          <cell r="K3582" t="str">
            <v>00111117P.2</v>
          </cell>
        </row>
        <row r="3583">
          <cell r="K3583" t="str">
            <v>00111117P.2</v>
          </cell>
        </row>
        <row r="3584">
          <cell r="K3584" t="str">
            <v>00111117P.2</v>
          </cell>
        </row>
        <row r="3585">
          <cell r="K3585" t="str">
            <v>00111117P.2</v>
          </cell>
        </row>
        <row r="3586">
          <cell r="K3586" t="str">
            <v>00111118P.2</v>
          </cell>
        </row>
        <row r="3587">
          <cell r="K3587" t="str">
            <v>00111118P.2</v>
          </cell>
        </row>
        <row r="3588">
          <cell r="K3588" t="str">
            <v>00111118P.2</v>
          </cell>
        </row>
        <row r="3589">
          <cell r="K3589" t="str">
            <v>00111118P.2</v>
          </cell>
        </row>
        <row r="3590">
          <cell r="K3590" t="str">
            <v>00111118P.2</v>
          </cell>
        </row>
        <row r="3591">
          <cell r="K3591" t="str">
            <v>00111118P.2</v>
          </cell>
        </row>
        <row r="3592">
          <cell r="K3592" t="str">
            <v>00111118P.2</v>
          </cell>
        </row>
        <row r="3593">
          <cell r="K3593" t="str">
            <v>00111118P.2</v>
          </cell>
        </row>
        <row r="3594">
          <cell r="K3594" t="str">
            <v>00111118P.2</v>
          </cell>
        </row>
        <row r="3595">
          <cell r="K3595" t="str">
            <v>00111120P.2</v>
          </cell>
        </row>
        <row r="3596">
          <cell r="K3596" t="str">
            <v>00111120P.2</v>
          </cell>
        </row>
        <row r="3597">
          <cell r="K3597" t="str">
            <v>00111120P.2</v>
          </cell>
        </row>
        <row r="3598">
          <cell r="K3598" t="str">
            <v>00111120P.2</v>
          </cell>
        </row>
        <row r="3599">
          <cell r="K3599" t="str">
            <v>00111120P.2</v>
          </cell>
        </row>
        <row r="3600">
          <cell r="K3600" t="str">
            <v>00111120P.2</v>
          </cell>
        </row>
        <row r="3601">
          <cell r="K3601" t="str">
            <v>00111120P.2</v>
          </cell>
        </row>
        <row r="3602">
          <cell r="K3602" t="str">
            <v>00111120P.2</v>
          </cell>
        </row>
        <row r="3603">
          <cell r="K3603" t="str">
            <v>00111120P.2</v>
          </cell>
        </row>
        <row r="3604">
          <cell r="K3604" t="str">
            <v>00111120P.2</v>
          </cell>
        </row>
        <row r="3605">
          <cell r="K3605" t="str">
            <v>00111120P.2</v>
          </cell>
        </row>
        <row r="3606">
          <cell r="K3606" t="str">
            <v>00111121P.2</v>
          </cell>
        </row>
        <row r="3607">
          <cell r="K3607" t="str">
            <v>00111121P.2</v>
          </cell>
        </row>
        <row r="3608">
          <cell r="K3608" t="str">
            <v>00111121P.2</v>
          </cell>
        </row>
        <row r="3609">
          <cell r="K3609" t="str">
            <v>00111121P.2</v>
          </cell>
        </row>
        <row r="3610">
          <cell r="K3610" t="str">
            <v>00111121P.2</v>
          </cell>
        </row>
        <row r="3611">
          <cell r="K3611" t="str">
            <v>00111121P.2</v>
          </cell>
        </row>
        <row r="3612">
          <cell r="K3612" t="str">
            <v>00111121P.2</v>
          </cell>
        </row>
        <row r="3613">
          <cell r="K3613" t="str">
            <v>00111121P.2</v>
          </cell>
        </row>
        <row r="3614">
          <cell r="K3614" t="str">
            <v>00111122P.2</v>
          </cell>
        </row>
        <row r="3615">
          <cell r="K3615" t="str">
            <v>00111122P.2</v>
          </cell>
        </row>
        <row r="3616">
          <cell r="K3616" t="str">
            <v>00111122P.2</v>
          </cell>
        </row>
        <row r="3617">
          <cell r="K3617" t="str">
            <v>00111122P.2</v>
          </cell>
        </row>
        <row r="3618">
          <cell r="K3618" t="str">
            <v>00111122P.2</v>
          </cell>
        </row>
        <row r="3619">
          <cell r="K3619" t="str">
            <v>00111122P.2</v>
          </cell>
        </row>
        <row r="3620">
          <cell r="K3620" t="str">
            <v>00111122P.2</v>
          </cell>
        </row>
        <row r="3621">
          <cell r="K3621" t="str">
            <v>00111122P.2</v>
          </cell>
        </row>
        <row r="3622">
          <cell r="K3622" t="str">
            <v>00111122P.2</v>
          </cell>
        </row>
        <row r="3623">
          <cell r="K3623" t="str">
            <v>00111122P.2</v>
          </cell>
        </row>
        <row r="3624">
          <cell r="K3624" t="str">
            <v>00111122P.2</v>
          </cell>
        </row>
        <row r="3625">
          <cell r="K3625" t="str">
            <v>00111123P.2</v>
          </cell>
        </row>
        <row r="3626">
          <cell r="K3626" t="str">
            <v>00111123P.2</v>
          </cell>
        </row>
        <row r="3627">
          <cell r="K3627" t="str">
            <v>00111123P.2</v>
          </cell>
        </row>
        <row r="3628">
          <cell r="K3628" t="str">
            <v>00111123P.2</v>
          </cell>
        </row>
        <row r="3629">
          <cell r="K3629" t="str">
            <v>00111123P.2</v>
          </cell>
        </row>
        <row r="3630">
          <cell r="K3630" t="str">
            <v>00111124P.2</v>
          </cell>
        </row>
        <row r="3631">
          <cell r="K3631" t="str">
            <v>00111124P.2</v>
          </cell>
        </row>
        <row r="3632">
          <cell r="K3632" t="str">
            <v>00111124P.2</v>
          </cell>
        </row>
        <row r="3633">
          <cell r="K3633" t="str">
            <v>00111124P.2</v>
          </cell>
        </row>
        <row r="3634">
          <cell r="K3634" t="str">
            <v>00111124P.2</v>
          </cell>
        </row>
        <row r="3635">
          <cell r="K3635" t="str">
            <v>00111125P.2</v>
          </cell>
        </row>
        <row r="3636">
          <cell r="K3636" t="str">
            <v>00111125P.2</v>
          </cell>
        </row>
        <row r="3637">
          <cell r="K3637" t="str">
            <v>00111125P.2</v>
          </cell>
        </row>
        <row r="3638">
          <cell r="K3638" t="str">
            <v>00111125P.2</v>
          </cell>
        </row>
        <row r="3639">
          <cell r="K3639" t="str">
            <v>00111125P.2</v>
          </cell>
        </row>
        <row r="3640">
          <cell r="K3640" t="str">
            <v>00111125P.2</v>
          </cell>
        </row>
        <row r="3641">
          <cell r="K3641" t="str">
            <v>00111125P.2</v>
          </cell>
        </row>
        <row r="3642">
          <cell r="K3642" t="str">
            <v>00111125P.2</v>
          </cell>
        </row>
        <row r="3643">
          <cell r="K3643" t="str">
            <v>00111125P.2</v>
          </cell>
        </row>
        <row r="3644">
          <cell r="K3644" t="str">
            <v>00111125P.2</v>
          </cell>
        </row>
        <row r="3645">
          <cell r="K3645" t="str">
            <v>00111126P.2</v>
          </cell>
        </row>
        <row r="3646">
          <cell r="K3646" t="str">
            <v>00111126P.2</v>
          </cell>
        </row>
        <row r="3647">
          <cell r="K3647" t="str">
            <v>00111126P.2</v>
          </cell>
        </row>
        <row r="3648">
          <cell r="K3648" t="str">
            <v>00111126P.2</v>
          </cell>
        </row>
        <row r="3649">
          <cell r="K3649" t="str">
            <v>00111126P.2</v>
          </cell>
        </row>
        <row r="3650">
          <cell r="K3650" t="str">
            <v>00111127P.2</v>
          </cell>
        </row>
        <row r="3651">
          <cell r="K3651" t="str">
            <v>00111127P.2</v>
          </cell>
        </row>
        <row r="3652">
          <cell r="K3652" t="str">
            <v>00111127P.2</v>
          </cell>
        </row>
        <row r="3653">
          <cell r="K3653" t="str">
            <v>00111127P.2</v>
          </cell>
        </row>
        <row r="3654">
          <cell r="K3654" t="str">
            <v>00111128P.2</v>
          </cell>
        </row>
        <row r="3655">
          <cell r="K3655" t="str">
            <v>00111128P.2</v>
          </cell>
        </row>
        <row r="3656">
          <cell r="K3656" t="str">
            <v>00111128P.2</v>
          </cell>
        </row>
        <row r="3657">
          <cell r="K3657" t="str">
            <v>00111128P.2</v>
          </cell>
        </row>
        <row r="3658">
          <cell r="K3658" t="str">
            <v>00111128P.2</v>
          </cell>
        </row>
        <row r="3659">
          <cell r="K3659" t="str">
            <v>00111128P.2</v>
          </cell>
        </row>
        <row r="3660">
          <cell r="K3660" t="str">
            <v>00111128P.2</v>
          </cell>
        </row>
        <row r="3661">
          <cell r="K3661" t="str">
            <v>00111128P.2</v>
          </cell>
        </row>
        <row r="3662">
          <cell r="K3662" t="str">
            <v>00111128P.2</v>
          </cell>
        </row>
        <row r="3663">
          <cell r="K3663" t="str">
            <v>00111128P.2</v>
          </cell>
        </row>
        <row r="3664">
          <cell r="K3664" t="str">
            <v>00111128P.2</v>
          </cell>
        </row>
        <row r="3665">
          <cell r="K3665" t="str">
            <v>00111128P.2</v>
          </cell>
        </row>
        <row r="3666">
          <cell r="K3666" t="str">
            <v>00111128P.2</v>
          </cell>
        </row>
        <row r="3667">
          <cell r="K3667" t="str">
            <v>00111128P.2</v>
          </cell>
        </row>
        <row r="3668">
          <cell r="K3668" t="str">
            <v>00111128P.2</v>
          </cell>
        </row>
        <row r="3669">
          <cell r="K3669" t="str">
            <v>00111129P.2</v>
          </cell>
        </row>
        <row r="3670">
          <cell r="K3670" t="str">
            <v>00111129P.2</v>
          </cell>
        </row>
        <row r="3671">
          <cell r="K3671" t="str">
            <v>00111129P.2</v>
          </cell>
        </row>
        <row r="3672">
          <cell r="K3672" t="str">
            <v>00111129P.2</v>
          </cell>
        </row>
        <row r="3673">
          <cell r="K3673" t="str">
            <v>00111129P.2</v>
          </cell>
        </row>
        <row r="3674">
          <cell r="K3674" t="str">
            <v>00111129P.2</v>
          </cell>
        </row>
        <row r="3675">
          <cell r="K3675" t="str">
            <v>00111129P.2</v>
          </cell>
        </row>
        <row r="3676">
          <cell r="K3676" t="str">
            <v>00111129P.2</v>
          </cell>
        </row>
        <row r="3677">
          <cell r="K3677" t="str">
            <v>00111129P.2</v>
          </cell>
        </row>
        <row r="3678">
          <cell r="K3678" t="str">
            <v>00111130P.2</v>
          </cell>
        </row>
        <row r="3679">
          <cell r="K3679" t="str">
            <v>00111130P.2</v>
          </cell>
        </row>
        <row r="3680">
          <cell r="K3680" t="str">
            <v>00111130P.2</v>
          </cell>
        </row>
        <row r="3681">
          <cell r="K3681" t="str">
            <v>00111130P.2</v>
          </cell>
        </row>
        <row r="3682">
          <cell r="K3682" t="str">
            <v>00111130P.2</v>
          </cell>
        </row>
        <row r="3683">
          <cell r="K3683" t="str">
            <v>00111130P.2</v>
          </cell>
        </row>
        <row r="3684">
          <cell r="K3684" t="str">
            <v>00111130P.2</v>
          </cell>
        </row>
        <row r="3685">
          <cell r="K3685" t="str">
            <v>00111130P.2</v>
          </cell>
        </row>
        <row r="3686">
          <cell r="K3686" t="str">
            <v>00111130P.2</v>
          </cell>
        </row>
        <row r="3687">
          <cell r="K3687" t="str">
            <v>00111131P.2</v>
          </cell>
        </row>
        <row r="3688">
          <cell r="K3688" t="str">
            <v>00111131P.2</v>
          </cell>
        </row>
        <row r="3689">
          <cell r="K3689" t="str">
            <v>00111131P.2</v>
          </cell>
        </row>
        <row r="3690">
          <cell r="K3690" t="str">
            <v>00111131P.2</v>
          </cell>
        </row>
        <row r="3691">
          <cell r="K3691" t="str">
            <v>00111131P.2</v>
          </cell>
        </row>
        <row r="3692">
          <cell r="K3692" t="str">
            <v>00111131P.2</v>
          </cell>
        </row>
        <row r="3693">
          <cell r="K3693" t="str">
            <v>00111131P.2</v>
          </cell>
        </row>
        <row r="3694">
          <cell r="K3694" t="str">
            <v>00111131P.2</v>
          </cell>
        </row>
        <row r="3695">
          <cell r="K3695" t="str">
            <v>00111131P.2</v>
          </cell>
        </row>
        <row r="3696">
          <cell r="K3696" t="str">
            <v>00111132P.2</v>
          </cell>
        </row>
        <row r="3697">
          <cell r="K3697" t="str">
            <v>00111132P.2</v>
          </cell>
        </row>
        <row r="3698">
          <cell r="K3698" t="str">
            <v>00111132P.2</v>
          </cell>
        </row>
        <row r="3699">
          <cell r="K3699" t="str">
            <v>00111132P.2</v>
          </cell>
        </row>
        <row r="3700">
          <cell r="K3700" t="str">
            <v>00111132P.2</v>
          </cell>
        </row>
        <row r="3701">
          <cell r="K3701" t="str">
            <v>00111132P.2</v>
          </cell>
        </row>
        <row r="3702">
          <cell r="K3702" t="str">
            <v>00111132P.2</v>
          </cell>
        </row>
        <row r="3703">
          <cell r="K3703" t="str">
            <v>00111132P.2</v>
          </cell>
        </row>
        <row r="3704">
          <cell r="K3704" t="str">
            <v>00111132P.2</v>
          </cell>
        </row>
        <row r="3705">
          <cell r="K3705" t="str">
            <v>00111132P.2</v>
          </cell>
        </row>
        <row r="3706">
          <cell r="K3706" t="str">
            <v>00111132P.2</v>
          </cell>
        </row>
        <row r="3707">
          <cell r="K3707" t="str">
            <v>00111132P.2</v>
          </cell>
        </row>
        <row r="3708">
          <cell r="K3708" t="str">
            <v>00111132P.2</v>
          </cell>
        </row>
        <row r="3709">
          <cell r="K3709" t="str">
            <v>00111132P.2</v>
          </cell>
        </row>
        <row r="3710">
          <cell r="K3710" t="str">
            <v>00111132P.2</v>
          </cell>
        </row>
        <row r="3711">
          <cell r="K3711" t="str">
            <v>00111132P.2</v>
          </cell>
        </row>
        <row r="3712">
          <cell r="K3712" t="str">
            <v>00111133P.2</v>
          </cell>
        </row>
        <row r="3713">
          <cell r="K3713" t="str">
            <v>00111133P.2</v>
          </cell>
        </row>
        <row r="3714">
          <cell r="K3714" t="str">
            <v>00111133P.2</v>
          </cell>
        </row>
        <row r="3715">
          <cell r="K3715" t="str">
            <v>00111133P.2</v>
          </cell>
        </row>
        <row r="3716">
          <cell r="K3716" t="str">
            <v>00111133P.2</v>
          </cell>
        </row>
        <row r="3717">
          <cell r="K3717" t="str">
            <v>00111134P.2</v>
          </cell>
        </row>
        <row r="3718">
          <cell r="K3718" t="str">
            <v>00111134P.2</v>
          </cell>
        </row>
        <row r="3719">
          <cell r="K3719" t="str">
            <v>00111134P.2</v>
          </cell>
        </row>
        <row r="3720">
          <cell r="K3720" t="str">
            <v>00111134P.2</v>
          </cell>
        </row>
        <row r="3721">
          <cell r="K3721" t="str">
            <v>00111134P.2</v>
          </cell>
        </row>
        <row r="3722">
          <cell r="K3722" t="str">
            <v>00111134P.2</v>
          </cell>
        </row>
        <row r="3723">
          <cell r="K3723" t="str">
            <v>00111134P.2</v>
          </cell>
        </row>
        <row r="3724">
          <cell r="K3724" t="str">
            <v>00111134P.2</v>
          </cell>
        </row>
        <row r="3725">
          <cell r="K3725" t="str">
            <v>00111134P.2</v>
          </cell>
        </row>
        <row r="3726">
          <cell r="K3726" t="str">
            <v>00111135P.2</v>
          </cell>
        </row>
        <row r="3727">
          <cell r="K3727" t="str">
            <v>00111135P.2</v>
          </cell>
        </row>
        <row r="3728">
          <cell r="K3728" t="str">
            <v>00111135P.2</v>
          </cell>
        </row>
        <row r="3729">
          <cell r="K3729" t="str">
            <v>00111135P.2</v>
          </cell>
        </row>
        <row r="3730">
          <cell r="K3730" t="str">
            <v>00111135P.2</v>
          </cell>
        </row>
        <row r="3731">
          <cell r="K3731" t="str">
            <v>00111135P.2</v>
          </cell>
        </row>
        <row r="3732">
          <cell r="K3732" t="str">
            <v>00111135P.2</v>
          </cell>
        </row>
        <row r="3733">
          <cell r="K3733" t="str">
            <v>00111136P.2</v>
          </cell>
        </row>
        <row r="3734">
          <cell r="K3734" t="str">
            <v>00111136P.2</v>
          </cell>
        </row>
        <row r="3735">
          <cell r="K3735" t="str">
            <v>00111136P.2</v>
          </cell>
        </row>
        <row r="3736">
          <cell r="K3736" t="str">
            <v>00111136P.2</v>
          </cell>
        </row>
        <row r="3737">
          <cell r="K3737" t="str">
            <v>00111136P.2</v>
          </cell>
        </row>
        <row r="3738">
          <cell r="K3738" t="str">
            <v>00111158P.2</v>
          </cell>
        </row>
        <row r="3739">
          <cell r="K3739" t="str">
            <v>00111158P.2</v>
          </cell>
        </row>
        <row r="3740">
          <cell r="K3740" t="str">
            <v>00111158P.2</v>
          </cell>
        </row>
        <row r="3741">
          <cell r="K3741" t="str">
            <v>00111158P.2</v>
          </cell>
        </row>
        <row r="3742">
          <cell r="K3742" t="str">
            <v>00111138P.2</v>
          </cell>
        </row>
        <row r="3743">
          <cell r="K3743" t="str">
            <v>00111138P.2</v>
          </cell>
        </row>
        <row r="3744">
          <cell r="K3744" t="str">
            <v>00111138P.2</v>
          </cell>
        </row>
        <row r="3745">
          <cell r="K3745" t="str">
            <v>00111138P.2</v>
          </cell>
        </row>
        <row r="3746">
          <cell r="K3746" t="str">
            <v>00111138P.2</v>
          </cell>
        </row>
        <row r="3747">
          <cell r="K3747" t="str">
            <v>00111138P.2</v>
          </cell>
        </row>
        <row r="3748">
          <cell r="K3748" t="str">
            <v>00111138P.2</v>
          </cell>
        </row>
        <row r="3749">
          <cell r="K3749" t="str">
            <v>00111138P.2</v>
          </cell>
        </row>
        <row r="3750">
          <cell r="K3750" t="str">
            <v>00111138P.2</v>
          </cell>
        </row>
        <row r="3751">
          <cell r="K3751" t="str">
            <v>00111138P.2</v>
          </cell>
        </row>
        <row r="3752">
          <cell r="K3752" t="str">
            <v>00111138P.2</v>
          </cell>
        </row>
        <row r="3753">
          <cell r="K3753" t="str">
            <v>00111138P.2</v>
          </cell>
        </row>
        <row r="3754">
          <cell r="K3754" t="str">
            <v>00111138P.2</v>
          </cell>
        </row>
        <row r="3755">
          <cell r="K3755" t="str">
            <v>00111139P.2</v>
          </cell>
        </row>
        <row r="3756">
          <cell r="K3756" t="str">
            <v>00111139P.2</v>
          </cell>
        </row>
        <row r="3757">
          <cell r="K3757" t="str">
            <v>00111139P.2</v>
          </cell>
        </row>
        <row r="3758">
          <cell r="K3758" t="str">
            <v>00111140P.2</v>
          </cell>
        </row>
        <row r="3759">
          <cell r="K3759" t="str">
            <v>00111140P.2</v>
          </cell>
        </row>
        <row r="3760">
          <cell r="K3760" t="str">
            <v>00111140P.2</v>
          </cell>
        </row>
        <row r="3761">
          <cell r="K3761" t="str">
            <v>00111140P.2</v>
          </cell>
        </row>
        <row r="3762">
          <cell r="K3762" t="str">
            <v>00111140P.2</v>
          </cell>
        </row>
        <row r="3763">
          <cell r="K3763" t="str">
            <v>00111140P.2</v>
          </cell>
        </row>
        <row r="3764">
          <cell r="K3764" t="str">
            <v>00111140P.2</v>
          </cell>
        </row>
        <row r="3765">
          <cell r="K3765" t="str">
            <v>00111145P.2</v>
          </cell>
        </row>
        <row r="3766">
          <cell r="K3766" t="str">
            <v>00111145P.2</v>
          </cell>
        </row>
        <row r="3767">
          <cell r="K3767" t="str">
            <v>00111145P.2</v>
          </cell>
        </row>
        <row r="3768">
          <cell r="K3768" t="str">
            <v>00111145P.2</v>
          </cell>
        </row>
        <row r="3769">
          <cell r="K3769" t="str">
            <v>00111145P.2</v>
          </cell>
        </row>
        <row r="3770">
          <cell r="K3770" t="str">
            <v>00111145P.2</v>
          </cell>
        </row>
        <row r="3771">
          <cell r="K3771" t="str">
            <v>00111145P.2</v>
          </cell>
        </row>
        <row r="3772">
          <cell r="K3772" t="str">
            <v>00111148P.2</v>
          </cell>
        </row>
        <row r="3773">
          <cell r="K3773" t="str">
            <v>00111148P.2</v>
          </cell>
        </row>
        <row r="3774">
          <cell r="K3774" t="str">
            <v>00111148P.2</v>
          </cell>
        </row>
        <row r="3775">
          <cell r="K3775" t="str">
            <v>00111148P.2</v>
          </cell>
        </row>
        <row r="3776">
          <cell r="K3776" t="str">
            <v>00111148P.2</v>
          </cell>
        </row>
        <row r="3777">
          <cell r="K3777" t="str">
            <v>00111148P.2</v>
          </cell>
        </row>
        <row r="3778">
          <cell r="K3778" t="str">
            <v>00111148P.2</v>
          </cell>
        </row>
        <row r="3779">
          <cell r="K3779" t="str">
            <v>00111148P.2</v>
          </cell>
        </row>
        <row r="3780">
          <cell r="K3780" t="str">
            <v>00111149P.2</v>
          </cell>
        </row>
        <row r="3781">
          <cell r="K3781" t="str">
            <v>00111149P.2</v>
          </cell>
        </row>
        <row r="3782">
          <cell r="K3782" t="str">
            <v>00111149P.2</v>
          </cell>
        </row>
        <row r="3783">
          <cell r="K3783" t="str">
            <v>00111149P.2</v>
          </cell>
        </row>
        <row r="3784">
          <cell r="K3784" t="str">
            <v>00111149P.2</v>
          </cell>
        </row>
        <row r="3785">
          <cell r="K3785" t="str">
            <v>00111149P.2</v>
          </cell>
        </row>
        <row r="3786">
          <cell r="K3786" t="str">
            <v>00111149P.2</v>
          </cell>
        </row>
        <row r="3787">
          <cell r="K3787" t="str">
            <v>00111149P.2</v>
          </cell>
        </row>
        <row r="3788">
          <cell r="K3788" t="str">
            <v>00111149P.2</v>
          </cell>
        </row>
        <row r="3789">
          <cell r="K3789" t="str">
            <v>00111149P.2</v>
          </cell>
        </row>
        <row r="3790">
          <cell r="K3790" t="str">
            <v>00111149P.2</v>
          </cell>
        </row>
        <row r="3791">
          <cell r="K3791" t="str">
            <v>00111149P.2</v>
          </cell>
        </row>
        <row r="3792">
          <cell r="K3792" t="str">
            <v>00111149P.2</v>
          </cell>
        </row>
        <row r="3793">
          <cell r="K3793" t="str">
            <v>00111149P.2</v>
          </cell>
        </row>
        <row r="3794">
          <cell r="K3794" t="str">
            <v>00111149P.2</v>
          </cell>
        </row>
        <row r="3795">
          <cell r="K3795" t="str">
            <v>00111149P.2</v>
          </cell>
        </row>
        <row r="3796">
          <cell r="K3796" t="str">
            <v>00111149P.2</v>
          </cell>
        </row>
        <row r="3797">
          <cell r="K3797" t="str">
            <v>00111149P.2</v>
          </cell>
        </row>
        <row r="3798">
          <cell r="K3798" t="str">
            <v>00111149P.2</v>
          </cell>
        </row>
        <row r="3799">
          <cell r="K3799" t="str">
            <v>00111149P.2</v>
          </cell>
        </row>
        <row r="3800">
          <cell r="K3800" t="str">
            <v>00111150P.2</v>
          </cell>
        </row>
        <row r="3801">
          <cell r="K3801" t="str">
            <v>00111150P.2</v>
          </cell>
        </row>
        <row r="3802">
          <cell r="K3802" t="str">
            <v>00111150P.2</v>
          </cell>
        </row>
        <row r="3803">
          <cell r="K3803" t="str">
            <v>00111150P.2</v>
          </cell>
        </row>
        <row r="3804">
          <cell r="K3804" t="str">
            <v>00111150P.2</v>
          </cell>
        </row>
        <row r="3805">
          <cell r="K3805" t="str">
            <v>00111150P.2</v>
          </cell>
        </row>
        <row r="3806">
          <cell r="K3806" t="str">
            <v>00111153P.2</v>
          </cell>
        </row>
        <row r="3807">
          <cell r="K3807" t="str">
            <v>00111153P.2</v>
          </cell>
        </row>
        <row r="3808">
          <cell r="K3808" t="str">
            <v>00111153P.2</v>
          </cell>
        </row>
        <row r="3809">
          <cell r="K3809" t="str">
            <v>00111153P.2</v>
          </cell>
        </row>
        <row r="3810">
          <cell r="K3810" t="str">
            <v>00111157P.2</v>
          </cell>
        </row>
        <row r="3811">
          <cell r="K3811" t="str">
            <v>00111157P.2</v>
          </cell>
        </row>
        <row r="3812">
          <cell r="K3812" t="str">
            <v>00111157P.2</v>
          </cell>
        </row>
        <row r="3813">
          <cell r="K3813" t="str">
            <v>00111157P.2</v>
          </cell>
        </row>
        <row r="3814">
          <cell r="K3814" t="str">
            <v>00111157P.2</v>
          </cell>
        </row>
        <row r="3815">
          <cell r="K3815" t="str">
            <v>00111157P.2</v>
          </cell>
        </row>
        <row r="3816">
          <cell r="K3816" t="str">
            <v>00111157P.2</v>
          </cell>
        </row>
        <row r="3817">
          <cell r="K3817" t="str">
            <v>00111157P.2</v>
          </cell>
        </row>
        <row r="3818">
          <cell r="K3818" t="str">
            <v>00111157P.2</v>
          </cell>
        </row>
        <row r="3819">
          <cell r="K3819" t="str">
            <v>00111158P.2</v>
          </cell>
        </row>
        <row r="3820">
          <cell r="K3820" t="str">
            <v>00111158P.2</v>
          </cell>
        </row>
        <row r="3821">
          <cell r="K3821" t="str">
            <v>00111158P.2</v>
          </cell>
        </row>
        <row r="3822">
          <cell r="K3822" t="str">
            <v>00111158P.2</v>
          </cell>
        </row>
        <row r="3823">
          <cell r="K3823" t="str">
            <v>00111159P.2</v>
          </cell>
        </row>
        <row r="3824">
          <cell r="K3824" t="str">
            <v>00111159P.2</v>
          </cell>
        </row>
        <row r="3825">
          <cell r="K3825" t="str">
            <v>00111159P.2</v>
          </cell>
        </row>
        <row r="3826">
          <cell r="K3826" t="str">
            <v>00111159P.2</v>
          </cell>
        </row>
        <row r="3827">
          <cell r="K3827" t="str">
            <v>00111159P.2</v>
          </cell>
        </row>
        <row r="3828">
          <cell r="K3828" t="str">
            <v>00111159P.2</v>
          </cell>
        </row>
        <row r="3829">
          <cell r="K3829" t="str">
            <v>00111159P.2</v>
          </cell>
        </row>
        <row r="3830">
          <cell r="K3830" t="str">
            <v>00111159P.2</v>
          </cell>
        </row>
        <row r="3831">
          <cell r="K3831" t="str">
            <v>00111159P.2</v>
          </cell>
        </row>
        <row r="3832">
          <cell r="K3832" t="str">
            <v>00111159P.2</v>
          </cell>
        </row>
        <row r="3833">
          <cell r="K3833" t="str">
            <v>00111143P.2</v>
          </cell>
        </row>
        <row r="3834">
          <cell r="K3834" t="str">
            <v>00111143P.2</v>
          </cell>
        </row>
        <row r="3835">
          <cell r="K3835" t="str">
            <v>00111143P.2</v>
          </cell>
        </row>
        <row r="3836">
          <cell r="K3836" t="str">
            <v>00111143P.2</v>
          </cell>
        </row>
        <row r="3837">
          <cell r="K3837" t="str">
            <v>00111143P.2</v>
          </cell>
        </row>
        <row r="3838">
          <cell r="K3838" t="str">
            <v>00111143P.2</v>
          </cell>
        </row>
        <row r="3839">
          <cell r="K3839" t="str">
            <v>00111143P.2</v>
          </cell>
        </row>
        <row r="3840">
          <cell r="K3840" t="str">
            <v>00111143P.2</v>
          </cell>
        </row>
        <row r="3841">
          <cell r="K3841" t="str">
            <v>00111140P.2</v>
          </cell>
        </row>
        <row r="3842">
          <cell r="K3842" t="str">
            <v>00111128P.2</v>
          </cell>
        </row>
        <row r="3843">
          <cell r="K3843" t="str">
            <v>00111128P.2</v>
          </cell>
        </row>
        <row r="3844">
          <cell r="K3844" t="str">
            <v>00111128P.2</v>
          </cell>
        </row>
        <row r="3845">
          <cell r="K3845" t="str">
            <v>00111128P.2</v>
          </cell>
        </row>
        <row r="3846">
          <cell r="K3846" t="str">
            <v>00111128P.2</v>
          </cell>
        </row>
        <row r="3847">
          <cell r="K3847" t="str">
            <v>00111128P.2</v>
          </cell>
        </row>
        <row r="3848">
          <cell r="K3848" t="str">
            <v>00111128P.2</v>
          </cell>
        </row>
        <row r="3849">
          <cell r="K3849" t="str">
            <v>00111128P.2</v>
          </cell>
        </row>
        <row r="3850">
          <cell r="K3850" t="str">
            <v>00111128P.2</v>
          </cell>
        </row>
        <row r="3851">
          <cell r="K3851" t="str">
            <v>00111128P.2</v>
          </cell>
        </row>
        <row r="3852">
          <cell r="K3852" t="str">
            <v>00111122P.2</v>
          </cell>
        </row>
        <row r="3853">
          <cell r="K3853" t="str">
            <v>00111122P.2</v>
          </cell>
        </row>
        <row r="3854">
          <cell r="K3854" t="str">
            <v>00111122P.2</v>
          </cell>
        </row>
        <row r="3855">
          <cell r="K3855" t="str">
            <v>00111122P.2</v>
          </cell>
        </row>
        <row r="3856">
          <cell r="K3856" t="str">
            <v>00111122P.2</v>
          </cell>
        </row>
        <row r="3857">
          <cell r="K3857" t="str">
            <v>00111122P.2</v>
          </cell>
        </row>
        <row r="3858">
          <cell r="K3858" t="str">
            <v>00111122P.2</v>
          </cell>
        </row>
        <row r="3859">
          <cell r="K3859" t="str">
            <v>00111122P.2</v>
          </cell>
        </row>
        <row r="3860">
          <cell r="K3860" t="str">
            <v>00111122P.2</v>
          </cell>
        </row>
        <row r="3861">
          <cell r="K3861" t="str">
            <v>00111122P.2</v>
          </cell>
        </row>
        <row r="3862">
          <cell r="K3862" t="str">
            <v>00111132P.2</v>
          </cell>
        </row>
        <row r="3863">
          <cell r="K3863" t="str">
            <v>00111154P.2</v>
          </cell>
        </row>
        <row r="3864">
          <cell r="K3864" t="str">
            <v>00111143P.2</v>
          </cell>
        </row>
        <row r="3865">
          <cell r="K3865" t="str">
            <v>00111143P.2</v>
          </cell>
        </row>
        <row r="3866">
          <cell r="K3866" t="str">
            <v>00111157P.2</v>
          </cell>
        </row>
        <row r="3867">
          <cell r="K3867" t="str">
            <v>00111157P.2</v>
          </cell>
        </row>
        <row r="3868">
          <cell r="K3868" t="str">
            <v>00111157P.2</v>
          </cell>
        </row>
        <row r="3869">
          <cell r="K3869" t="str">
            <v>00111157P.2</v>
          </cell>
        </row>
        <row r="3870">
          <cell r="K3870" t="str">
            <v>00111156P.2</v>
          </cell>
        </row>
        <row r="3871">
          <cell r="K3871" t="str">
            <v>00111156P.2</v>
          </cell>
        </row>
        <row r="3872">
          <cell r="K3872" t="str">
            <v>00111160P.2</v>
          </cell>
        </row>
        <row r="3873">
          <cell r="K3873" t="str">
            <v>00111160P.2</v>
          </cell>
        </row>
        <row r="3874">
          <cell r="K3874" t="str">
            <v>00111160P.2</v>
          </cell>
        </row>
        <row r="3875">
          <cell r="K3875" t="str">
            <v>00111160P.2</v>
          </cell>
        </row>
        <row r="3876">
          <cell r="K3876" t="str">
            <v>00111160P.2</v>
          </cell>
        </row>
        <row r="3877">
          <cell r="K3877" t="str">
            <v>00111160P.2</v>
          </cell>
        </row>
        <row r="3878">
          <cell r="K3878" t="str">
            <v>00111160P.2</v>
          </cell>
        </row>
        <row r="3879">
          <cell r="K3879" t="str">
            <v>00111153P.2</v>
          </cell>
        </row>
        <row r="3880">
          <cell r="K3880" t="str">
            <v>00111147P.2</v>
          </cell>
        </row>
        <row r="3881">
          <cell r="K3881" t="str">
            <v>00111147P.2</v>
          </cell>
        </row>
        <row r="3882">
          <cell r="K3882" t="str">
            <v>00111147P.2</v>
          </cell>
        </row>
        <row r="3883">
          <cell r="K3883" t="str">
            <v>00111147P.2</v>
          </cell>
        </row>
        <row r="3884">
          <cell r="K3884" t="str">
            <v>00111154P.2</v>
          </cell>
        </row>
        <row r="3885">
          <cell r="K3885" t="str">
            <v>00111154P.2</v>
          </cell>
        </row>
        <row r="3886">
          <cell r="K3886" t="str">
            <v>00111154P.2</v>
          </cell>
        </row>
        <row r="3887">
          <cell r="K3887" t="str">
            <v>00111154P.2</v>
          </cell>
        </row>
        <row r="3888">
          <cell r="K3888" t="str">
            <v>00111154P.2</v>
          </cell>
        </row>
        <row r="3889">
          <cell r="K3889" t="str">
            <v>00111154P.2</v>
          </cell>
        </row>
        <row r="3890">
          <cell r="K3890" t="str">
            <v>00111154P.2</v>
          </cell>
        </row>
        <row r="3891">
          <cell r="K3891" t="str">
            <v>00111154P.2</v>
          </cell>
        </row>
        <row r="3892">
          <cell r="K3892" t="str">
            <v>00111154P.2</v>
          </cell>
        </row>
        <row r="3893">
          <cell r="K3893" t="str">
            <v>00111154P.2</v>
          </cell>
        </row>
        <row r="3894">
          <cell r="K3894" t="str">
            <v>00111154P.2</v>
          </cell>
        </row>
        <row r="3895">
          <cell r="K3895" t="str">
            <v>00111154P.2</v>
          </cell>
        </row>
        <row r="3896">
          <cell r="K3896" t="str">
            <v>00111154P.2</v>
          </cell>
        </row>
        <row r="3897">
          <cell r="K3897" t="str">
            <v>00111154P.2</v>
          </cell>
        </row>
        <row r="3898">
          <cell r="K3898" t="str">
            <v>00111104P.2</v>
          </cell>
        </row>
        <row r="3899">
          <cell r="K3899" t="str">
            <v>00111105P.2</v>
          </cell>
        </row>
        <row r="3900">
          <cell r="K3900" t="str">
            <v>00111104P.2</v>
          </cell>
        </row>
        <row r="3901">
          <cell r="K3901" t="str">
            <v>00111110P.2</v>
          </cell>
        </row>
        <row r="3902">
          <cell r="K3902" t="str">
            <v>00111104P.2</v>
          </cell>
        </row>
        <row r="3903">
          <cell r="K3903" t="str">
            <v>00111112P.2</v>
          </cell>
        </row>
        <row r="3904">
          <cell r="K3904" t="str">
            <v>00111110P.2</v>
          </cell>
        </row>
        <row r="3905">
          <cell r="K3905" t="str">
            <v>00111110P.2</v>
          </cell>
        </row>
        <row r="3906">
          <cell r="K3906" t="str">
            <v>00111110P.2</v>
          </cell>
        </row>
        <row r="3907">
          <cell r="K3907" t="str">
            <v>00111110P.2</v>
          </cell>
        </row>
        <row r="3908">
          <cell r="K3908" t="str">
            <v>00111133P.2</v>
          </cell>
        </row>
        <row r="3909">
          <cell r="K3909" t="str">
            <v>00111144P.2</v>
          </cell>
        </row>
        <row r="3910">
          <cell r="K3910" t="str">
            <v>00111141P.2</v>
          </cell>
        </row>
        <row r="3911">
          <cell r="K3911" t="str">
            <v>00111144P.2</v>
          </cell>
        </row>
        <row r="3912">
          <cell r="K3912" t="str">
            <v>00111144P.2</v>
          </cell>
        </row>
        <row r="3913">
          <cell r="K3913" t="str">
            <v>00111144P.2</v>
          </cell>
        </row>
        <row r="3914">
          <cell r="K3914" t="str">
            <v>00111144P.2</v>
          </cell>
        </row>
        <row r="3915">
          <cell r="K3915" t="str">
            <v>00111144P.2</v>
          </cell>
        </row>
        <row r="3916">
          <cell r="K3916" t="str">
            <v>00111142P.2</v>
          </cell>
        </row>
        <row r="3917">
          <cell r="K3917" t="str">
            <v>00111141P.2</v>
          </cell>
        </row>
        <row r="3918">
          <cell r="K3918" t="str">
            <v>00111141P.2</v>
          </cell>
        </row>
        <row r="3919">
          <cell r="K3919" t="str">
            <v>00111141P.2</v>
          </cell>
        </row>
        <row r="3920">
          <cell r="K3920" t="str">
            <v>00111141P.2</v>
          </cell>
        </row>
        <row r="3921">
          <cell r="K3921" t="str">
            <v>00111102P.2</v>
          </cell>
        </row>
        <row r="3922">
          <cell r="K3922" t="str">
            <v>00111102P.2</v>
          </cell>
        </row>
        <row r="3923">
          <cell r="K3923" t="str">
            <v>00111102P.2</v>
          </cell>
        </row>
        <row r="3924">
          <cell r="K3924" t="str">
            <v>00111102P.2</v>
          </cell>
        </row>
        <row r="3925">
          <cell r="K3925" t="str">
            <v>00111102P.2</v>
          </cell>
        </row>
        <row r="3926">
          <cell r="K3926" t="str">
            <v>00111102P.2</v>
          </cell>
        </row>
        <row r="3927">
          <cell r="K3927" t="str">
            <v>00111102P.2</v>
          </cell>
        </row>
        <row r="3928">
          <cell r="K3928" t="str">
            <v>00111103P.2</v>
          </cell>
        </row>
        <row r="3929">
          <cell r="K3929" t="str">
            <v>00111103P.2</v>
          </cell>
        </row>
        <row r="3930">
          <cell r="K3930" t="str">
            <v>00111103P.2</v>
          </cell>
        </row>
        <row r="3931">
          <cell r="K3931" t="str">
            <v>00111103P.2</v>
          </cell>
        </row>
        <row r="3932">
          <cell r="K3932" t="str">
            <v>00111105P.2</v>
          </cell>
        </row>
        <row r="3933">
          <cell r="K3933" t="str">
            <v>00111105P.2</v>
          </cell>
        </row>
        <row r="3934">
          <cell r="K3934" t="str">
            <v>00111105P.2</v>
          </cell>
        </row>
        <row r="3935">
          <cell r="K3935" t="str">
            <v>00111102P.2</v>
          </cell>
        </row>
        <row r="3936">
          <cell r="K3936" t="str">
            <v>00111102P.2</v>
          </cell>
        </row>
        <row r="3937">
          <cell r="K3937" t="str">
            <v>00111102P.2</v>
          </cell>
        </row>
        <row r="3938">
          <cell r="K3938" t="str">
            <v>00111102P.2</v>
          </cell>
        </row>
        <row r="3939">
          <cell r="K3939" t="str">
            <v>00111102P.2</v>
          </cell>
        </row>
        <row r="3940">
          <cell r="K3940" t="str">
            <v>00111102P.2</v>
          </cell>
        </row>
        <row r="3941">
          <cell r="K3941" t="str">
            <v>00111102P.2</v>
          </cell>
        </row>
        <row r="3942">
          <cell r="K3942" t="str">
            <v>00111102P.2</v>
          </cell>
        </row>
        <row r="3943">
          <cell r="K3943" t="str">
            <v>00111102P.2</v>
          </cell>
        </row>
        <row r="3944">
          <cell r="K3944" t="str">
            <v>00111102P.2</v>
          </cell>
        </row>
        <row r="3945">
          <cell r="K3945" t="str">
            <v>00111102P.2</v>
          </cell>
        </row>
        <row r="3946">
          <cell r="K3946" t="str">
            <v>00111102P.2</v>
          </cell>
        </row>
        <row r="3947">
          <cell r="K3947" t="str">
            <v>00111102P.2</v>
          </cell>
        </row>
        <row r="3948">
          <cell r="K3948" t="str">
            <v>00111102P.2</v>
          </cell>
        </row>
        <row r="3949">
          <cell r="K3949" t="str">
            <v>00111102P.2</v>
          </cell>
        </row>
        <row r="3950">
          <cell r="K3950" t="str">
            <v>00111102P.2</v>
          </cell>
        </row>
        <row r="3951">
          <cell r="K3951" t="str">
            <v>00111102P.2</v>
          </cell>
        </row>
        <row r="3952">
          <cell r="K3952" t="str">
            <v>00111102P.2</v>
          </cell>
        </row>
        <row r="3953">
          <cell r="K3953" t="str">
            <v>00111102P.2</v>
          </cell>
        </row>
        <row r="3954">
          <cell r="K3954" t="str">
            <v>00111102P.2</v>
          </cell>
        </row>
        <row r="3955">
          <cell r="K3955" t="str">
            <v>00111102P.2</v>
          </cell>
        </row>
        <row r="3956">
          <cell r="K3956" t="str">
            <v>00111102P.2</v>
          </cell>
        </row>
        <row r="3957">
          <cell r="K3957" t="str">
            <v>00111102P.2</v>
          </cell>
        </row>
        <row r="3958">
          <cell r="K3958" t="str">
            <v>00111102P.2</v>
          </cell>
        </row>
        <row r="3959">
          <cell r="K3959" t="str">
            <v>00111102P.2</v>
          </cell>
        </row>
        <row r="3960">
          <cell r="K3960" t="str">
            <v>00111102P.2</v>
          </cell>
        </row>
        <row r="3961">
          <cell r="K3961" t="str">
            <v>00111102P.2</v>
          </cell>
        </row>
        <row r="3962">
          <cell r="K3962" t="str">
            <v>00111102P.2</v>
          </cell>
        </row>
        <row r="3963">
          <cell r="K3963" t="str">
            <v>00111102P.2</v>
          </cell>
        </row>
        <row r="3964">
          <cell r="K3964" t="str">
            <v>00111102P.2</v>
          </cell>
        </row>
        <row r="3965">
          <cell r="K3965" t="str">
            <v>00111102P.2</v>
          </cell>
        </row>
        <row r="3966">
          <cell r="K3966" t="str">
            <v>00111102P.2</v>
          </cell>
        </row>
        <row r="3967">
          <cell r="K3967" t="str">
            <v>00111102P.2</v>
          </cell>
        </row>
        <row r="3968">
          <cell r="K3968" t="str">
            <v>00111102P.2</v>
          </cell>
        </row>
        <row r="3969">
          <cell r="K3969" t="str">
            <v>00111113P.2</v>
          </cell>
        </row>
        <row r="3970">
          <cell r="K3970" t="str">
            <v>00111113P.2</v>
          </cell>
        </row>
        <row r="3971">
          <cell r="K3971" t="str">
            <v>00111113P.2</v>
          </cell>
        </row>
        <row r="3972">
          <cell r="K3972" t="str">
            <v>00111113P.2</v>
          </cell>
        </row>
        <row r="3973">
          <cell r="K3973" t="str">
            <v>00111113P.2</v>
          </cell>
        </row>
        <row r="3974">
          <cell r="K3974" t="str">
            <v>00111113P.2</v>
          </cell>
        </row>
        <row r="3975">
          <cell r="K3975" t="str">
            <v>00111113P.2</v>
          </cell>
        </row>
        <row r="3976">
          <cell r="K3976" t="str">
            <v>00111113P.2</v>
          </cell>
        </row>
        <row r="3977">
          <cell r="K3977" t="str">
            <v>00111113P.2</v>
          </cell>
        </row>
        <row r="3978">
          <cell r="K3978" t="str">
            <v>00111113P.2</v>
          </cell>
        </row>
        <row r="3979">
          <cell r="K3979" t="str">
            <v>00111113P.2</v>
          </cell>
        </row>
        <row r="3980">
          <cell r="K3980" t="str">
            <v>00111113P.2</v>
          </cell>
        </row>
        <row r="3981">
          <cell r="K3981" t="str">
            <v>00111113P.2</v>
          </cell>
        </row>
        <row r="3982">
          <cell r="K3982" t="str">
            <v>00111113P.2</v>
          </cell>
        </row>
        <row r="3983">
          <cell r="K3983" t="str">
            <v>00111113P.2</v>
          </cell>
        </row>
        <row r="3984">
          <cell r="K3984" t="str">
            <v>00111113P.2</v>
          </cell>
        </row>
        <row r="3985">
          <cell r="K3985" t="str">
            <v>00111113P.2</v>
          </cell>
        </row>
        <row r="3986">
          <cell r="K3986" t="str">
            <v>00111113P.2</v>
          </cell>
        </row>
        <row r="3987">
          <cell r="K3987" t="str">
            <v>00111113P.2</v>
          </cell>
        </row>
        <row r="3988">
          <cell r="K3988" t="str">
            <v>00111113P.2</v>
          </cell>
        </row>
        <row r="3989">
          <cell r="K3989" t="str">
            <v>00111113P.2</v>
          </cell>
        </row>
        <row r="3990">
          <cell r="K3990" t="str">
            <v>00111113P.2</v>
          </cell>
        </row>
        <row r="3991">
          <cell r="K3991" t="str">
            <v>00111113P.2</v>
          </cell>
        </row>
        <row r="3992">
          <cell r="K3992" t="str">
            <v>00111110P.2</v>
          </cell>
        </row>
        <row r="3993">
          <cell r="K3993" t="str">
            <v>00111110P.2</v>
          </cell>
        </row>
        <row r="3994">
          <cell r="K3994" t="str">
            <v>00111110P.2</v>
          </cell>
        </row>
        <row r="3995">
          <cell r="K3995" t="str">
            <v>00111110P.2</v>
          </cell>
        </row>
        <row r="3996">
          <cell r="K3996" t="str">
            <v>00111110P.2</v>
          </cell>
        </row>
        <row r="3997">
          <cell r="K3997" t="str">
            <v>00111110P.2</v>
          </cell>
        </row>
        <row r="3998">
          <cell r="K3998" t="str">
            <v>00111110P.2</v>
          </cell>
        </row>
        <row r="3999">
          <cell r="K3999" t="str">
            <v>00111110P.2</v>
          </cell>
        </row>
        <row r="4000">
          <cell r="K4000" t="str">
            <v>00111110P.2</v>
          </cell>
        </row>
        <row r="4001">
          <cell r="K4001" t="str">
            <v>00111110P.2</v>
          </cell>
        </row>
        <row r="4002">
          <cell r="K4002" t="str">
            <v>00111114P.2</v>
          </cell>
        </row>
        <row r="4003">
          <cell r="K4003" t="str">
            <v>00111112P.2</v>
          </cell>
        </row>
        <row r="4004">
          <cell r="K4004" t="str">
            <v>00111112P.2</v>
          </cell>
        </row>
        <row r="4005">
          <cell r="K4005" t="str">
            <v>00111131P.2</v>
          </cell>
        </row>
        <row r="4006">
          <cell r="K4006" t="str">
            <v>00111110P.2</v>
          </cell>
        </row>
        <row r="4007">
          <cell r="K4007" t="str">
            <v>00111110P.2</v>
          </cell>
        </row>
        <row r="4008">
          <cell r="K4008" t="str">
            <v>00111110P.2</v>
          </cell>
        </row>
        <row r="4009">
          <cell r="K4009" t="str">
            <v>00111111P.2</v>
          </cell>
        </row>
        <row r="4010">
          <cell r="K4010" t="str">
            <v>00111151P.2</v>
          </cell>
        </row>
        <row r="4011">
          <cell r="K4011" t="str">
            <v>00111151P.2</v>
          </cell>
        </row>
        <row r="4012">
          <cell r="K4012" t="str">
            <v>00111151P.2</v>
          </cell>
        </row>
        <row r="4013">
          <cell r="K4013" t="str">
            <v>00111151P.2</v>
          </cell>
        </row>
        <row r="4014">
          <cell r="K4014" t="str">
            <v>00111151P.2</v>
          </cell>
        </row>
        <row r="4015">
          <cell r="K4015" t="str">
            <v>00111151P.2</v>
          </cell>
        </row>
        <row r="4016">
          <cell r="K4016" t="str">
            <v>00111151P.2</v>
          </cell>
        </row>
        <row r="4017">
          <cell r="K4017" t="str">
            <v>00111151P.2</v>
          </cell>
        </row>
        <row r="4018">
          <cell r="K4018" t="str">
            <v>00111151P.2</v>
          </cell>
        </row>
        <row r="4019">
          <cell r="K4019" t="str">
            <v>00111151P.2</v>
          </cell>
        </row>
        <row r="4020">
          <cell r="K4020" t="str">
            <v>00111151P.2</v>
          </cell>
        </row>
        <row r="4021">
          <cell r="K4021" t="str">
            <v>00111151P.2</v>
          </cell>
        </row>
        <row r="4022">
          <cell r="K4022" t="str">
            <v>00111151P.2</v>
          </cell>
        </row>
        <row r="4023">
          <cell r="K4023" t="str">
            <v>00111151P.2</v>
          </cell>
        </row>
        <row r="4024">
          <cell r="K4024" t="str">
            <v>00111151P.2</v>
          </cell>
        </row>
        <row r="4025">
          <cell r="K4025" t="str">
            <v>00111151P.2</v>
          </cell>
        </row>
        <row r="4026">
          <cell r="K4026" t="str">
            <v>00111151P.2</v>
          </cell>
        </row>
        <row r="4027">
          <cell r="K4027" t="str">
            <v>00111151P.2</v>
          </cell>
        </row>
        <row r="4028">
          <cell r="K4028" t="str">
            <v>00111151P.2</v>
          </cell>
        </row>
        <row r="4029">
          <cell r="K4029" t="str">
            <v>00111151P.2</v>
          </cell>
        </row>
        <row r="4030">
          <cell r="K4030" t="str">
            <v>00111151P.2</v>
          </cell>
        </row>
        <row r="4031">
          <cell r="K4031" t="str">
            <v>00111151P.2</v>
          </cell>
        </row>
        <row r="4032">
          <cell r="K4032" t="str">
            <v>00111151P.2</v>
          </cell>
        </row>
        <row r="4033">
          <cell r="K4033" t="str">
            <v>00111151P.2</v>
          </cell>
        </row>
        <row r="4034">
          <cell r="K4034" t="str">
            <v>00111151P.2</v>
          </cell>
        </row>
        <row r="4035">
          <cell r="K4035" t="str">
            <v>00111151P.2</v>
          </cell>
        </row>
        <row r="4036">
          <cell r="K4036" t="str">
            <v>00111151P.2</v>
          </cell>
        </row>
        <row r="4037">
          <cell r="K4037" t="str">
            <v>00111151P.2</v>
          </cell>
        </row>
        <row r="4038">
          <cell r="K4038" t="str">
            <v>00111151P.2</v>
          </cell>
        </row>
        <row r="4039">
          <cell r="K4039" t="str">
            <v>00111151P.2</v>
          </cell>
        </row>
        <row r="4040">
          <cell r="K4040" t="str">
            <v>00111151P.2</v>
          </cell>
        </row>
        <row r="4041">
          <cell r="K4041" t="str">
            <v>00111151P.2</v>
          </cell>
        </row>
        <row r="4042">
          <cell r="K4042" t="str">
            <v>00111151P.2</v>
          </cell>
        </row>
        <row r="4043">
          <cell r="K4043" t="str">
            <v>00111151P.2</v>
          </cell>
        </row>
        <row r="4044">
          <cell r="K4044" t="str">
            <v>00111151P.2</v>
          </cell>
        </row>
        <row r="4045">
          <cell r="K4045" t="str">
            <v>00111151P.2</v>
          </cell>
        </row>
        <row r="4046">
          <cell r="K4046" t="str">
            <v>00111151P.2</v>
          </cell>
        </row>
        <row r="4047">
          <cell r="K4047" t="str">
            <v>00111151P.2</v>
          </cell>
        </row>
        <row r="4048">
          <cell r="K4048" t="str">
            <v>00111151P.2</v>
          </cell>
        </row>
        <row r="4049">
          <cell r="K4049" t="str">
            <v>00111151P.2</v>
          </cell>
        </row>
        <row r="4050">
          <cell r="K4050" t="str">
            <v>00111151P.2</v>
          </cell>
        </row>
        <row r="4051">
          <cell r="K4051" t="str">
            <v>00111154P.2</v>
          </cell>
        </row>
        <row r="4052">
          <cell r="K4052" t="str">
            <v>00111154P.2</v>
          </cell>
        </row>
        <row r="4053">
          <cell r="K4053" t="str">
            <v>00111154P.2</v>
          </cell>
        </row>
        <row r="4054">
          <cell r="K4054" t="str">
            <v>00111154P.2</v>
          </cell>
        </row>
        <row r="4055">
          <cell r="K4055" t="str">
            <v>00111154P.2</v>
          </cell>
        </row>
        <row r="4056">
          <cell r="K4056" t="str">
            <v>00111154P.2</v>
          </cell>
        </row>
        <row r="4057">
          <cell r="K4057" t="str">
            <v>00111154P.2</v>
          </cell>
        </row>
        <row r="4058">
          <cell r="K4058" t="str">
            <v>00111154P.2</v>
          </cell>
        </row>
        <row r="4059">
          <cell r="K4059" t="str">
            <v>00111154P.2</v>
          </cell>
        </row>
        <row r="4060">
          <cell r="K4060" t="str">
            <v>00111154P.2</v>
          </cell>
        </row>
        <row r="4061">
          <cell r="K4061" t="str">
            <v>00111154P.2</v>
          </cell>
        </row>
        <row r="4062">
          <cell r="K4062" t="str">
            <v>00111154P.2</v>
          </cell>
        </row>
        <row r="4063">
          <cell r="K4063" t="str">
            <v>00111154P.2</v>
          </cell>
        </row>
        <row r="4064">
          <cell r="K4064" t="str">
            <v>00111154P.2</v>
          </cell>
        </row>
        <row r="4065">
          <cell r="K4065" t="str">
            <v>00111154P.2</v>
          </cell>
        </row>
        <row r="4066">
          <cell r="K4066" t="str">
            <v>00111154P.2</v>
          </cell>
        </row>
        <row r="4067">
          <cell r="K4067" t="str">
            <v>00111154P.2</v>
          </cell>
        </row>
        <row r="4068">
          <cell r="K4068" t="str">
            <v>00111154P.2</v>
          </cell>
        </row>
        <row r="4069">
          <cell r="K4069" t="str">
            <v>00111154P.2</v>
          </cell>
        </row>
        <row r="4070">
          <cell r="K4070" t="str">
            <v>00111154P.2</v>
          </cell>
        </row>
        <row r="4071">
          <cell r="K4071" t="str">
            <v>00111156P.2</v>
          </cell>
        </row>
        <row r="4072">
          <cell r="K4072" t="str">
            <v>00111156P.2</v>
          </cell>
        </row>
        <row r="4073">
          <cell r="K4073" t="str">
            <v>00111156P.2</v>
          </cell>
        </row>
        <row r="4074">
          <cell r="K4074" t="str">
            <v>00111156P.2</v>
          </cell>
        </row>
        <row r="4075">
          <cell r="K4075" t="str">
            <v>00111156P.2</v>
          </cell>
        </row>
        <row r="4076">
          <cell r="K4076" t="str">
            <v>00111160P.2</v>
          </cell>
        </row>
        <row r="4077">
          <cell r="K4077" t="str">
            <v>00111143P.2</v>
          </cell>
        </row>
        <row r="4078">
          <cell r="K4078" t="str">
            <v>00111143P.2</v>
          </cell>
        </row>
        <row r="4079">
          <cell r="K4079" t="str">
            <v>00111143P.2</v>
          </cell>
        </row>
        <row r="4080">
          <cell r="K4080" t="str">
            <v>00111143P.2</v>
          </cell>
        </row>
        <row r="4081">
          <cell r="K4081" t="str">
            <v>00111143P.2</v>
          </cell>
        </row>
        <row r="4082">
          <cell r="K4082" t="str">
            <v>00111153P.2</v>
          </cell>
        </row>
        <row r="4083">
          <cell r="K4083" t="str">
            <v>00111153P.2</v>
          </cell>
        </row>
        <row r="4084">
          <cell r="K4084" t="str">
            <v>00111153P.2</v>
          </cell>
        </row>
        <row r="4085">
          <cell r="K4085" t="str">
            <v>00111153P.2</v>
          </cell>
        </row>
        <row r="4086">
          <cell r="K4086" t="str">
            <v>00111157P.2</v>
          </cell>
        </row>
        <row r="4087">
          <cell r="K4087" t="str">
            <v>00111157P.2</v>
          </cell>
        </row>
        <row r="4088">
          <cell r="K4088" t="str">
            <v>00111157P.2</v>
          </cell>
        </row>
        <row r="4089">
          <cell r="K4089" t="str">
            <v>00111156P.2</v>
          </cell>
        </row>
        <row r="4090">
          <cell r="K4090" t="str">
            <v>00111156P.2</v>
          </cell>
        </row>
        <row r="4091">
          <cell r="K4091" t="str">
            <v>00111156P.2</v>
          </cell>
        </row>
        <row r="4092">
          <cell r="K4092" t="str">
            <v>00111156P.2</v>
          </cell>
        </row>
        <row r="4093">
          <cell r="K4093" t="str">
            <v>00111156P.2</v>
          </cell>
        </row>
        <row r="4094">
          <cell r="K4094" t="str">
            <v>00111156P.2</v>
          </cell>
        </row>
        <row r="4095">
          <cell r="K4095" t="str">
            <v>00111156P.2</v>
          </cell>
        </row>
        <row r="4096">
          <cell r="K4096" t="str">
            <v>00111157P.2</v>
          </cell>
        </row>
        <row r="4097">
          <cell r="K4097" t="str">
            <v>00111157P.2</v>
          </cell>
        </row>
        <row r="4098">
          <cell r="K4098" t="str">
            <v>00111154P.2</v>
          </cell>
        </row>
        <row r="4099">
          <cell r="K4099" t="str">
            <v>00111154P.2</v>
          </cell>
        </row>
        <row r="4100">
          <cell r="K4100" t="str">
            <v>00111154P.2</v>
          </cell>
        </row>
        <row r="4101">
          <cell r="K4101" t="str">
            <v>00111154P.2</v>
          </cell>
        </row>
        <row r="4102">
          <cell r="K4102" t="str">
            <v>00111154P.2</v>
          </cell>
        </row>
        <row r="4103">
          <cell r="K4103" t="str">
            <v>00111154P.2</v>
          </cell>
        </row>
        <row r="4104">
          <cell r="K4104" t="str">
            <v>00111154P.2</v>
          </cell>
        </row>
        <row r="4105">
          <cell r="K4105" t="str">
            <v>00111154P.2</v>
          </cell>
        </row>
        <row r="4106">
          <cell r="K4106" t="str">
            <v>00111154P.2</v>
          </cell>
        </row>
        <row r="4107">
          <cell r="K4107" t="str">
            <v>00111154P.2</v>
          </cell>
        </row>
        <row r="4108">
          <cell r="K4108" t="str">
            <v>00111156P.2</v>
          </cell>
        </row>
        <row r="4109">
          <cell r="K4109" t="str">
            <v>00111156P.2</v>
          </cell>
        </row>
        <row r="4110">
          <cell r="K4110" t="str">
            <v>00111156P.2</v>
          </cell>
        </row>
        <row r="4111">
          <cell r="K4111" t="str">
            <v>00111156P.2</v>
          </cell>
        </row>
        <row r="4112">
          <cell r="K4112" t="str">
            <v>00111156P.2</v>
          </cell>
        </row>
        <row r="4113">
          <cell r="K4113" t="str">
            <v>00111156P.2</v>
          </cell>
        </row>
        <row r="4114">
          <cell r="K4114" t="str">
            <v>00111156P.2</v>
          </cell>
        </row>
        <row r="4115">
          <cell r="K4115" t="str">
            <v>00111156P.2</v>
          </cell>
        </row>
        <row r="4116">
          <cell r="K4116" t="str">
            <v>00111156P.2</v>
          </cell>
        </row>
        <row r="4117">
          <cell r="K4117" t="str">
            <v>00111156P.2</v>
          </cell>
        </row>
        <row r="4118">
          <cell r="K4118" t="str">
            <v>00111156P.2</v>
          </cell>
        </row>
        <row r="4119">
          <cell r="K4119" t="str">
            <v>00111156P.2</v>
          </cell>
        </row>
        <row r="4120">
          <cell r="K4120" t="str">
            <v>00111156P.2</v>
          </cell>
        </row>
        <row r="4121">
          <cell r="K4121" t="str">
            <v>00111156P.2</v>
          </cell>
        </row>
        <row r="4122">
          <cell r="K4122" t="str">
            <v>00111157P.2</v>
          </cell>
        </row>
        <row r="4123">
          <cell r="K4123" t="str">
            <v>00111157P.2</v>
          </cell>
        </row>
        <row r="4124">
          <cell r="K4124" t="str">
            <v>00111157P.2</v>
          </cell>
        </row>
        <row r="4125">
          <cell r="K4125" t="str">
            <v>00111157P.2</v>
          </cell>
        </row>
        <row r="4126">
          <cell r="K4126" t="str">
            <v>00111160P.2</v>
          </cell>
        </row>
        <row r="4127">
          <cell r="K4127" t="str">
            <v>00111160P.2</v>
          </cell>
        </row>
        <row r="4128">
          <cell r="K4128" t="str">
            <v>00111118P.2</v>
          </cell>
        </row>
        <row r="4129">
          <cell r="K4129" t="str">
            <v>00111118P.2</v>
          </cell>
        </row>
        <row r="4130">
          <cell r="K4130" t="str">
            <v>00111118P.2</v>
          </cell>
        </row>
        <row r="4131">
          <cell r="K4131" t="str">
            <v>00111157P.2</v>
          </cell>
        </row>
        <row r="4132">
          <cell r="K4132" t="str">
            <v>00111157P.2</v>
          </cell>
        </row>
        <row r="4133">
          <cell r="K4133" t="str">
            <v>00111157P.2</v>
          </cell>
        </row>
        <row r="4134">
          <cell r="K4134" t="str">
            <v>00111157P.2</v>
          </cell>
        </row>
        <row r="4135">
          <cell r="K4135" t="str">
            <v>00111157P.2</v>
          </cell>
        </row>
        <row r="4136">
          <cell r="K4136" t="str">
            <v>00111157P.2</v>
          </cell>
        </row>
        <row r="4137">
          <cell r="K4137" t="str">
            <v>00111157P.2</v>
          </cell>
        </row>
        <row r="4138">
          <cell r="K4138" t="str">
            <v>00111157P.2</v>
          </cell>
        </row>
        <row r="4139">
          <cell r="K4139" t="str">
            <v>00111157P.2</v>
          </cell>
        </row>
        <row r="4140">
          <cell r="K4140" t="str">
            <v>00111146P.2</v>
          </cell>
        </row>
        <row r="4141">
          <cell r="K4141" t="str">
            <v>00111146P.2</v>
          </cell>
        </row>
        <row r="4142">
          <cell r="K4142" t="str">
            <v>00111146P.2</v>
          </cell>
        </row>
        <row r="4143">
          <cell r="K4143" t="str">
            <v>00111146P.2</v>
          </cell>
        </row>
        <row r="4144">
          <cell r="K4144" t="str">
            <v>00111146P.2</v>
          </cell>
        </row>
        <row r="4145">
          <cell r="K4145" t="str">
            <v>00111146P.2</v>
          </cell>
        </row>
        <row r="4146">
          <cell r="K4146" t="str">
            <v>00111146P.2</v>
          </cell>
        </row>
        <row r="4147">
          <cell r="K4147" t="str">
            <v>00111140P.2</v>
          </cell>
        </row>
        <row r="4148">
          <cell r="K4148" t="str">
            <v>00111140P.2</v>
          </cell>
        </row>
        <row r="4149">
          <cell r="K4149" t="str">
            <v>00111140P.2</v>
          </cell>
        </row>
        <row r="4150">
          <cell r="K4150" t="str">
            <v>00111140P.2</v>
          </cell>
        </row>
        <row r="4151">
          <cell r="K4151" t="str">
            <v>00111140P.2</v>
          </cell>
        </row>
        <row r="4152">
          <cell r="K4152" t="str">
            <v>00111140P.2</v>
          </cell>
        </row>
        <row r="4153">
          <cell r="K4153" t="str">
            <v>00111140P.2</v>
          </cell>
        </row>
        <row r="4154">
          <cell r="K4154" t="str">
            <v>00111140P.2</v>
          </cell>
        </row>
        <row r="4155">
          <cell r="K4155" t="str">
            <v>00111140P.2</v>
          </cell>
        </row>
        <row r="4156">
          <cell r="K4156" t="str">
            <v>00111140P.2</v>
          </cell>
        </row>
        <row r="4157">
          <cell r="K4157" t="str">
            <v>00111140P.2</v>
          </cell>
        </row>
        <row r="4158">
          <cell r="K4158" t="str">
            <v>00111140P.2</v>
          </cell>
        </row>
        <row r="4159">
          <cell r="K4159" t="str">
            <v>00111158P.2</v>
          </cell>
        </row>
        <row r="4160">
          <cell r="K4160" t="str">
            <v>00111158P.2</v>
          </cell>
        </row>
        <row r="4161">
          <cell r="K4161" t="str">
            <v>00111158P.2</v>
          </cell>
        </row>
        <row r="4162">
          <cell r="K4162" t="str">
            <v>00111158P.2</v>
          </cell>
        </row>
        <row r="4163">
          <cell r="K4163" t="str">
            <v>00111158P.2</v>
          </cell>
        </row>
        <row r="4164">
          <cell r="K4164" t="str">
            <v>00111158P.2</v>
          </cell>
        </row>
        <row r="4165">
          <cell r="K4165" t="str">
            <v>00111158P.2</v>
          </cell>
        </row>
        <row r="4166">
          <cell r="K4166" t="str">
            <v>00111158P.2</v>
          </cell>
        </row>
        <row r="4167">
          <cell r="K4167" t="str">
            <v>00111158P.2</v>
          </cell>
        </row>
        <row r="4168">
          <cell r="K4168" t="str">
            <v>00111158P.2</v>
          </cell>
        </row>
        <row r="4169">
          <cell r="K4169" t="str">
            <v>00111158P.2</v>
          </cell>
        </row>
        <row r="4170">
          <cell r="K4170" t="str">
            <v>00111158P.2</v>
          </cell>
        </row>
        <row r="4171">
          <cell r="K4171" t="str">
            <v>00111158P.2</v>
          </cell>
        </row>
        <row r="4172">
          <cell r="K4172" t="str">
            <v>00111158P.2</v>
          </cell>
        </row>
        <row r="4173">
          <cell r="K4173" t="str">
            <v>00111110P.2</v>
          </cell>
        </row>
        <row r="4174">
          <cell r="K4174" t="str">
            <v>00111110P.2</v>
          </cell>
        </row>
        <row r="4175">
          <cell r="K4175" t="str">
            <v>00111110P.2</v>
          </cell>
        </row>
        <row r="4176">
          <cell r="K4176" t="str">
            <v>00111110P.2</v>
          </cell>
        </row>
        <row r="4177">
          <cell r="K4177" t="str">
            <v>00111110P.2</v>
          </cell>
        </row>
        <row r="4178">
          <cell r="K4178" t="str">
            <v>00111110P.2</v>
          </cell>
        </row>
        <row r="4179">
          <cell r="K4179" t="str">
            <v>00111110P.2</v>
          </cell>
        </row>
        <row r="4180">
          <cell r="K4180" t="str">
            <v>00111110P.2</v>
          </cell>
        </row>
        <row r="4181">
          <cell r="K4181" t="str">
            <v>00111110P.2</v>
          </cell>
        </row>
        <row r="4182">
          <cell r="K4182" t="str">
            <v>00111110P.2</v>
          </cell>
        </row>
        <row r="4183">
          <cell r="K4183" t="str">
            <v>00111112P.2</v>
          </cell>
        </row>
        <row r="4184">
          <cell r="K4184" t="str">
            <v>00111112P.2</v>
          </cell>
        </row>
        <row r="4185">
          <cell r="K4185" t="str">
            <v>00111112P.2</v>
          </cell>
        </row>
        <row r="4186">
          <cell r="K4186" t="str">
            <v>00111112P.2</v>
          </cell>
        </row>
        <row r="4187">
          <cell r="K4187" t="str">
            <v>00111112P.2</v>
          </cell>
        </row>
        <row r="4188">
          <cell r="K4188" t="str">
            <v>00111112P.2</v>
          </cell>
        </row>
        <row r="4189">
          <cell r="K4189" t="str">
            <v>00111112P.2</v>
          </cell>
        </row>
        <row r="4190">
          <cell r="K4190" t="str">
            <v>00111112P.2</v>
          </cell>
        </row>
        <row r="4191">
          <cell r="K4191" t="str">
            <v>00111112P.2</v>
          </cell>
        </row>
        <row r="4192">
          <cell r="K4192" t="str">
            <v>00111112P.2</v>
          </cell>
        </row>
        <row r="4193">
          <cell r="K4193" t="str">
            <v>00111113P.2</v>
          </cell>
        </row>
        <row r="4194">
          <cell r="K4194" t="str">
            <v>00111113P.2</v>
          </cell>
        </row>
        <row r="4195">
          <cell r="K4195" t="str">
            <v>00111113P.2</v>
          </cell>
        </row>
        <row r="4196">
          <cell r="K4196" t="str">
            <v>00111113P.2</v>
          </cell>
        </row>
        <row r="4197">
          <cell r="K4197" t="str">
            <v>00111113P.2</v>
          </cell>
        </row>
        <row r="4198">
          <cell r="K4198" t="str">
            <v>00111113P.2</v>
          </cell>
        </row>
        <row r="4199">
          <cell r="K4199" t="str">
            <v>00111113P.2</v>
          </cell>
        </row>
        <row r="4200">
          <cell r="K4200" t="str">
            <v>00111113P.2</v>
          </cell>
        </row>
        <row r="4201">
          <cell r="K4201" t="str">
            <v>00111113P.2</v>
          </cell>
        </row>
        <row r="4202">
          <cell r="K4202" t="str">
            <v>00111113P.2</v>
          </cell>
        </row>
        <row r="4203">
          <cell r="K4203" t="str">
            <v>00111113P.2</v>
          </cell>
        </row>
        <row r="4204">
          <cell r="K4204" t="str">
            <v>00111113P.2</v>
          </cell>
        </row>
        <row r="4205">
          <cell r="K4205" t="str">
            <v>00111113P.2</v>
          </cell>
        </row>
        <row r="4206">
          <cell r="K4206" t="str">
            <v>00111113P.2</v>
          </cell>
        </row>
        <row r="4207">
          <cell r="K4207" t="str">
            <v>00111113P.2</v>
          </cell>
        </row>
        <row r="4208">
          <cell r="K4208" t="str">
            <v>00111113P.2</v>
          </cell>
        </row>
        <row r="4209">
          <cell r="K4209" t="str">
            <v>00111113P.2</v>
          </cell>
        </row>
        <row r="4210">
          <cell r="K4210" t="str">
            <v>00111113P.2</v>
          </cell>
        </row>
        <row r="4211">
          <cell r="K4211" t="str">
            <v>00111113P.2</v>
          </cell>
        </row>
        <row r="4212">
          <cell r="K4212" t="str">
            <v>00111113P.2</v>
          </cell>
        </row>
        <row r="4213">
          <cell r="K4213" t="str">
            <v>00111113P.2</v>
          </cell>
        </row>
        <row r="4214">
          <cell r="K4214" t="str">
            <v>00111113P.2</v>
          </cell>
        </row>
        <row r="4215">
          <cell r="K4215" t="str">
            <v>00111113P.2</v>
          </cell>
        </row>
        <row r="4216">
          <cell r="K4216" t="str">
            <v>00111113P.2</v>
          </cell>
        </row>
        <row r="4217">
          <cell r="K4217" t="str">
            <v>00111114P.2</v>
          </cell>
        </row>
        <row r="4218">
          <cell r="K4218" t="str">
            <v>00111114P.2</v>
          </cell>
        </row>
        <row r="4219">
          <cell r="K4219" t="str">
            <v>00111114P.2</v>
          </cell>
        </row>
        <row r="4220">
          <cell r="K4220" t="str">
            <v>00111114P.2</v>
          </cell>
        </row>
        <row r="4221">
          <cell r="K4221" t="str">
            <v>00111114P.2</v>
          </cell>
        </row>
        <row r="4222">
          <cell r="K4222" t="str">
            <v>00111115P.2</v>
          </cell>
        </row>
        <row r="4223">
          <cell r="K4223" t="str">
            <v>00111115P.2</v>
          </cell>
        </row>
        <row r="4224">
          <cell r="K4224" t="str">
            <v>00111115P.2</v>
          </cell>
        </row>
        <row r="4225">
          <cell r="K4225" t="str">
            <v>00111115P.2</v>
          </cell>
        </row>
        <row r="4226">
          <cell r="K4226" t="str">
            <v>00111115P.2</v>
          </cell>
        </row>
        <row r="4227">
          <cell r="K4227" t="str">
            <v>00111115P.2</v>
          </cell>
        </row>
        <row r="4228">
          <cell r="K4228" t="str">
            <v>00111115P.2</v>
          </cell>
        </row>
        <row r="4229">
          <cell r="K4229" t="str">
            <v>00111115P.2</v>
          </cell>
        </row>
        <row r="4230">
          <cell r="K4230" t="str">
            <v>00111115P.2</v>
          </cell>
        </row>
        <row r="4231">
          <cell r="K4231" t="str">
            <v>00111115P.2</v>
          </cell>
        </row>
        <row r="4232">
          <cell r="K4232" t="str">
            <v>00111116P.2</v>
          </cell>
        </row>
        <row r="4233">
          <cell r="K4233" t="str">
            <v>00111116P.2</v>
          </cell>
        </row>
        <row r="4234">
          <cell r="K4234" t="str">
            <v>00111116P.2</v>
          </cell>
        </row>
        <row r="4235">
          <cell r="K4235" t="str">
            <v>00111116P.2</v>
          </cell>
        </row>
        <row r="4236">
          <cell r="K4236" t="str">
            <v>00111116P.2</v>
          </cell>
        </row>
        <row r="4237">
          <cell r="K4237" t="str">
            <v>00111116P.2</v>
          </cell>
        </row>
        <row r="4238">
          <cell r="K4238" t="str">
            <v>00111116P.2</v>
          </cell>
        </row>
        <row r="4239">
          <cell r="K4239" t="str">
            <v>00111116P.2</v>
          </cell>
        </row>
        <row r="4240">
          <cell r="K4240" t="str">
            <v>00111116P.2</v>
          </cell>
        </row>
        <row r="4241">
          <cell r="K4241" t="str">
            <v>00111116P.2</v>
          </cell>
        </row>
        <row r="4242">
          <cell r="K4242" t="str">
            <v>00111117P.2</v>
          </cell>
        </row>
        <row r="4243">
          <cell r="K4243" t="str">
            <v>00111117P.2</v>
          </cell>
        </row>
        <row r="4244">
          <cell r="K4244" t="str">
            <v>00111117P.2</v>
          </cell>
        </row>
        <row r="4245">
          <cell r="K4245" t="str">
            <v>00111117P.2</v>
          </cell>
        </row>
        <row r="4246">
          <cell r="K4246" t="str">
            <v>00111117P.2</v>
          </cell>
        </row>
        <row r="4247">
          <cell r="K4247" t="str">
            <v>00111117P.2</v>
          </cell>
        </row>
        <row r="4248">
          <cell r="K4248" t="str">
            <v>00111117P.2</v>
          </cell>
        </row>
        <row r="4249">
          <cell r="K4249" t="str">
            <v>00111117P.2</v>
          </cell>
        </row>
        <row r="4250">
          <cell r="K4250" t="str">
            <v>00111117P.2</v>
          </cell>
        </row>
        <row r="4251">
          <cell r="K4251" t="str">
            <v>00111117P.2</v>
          </cell>
        </row>
        <row r="4252">
          <cell r="K4252" t="str">
            <v>00111117P.2</v>
          </cell>
        </row>
        <row r="4253">
          <cell r="K4253" t="str">
            <v>00111117P.2</v>
          </cell>
        </row>
        <row r="4254">
          <cell r="K4254" t="str">
            <v>00111118P.2</v>
          </cell>
        </row>
        <row r="4255">
          <cell r="K4255" t="str">
            <v>00111118P.2</v>
          </cell>
        </row>
        <row r="4256">
          <cell r="K4256" t="str">
            <v>00111118P.2</v>
          </cell>
        </row>
        <row r="4257">
          <cell r="K4257" t="str">
            <v>00111118P.2</v>
          </cell>
        </row>
        <row r="4258">
          <cell r="K4258" t="str">
            <v>00111118P.2</v>
          </cell>
        </row>
        <row r="4259">
          <cell r="K4259" t="str">
            <v>00111118P.2</v>
          </cell>
        </row>
        <row r="4260">
          <cell r="K4260" t="str">
            <v>00111118P.2</v>
          </cell>
        </row>
        <row r="4261">
          <cell r="K4261" t="str">
            <v>00111118P.2</v>
          </cell>
        </row>
        <row r="4262">
          <cell r="K4262" t="str">
            <v>00111119P.2</v>
          </cell>
        </row>
        <row r="4263">
          <cell r="K4263" t="str">
            <v>00111119P.2</v>
          </cell>
        </row>
        <row r="4264">
          <cell r="K4264" t="str">
            <v>00111120P.2</v>
          </cell>
        </row>
        <row r="4265">
          <cell r="K4265" t="str">
            <v>00111120P.2</v>
          </cell>
        </row>
        <row r="4266">
          <cell r="K4266" t="str">
            <v>00111120P.2</v>
          </cell>
        </row>
        <row r="4267">
          <cell r="K4267" t="str">
            <v>00111120P.2</v>
          </cell>
        </row>
        <row r="4268">
          <cell r="K4268" t="str">
            <v>00111120P.2</v>
          </cell>
        </row>
        <row r="4269">
          <cell r="K4269" t="str">
            <v>00111120P.2</v>
          </cell>
        </row>
        <row r="4270">
          <cell r="K4270" t="str">
            <v>00111120P.2</v>
          </cell>
        </row>
        <row r="4271">
          <cell r="K4271" t="str">
            <v>00111120P.2</v>
          </cell>
        </row>
        <row r="4272">
          <cell r="K4272" t="str">
            <v>00111121P.2</v>
          </cell>
        </row>
        <row r="4273">
          <cell r="K4273" t="str">
            <v>00111121P.2</v>
          </cell>
        </row>
        <row r="4274">
          <cell r="K4274" t="str">
            <v>00111121P.2</v>
          </cell>
        </row>
        <row r="4275">
          <cell r="K4275" t="str">
            <v>00111121P.2</v>
          </cell>
        </row>
        <row r="4276">
          <cell r="K4276" t="str">
            <v>00111121P.2</v>
          </cell>
        </row>
        <row r="4277">
          <cell r="K4277" t="str">
            <v>00111121P.2</v>
          </cell>
        </row>
        <row r="4278">
          <cell r="K4278" t="str">
            <v>00111121P.2</v>
          </cell>
        </row>
        <row r="4279">
          <cell r="K4279" t="str">
            <v>00111121P.2</v>
          </cell>
        </row>
        <row r="4280">
          <cell r="K4280" t="str">
            <v>00111121P.2</v>
          </cell>
        </row>
        <row r="4281">
          <cell r="K4281" t="str">
            <v>00111121P.2</v>
          </cell>
        </row>
        <row r="4282">
          <cell r="K4282" t="str">
            <v>00111121P.2</v>
          </cell>
        </row>
        <row r="4283">
          <cell r="K4283" t="str">
            <v>00111121P.2</v>
          </cell>
        </row>
        <row r="4284">
          <cell r="K4284" t="str">
            <v>00111121P.2</v>
          </cell>
        </row>
        <row r="4285">
          <cell r="K4285" t="str">
            <v>00111122P.2</v>
          </cell>
        </row>
        <row r="4286">
          <cell r="K4286" t="str">
            <v>00111122P.2</v>
          </cell>
        </row>
        <row r="4287">
          <cell r="K4287" t="str">
            <v>00111122P.2</v>
          </cell>
        </row>
        <row r="4288">
          <cell r="K4288" t="str">
            <v>00111122P.2</v>
          </cell>
        </row>
        <row r="4289">
          <cell r="K4289" t="str">
            <v>00111122P.2</v>
          </cell>
        </row>
        <row r="4290">
          <cell r="K4290" t="str">
            <v>00111122P.2</v>
          </cell>
        </row>
        <row r="4291">
          <cell r="K4291" t="str">
            <v>00111122P.2</v>
          </cell>
        </row>
        <row r="4292">
          <cell r="K4292" t="str">
            <v>00111122P.2</v>
          </cell>
        </row>
        <row r="4293">
          <cell r="K4293" t="str">
            <v>00111122P.2</v>
          </cell>
        </row>
        <row r="4294">
          <cell r="K4294" t="str">
            <v>00111122P.2</v>
          </cell>
        </row>
        <row r="4295">
          <cell r="K4295" t="str">
            <v>00111122P.2</v>
          </cell>
        </row>
        <row r="4296">
          <cell r="K4296" t="str">
            <v>00111122P.2</v>
          </cell>
        </row>
        <row r="4297">
          <cell r="K4297" t="str">
            <v>00111122P.2</v>
          </cell>
        </row>
        <row r="4298">
          <cell r="K4298" t="str">
            <v>00111122P.2</v>
          </cell>
        </row>
        <row r="4299">
          <cell r="K4299" t="str">
            <v>00111122P.2</v>
          </cell>
        </row>
        <row r="4300">
          <cell r="K4300" t="str">
            <v>00111122P.2</v>
          </cell>
        </row>
        <row r="4301">
          <cell r="K4301" t="str">
            <v>00111122P.2</v>
          </cell>
        </row>
        <row r="4302">
          <cell r="K4302" t="str">
            <v>00111122P.2</v>
          </cell>
        </row>
        <row r="4303">
          <cell r="K4303" t="str">
            <v>00111122P.2</v>
          </cell>
        </row>
        <row r="4304">
          <cell r="K4304" t="str">
            <v>00111122P.2</v>
          </cell>
        </row>
        <row r="4305">
          <cell r="K4305" t="str">
            <v>00111123P.2</v>
          </cell>
        </row>
        <row r="4306">
          <cell r="K4306" t="str">
            <v>00111123P.2</v>
          </cell>
        </row>
        <row r="4307">
          <cell r="K4307" t="str">
            <v>00111123P.2</v>
          </cell>
        </row>
        <row r="4308">
          <cell r="K4308" t="str">
            <v>00111123P.2</v>
          </cell>
        </row>
        <row r="4309">
          <cell r="K4309" t="str">
            <v>00111123P.2</v>
          </cell>
        </row>
        <row r="4310">
          <cell r="K4310" t="str">
            <v>00111123P.2</v>
          </cell>
        </row>
        <row r="4311">
          <cell r="K4311" t="str">
            <v>00111123P.2</v>
          </cell>
        </row>
        <row r="4312">
          <cell r="K4312" t="str">
            <v>00111123P.2</v>
          </cell>
        </row>
        <row r="4313">
          <cell r="K4313" t="str">
            <v>00111123P.2</v>
          </cell>
        </row>
        <row r="4314">
          <cell r="K4314" t="str">
            <v>00111123P.2</v>
          </cell>
        </row>
        <row r="4315">
          <cell r="K4315" t="str">
            <v>00111123P.2</v>
          </cell>
        </row>
        <row r="4316">
          <cell r="K4316" t="str">
            <v>00111123P.2</v>
          </cell>
        </row>
        <row r="4317">
          <cell r="K4317" t="str">
            <v>00111124P.2</v>
          </cell>
        </row>
        <row r="4318">
          <cell r="K4318" t="str">
            <v>00111124P.2</v>
          </cell>
        </row>
        <row r="4319">
          <cell r="K4319" t="str">
            <v>00111124P.2</v>
          </cell>
        </row>
        <row r="4320">
          <cell r="K4320" t="str">
            <v>00111124P.2</v>
          </cell>
        </row>
        <row r="4321">
          <cell r="K4321" t="str">
            <v>00111124P.2</v>
          </cell>
        </row>
        <row r="4322">
          <cell r="K4322" t="str">
            <v>00111124P.2</v>
          </cell>
        </row>
        <row r="4323">
          <cell r="K4323" t="str">
            <v>00111124P.2</v>
          </cell>
        </row>
        <row r="4324">
          <cell r="K4324" t="str">
            <v>00111124P.2</v>
          </cell>
        </row>
        <row r="4325">
          <cell r="K4325" t="str">
            <v>00111124P.2</v>
          </cell>
        </row>
        <row r="4326">
          <cell r="K4326" t="str">
            <v>00111124P.2</v>
          </cell>
        </row>
        <row r="4327">
          <cell r="K4327" t="str">
            <v>00111125P.2</v>
          </cell>
        </row>
        <row r="4328">
          <cell r="K4328" t="str">
            <v>00111125P.2</v>
          </cell>
        </row>
        <row r="4329">
          <cell r="K4329" t="str">
            <v>00111125P.2</v>
          </cell>
        </row>
        <row r="4330">
          <cell r="K4330" t="str">
            <v>00111125P.2</v>
          </cell>
        </row>
        <row r="4331">
          <cell r="K4331" t="str">
            <v>00111125P.2</v>
          </cell>
        </row>
        <row r="4332">
          <cell r="K4332" t="str">
            <v>00111125P.2</v>
          </cell>
        </row>
        <row r="4333">
          <cell r="K4333" t="str">
            <v>00111125P.2</v>
          </cell>
        </row>
        <row r="4334">
          <cell r="K4334" t="str">
            <v>00111126P.2</v>
          </cell>
        </row>
        <row r="4335">
          <cell r="K4335" t="str">
            <v>00111126P.2</v>
          </cell>
        </row>
        <row r="4336">
          <cell r="K4336" t="str">
            <v>00111126P.2</v>
          </cell>
        </row>
        <row r="4337">
          <cell r="K4337" t="str">
            <v>00111126P.2</v>
          </cell>
        </row>
        <row r="4338">
          <cell r="K4338" t="str">
            <v>00111126P.2</v>
          </cell>
        </row>
        <row r="4339">
          <cell r="K4339" t="str">
            <v>00111126P.2</v>
          </cell>
        </row>
        <row r="4340">
          <cell r="K4340" t="str">
            <v>00111127P.2</v>
          </cell>
        </row>
        <row r="4341">
          <cell r="K4341" t="str">
            <v>00111127P.2</v>
          </cell>
        </row>
        <row r="4342">
          <cell r="K4342" t="str">
            <v>00111127P.2</v>
          </cell>
        </row>
        <row r="4343">
          <cell r="K4343" t="str">
            <v>00111127P.2</v>
          </cell>
        </row>
        <row r="4344">
          <cell r="K4344" t="str">
            <v>00111127P.2</v>
          </cell>
        </row>
        <row r="4345">
          <cell r="K4345" t="str">
            <v>00111127P.2</v>
          </cell>
        </row>
        <row r="4346">
          <cell r="K4346" t="str">
            <v>00111127P.2</v>
          </cell>
        </row>
        <row r="4347">
          <cell r="K4347" t="str">
            <v>00111127P.2</v>
          </cell>
        </row>
        <row r="4348">
          <cell r="K4348" t="str">
            <v>00111128P.2</v>
          </cell>
        </row>
        <row r="4349">
          <cell r="K4349" t="str">
            <v>00111128P.2</v>
          </cell>
        </row>
        <row r="4350">
          <cell r="K4350" t="str">
            <v>00111128P.2</v>
          </cell>
        </row>
        <row r="4351">
          <cell r="K4351" t="str">
            <v>00111128P.2</v>
          </cell>
        </row>
        <row r="4352">
          <cell r="K4352" t="str">
            <v>00111128P.2</v>
          </cell>
        </row>
        <row r="4353">
          <cell r="K4353" t="str">
            <v>00111128P.2</v>
          </cell>
        </row>
        <row r="4354">
          <cell r="K4354" t="str">
            <v>00111128P.2</v>
          </cell>
        </row>
        <row r="4355">
          <cell r="K4355" t="str">
            <v>00111128P.2</v>
          </cell>
        </row>
        <row r="4356">
          <cell r="K4356" t="str">
            <v>00111128P.2</v>
          </cell>
        </row>
        <row r="4357">
          <cell r="K4357" t="str">
            <v>00111128P.2</v>
          </cell>
        </row>
        <row r="4358">
          <cell r="K4358" t="str">
            <v>00111128P.2</v>
          </cell>
        </row>
        <row r="4359">
          <cell r="K4359" t="str">
            <v>00111128P.2</v>
          </cell>
        </row>
        <row r="4360">
          <cell r="K4360" t="str">
            <v>00111128P.2</v>
          </cell>
        </row>
        <row r="4361">
          <cell r="K4361" t="str">
            <v>00111128P.2</v>
          </cell>
        </row>
        <row r="4362">
          <cell r="K4362" t="str">
            <v>00111128P.2</v>
          </cell>
        </row>
        <row r="4363">
          <cell r="K4363" t="str">
            <v>00111128P.2</v>
          </cell>
        </row>
        <row r="4364">
          <cell r="K4364" t="str">
            <v>00111128P.2</v>
          </cell>
        </row>
        <row r="4365">
          <cell r="K4365" t="str">
            <v>00111129P.2</v>
          </cell>
        </row>
        <row r="4366">
          <cell r="K4366" t="str">
            <v>00111129P.2</v>
          </cell>
        </row>
        <row r="4367">
          <cell r="K4367" t="str">
            <v>00111129P.2</v>
          </cell>
        </row>
        <row r="4368">
          <cell r="K4368" t="str">
            <v>00111129P.2</v>
          </cell>
        </row>
        <row r="4369">
          <cell r="K4369" t="str">
            <v>00111129P.2</v>
          </cell>
        </row>
        <row r="4370">
          <cell r="K4370" t="str">
            <v>00111129P.2</v>
          </cell>
        </row>
        <row r="4371">
          <cell r="K4371" t="str">
            <v>00111129P.2</v>
          </cell>
        </row>
        <row r="4372">
          <cell r="K4372" t="str">
            <v>00111129P.2</v>
          </cell>
        </row>
        <row r="4373">
          <cell r="K4373" t="str">
            <v>00111129P.2</v>
          </cell>
        </row>
        <row r="4374">
          <cell r="K4374" t="str">
            <v>00111129P.2</v>
          </cell>
        </row>
        <row r="4375">
          <cell r="K4375" t="str">
            <v>00111129P.2</v>
          </cell>
        </row>
        <row r="4376">
          <cell r="K4376" t="str">
            <v>00111129P.2</v>
          </cell>
        </row>
        <row r="4377">
          <cell r="K4377" t="str">
            <v>00111130P.2</v>
          </cell>
        </row>
        <row r="4378">
          <cell r="K4378" t="str">
            <v>00111130P.2</v>
          </cell>
        </row>
        <row r="4379">
          <cell r="K4379" t="str">
            <v>00111130P.2</v>
          </cell>
        </row>
        <row r="4380">
          <cell r="K4380" t="str">
            <v>00111130P.2</v>
          </cell>
        </row>
        <row r="4381">
          <cell r="K4381" t="str">
            <v>00111130P.2</v>
          </cell>
        </row>
        <row r="4382">
          <cell r="K4382" t="str">
            <v>00111130P.2</v>
          </cell>
        </row>
        <row r="4383">
          <cell r="K4383" t="str">
            <v>00111130P.2</v>
          </cell>
        </row>
        <row r="4384">
          <cell r="K4384" t="str">
            <v>00111130P.2</v>
          </cell>
        </row>
        <row r="4385">
          <cell r="K4385" t="str">
            <v>00111130P.2</v>
          </cell>
        </row>
        <row r="4386">
          <cell r="K4386" t="str">
            <v>00111130P.2</v>
          </cell>
        </row>
        <row r="4387">
          <cell r="K4387" t="str">
            <v>00111130P.2</v>
          </cell>
        </row>
        <row r="4388">
          <cell r="K4388" t="str">
            <v>00111130P.2</v>
          </cell>
        </row>
        <row r="4389">
          <cell r="K4389" t="str">
            <v>00111130P.2</v>
          </cell>
        </row>
        <row r="4390">
          <cell r="K4390" t="str">
            <v>00111130P.2</v>
          </cell>
        </row>
        <row r="4391">
          <cell r="K4391" t="str">
            <v>00111130P.2</v>
          </cell>
        </row>
        <row r="4392">
          <cell r="K4392" t="str">
            <v>00111130P.2</v>
          </cell>
        </row>
        <row r="4393">
          <cell r="K4393" t="str">
            <v>00111130P.2</v>
          </cell>
        </row>
        <row r="4394">
          <cell r="K4394" t="str">
            <v>00111130P.2</v>
          </cell>
        </row>
        <row r="4395">
          <cell r="K4395" t="str">
            <v>00111130P.2</v>
          </cell>
        </row>
        <row r="4396">
          <cell r="K4396" t="str">
            <v>00111131P.2</v>
          </cell>
        </row>
        <row r="4397">
          <cell r="K4397" t="str">
            <v>00111131P.2</v>
          </cell>
        </row>
        <row r="4398">
          <cell r="K4398" t="str">
            <v>00111131P.2</v>
          </cell>
        </row>
        <row r="4399">
          <cell r="K4399" t="str">
            <v>00111131P.2</v>
          </cell>
        </row>
        <row r="4400">
          <cell r="K4400" t="str">
            <v>00111131P.2</v>
          </cell>
        </row>
        <row r="4401">
          <cell r="K4401" t="str">
            <v>00111131P.2</v>
          </cell>
        </row>
        <row r="4402">
          <cell r="K4402" t="str">
            <v>00111131P.2</v>
          </cell>
        </row>
        <row r="4403">
          <cell r="K4403" t="str">
            <v>00111131P.2</v>
          </cell>
        </row>
        <row r="4404">
          <cell r="K4404" t="str">
            <v>00111131P.2</v>
          </cell>
        </row>
        <row r="4405">
          <cell r="K4405" t="str">
            <v>00111131P.2</v>
          </cell>
        </row>
        <row r="4406">
          <cell r="K4406" t="str">
            <v>00111131P.2</v>
          </cell>
        </row>
        <row r="4407">
          <cell r="K4407" t="str">
            <v>00111131P.2</v>
          </cell>
        </row>
        <row r="4408">
          <cell r="K4408" t="str">
            <v>00111131P.2</v>
          </cell>
        </row>
        <row r="4409">
          <cell r="K4409" t="str">
            <v>00111131P.2</v>
          </cell>
        </row>
        <row r="4410">
          <cell r="K4410" t="str">
            <v>00111131P.2</v>
          </cell>
        </row>
        <row r="4411">
          <cell r="K4411" t="str">
            <v>00111131P.2</v>
          </cell>
        </row>
        <row r="4412">
          <cell r="K4412" t="str">
            <v>00111131P.2</v>
          </cell>
        </row>
        <row r="4413">
          <cell r="K4413" t="str">
            <v>00111131P.2</v>
          </cell>
        </row>
        <row r="4414">
          <cell r="K4414" t="str">
            <v>00111131P.2</v>
          </cell>
        </row>
        <row r="4415">
          <cell r="K4415" t="str">
            <v>00111131P.2</v>
          </cell>
        </row>
        <row r="4416">
          <cell r="K4416" t="str">
            <v>00111131P.2</v>
          </cell>
        </row>
        <row r="4417">
          <cell r="K4417" t="str">
            <v>00111132P.2</v>
          </cell>
        </row>
        <row r="4418">
          <cell r="K4418" t="str">
            <v>00111132P.2</v>
          </cell>
        </row>
        <row r="4419">
          <cell r="K4419" t="str">
            <v>00111132P.2</v>
          </cell>
        </row>
        <row r="4420">
          <cell r="K4420" t="str">
            <v>00111132P.2</v>
          </cell>
        </row>
        <row r="4421">
          <cell r="K4421" t="str">
            <v>00111132P.2</v>
          </cell>
        </row>
        <row r="4422">
          <cell r="K4422" t="str">
            <v>00111132P.2</v>
          </cell>
        </row>
        <row r="4423">
          <cell r="K4423" t="str">
            <v>00111132P.2</v>
          </cell>
        </row>
        <row r="4424">
          <cell r="K4424" t="str">
            <v>00111132P.2</v>
          </cell>
        </row>
        <row r="4425">
          <cell r="K4425" t="str">
            <v>00111132P.2</v>
          </cell>
        </row>
        <row r="4426">
          <cell r="K4426" t="str">
            <v>00111132P.2</v>
          </cell>
        </row>
        <row r="4427">
          <cell r="K4427" t="str">
            <v>00111132P.2</v>
          </cell>
        </row>
        <row r="4428">
          <cell r="K4428" t="str">
            <v>00111132P.2</v>
          </cell>
        </row>
        <row r="4429">
          <cell r="K4429" t="str">
            <v>00111132P.2</v>
          </cell>
        </row>
        <row r="4430">
          <cell r="K4430" t="str">
            <v>00111132P.2</v>
          </cell>
        </row>
        <row r="4431">
          <cell r="K4431" t="str">
            <v>00111132P.2</v>
          </cell>
        </row>
        <row r="4432">
          <cell r="K4432" t="str">
            <v>00111133P.2</v>
          </cell>
        </row>
        <row r="4433">
          <cell r="K4433" t="str">
            <v>00111133P.2</v>
          </cell>
        </row>
        <row r="4434">
          <cell r="K4434" t="str">
            <v>00111133P.2</v>
          </cell>
        </row>
        <row r="4435">
          <cell r="K4435" t="str">
            <v>00111133P.2</v>
          </cell>
        </row>
        <row r="4436">
          <cell r="K4436" t="str">
            <v>00111133P.2</v>
          </cell>
        </row>
        <row r="4437">
          <cell r="K4437" t="str">
            <v>00111133P.2</v>
          </cell>
        </row>
        <row r="4438">
          <cell r="K4438" t="str">
            <v>00111133P.2</v>
          </cell>
        </row>
        <row r="4439">
          <cell r="K4439" t="str">
            <v>00111133P.2</v>
          </cell>
        </row>
        <row r="4440">
          <cell r="K4440" t="str">
            <v>00111133P.2</v>
          </cell>
        </row>
        <row r="4441">
          <cell r="K4441" t="str">
            <v>00111133P.2</v>
          </cell>
        </row>
        <row r="4442">
          <cell r="K4442" t="str">
            <v>00111133P.2</v>
          </cell>
        </row>
        <row r="4443">
          <cell r="K4443" t="str">
            <v>00111133P.2</v>
          </cell>
        </row>
        <row r="4444">
          <cell r="K4444" t="str">
            <v>00111134P.2</v>
          </cell>
        </row>
        <row r="4445">
          <cell r="K4445" t="str">
            <v>00111134P.2</v>
          </cell>
        </row>
        <row r="4446">
          <cell r="K4446" t="str">
            <v>00111134P.2</v>
          </cell>
        </row>
        <row r="4447">
          <cell r="K4447" t="str">
            <v>00111134P.2</v>
          </cell>
        </row>
        <row r="4448">
          <cell r="K4448" t="str">
            <v>00111134P.2</v>
          </cell>
        </row>
        <row r="4449">
          <cell r="K4449" t="str">
            <v>00111134P.2</v>
          </cell>
        </row>
        <row r="4450">
          <cell r="K4450" t="str">
            <v>00111134P.2</v>
          </cell>
        </row>
        <row r="4451">
          <cell r="K4451" t="str">
            <v>00111134P.2</v>
          </cell>
        </row>
        <row r="4452">
          <cell r="K4452" t="str">
            <v>00111134P.2</v>
          </cell>
        </row>
        <row r="4453">
          <cell r="K4453" t="str">
            <v>00111134P.2</v>
          </cell>
        </row>
        <row r="4454">
          <cell r="K4454" t="str">
            <v>00111134P.2</v>
          </cell>
        </row>
        <row r="4455">
          <cell r="K4455" t="str">
            <v>00111134P.2</v>
          </cell>
        </row>
        <row r="4456">
          <cell r="K4456" t="str">
            <v>00111134P.2</v>
          </cell>
        </row>
        <row r="4457">
          <cell r="K4457" t="str">
            <v>00111134P.2</v>
          </cell>
        </row>
        <row r="4458">
          <cell r="K4458" t="str">
            <v>00111135P.2</v>
          </cell>
        </row>
        <row r="4459">
          <cell r="K4459" t="str">
            <v>00111135P.2</v>
          </cell>
        </row>
        <row r="4460">
          <cell r="K4460" t="str">
            <v>00111135P.2</v>
          </cell>
        </row>
        <row r="4461">
          <cell r="K4461" t="str">
            <v>00111135P.2</v>
          </cell>
        </row>
        <row r="4462">
          <cell r="K4462" t="str">
            <v>00111135P.2</v>
          </cell>
        </row>
        <row r="4463">
          <cell r="K4463" t="str">
            <v>00111135P.2</v>
          </cell>
        </row>
        <row r="4464">
          <cell r="K4464" t="str">
            <v>00111135P.2</v>
          </cell>
        </row>
        <row r="4465">
          <cell r="K4465" t="str">
            <v>00111135P.2</v>
          </cell>
        </row>
        <row r="4466">
          <cell r="K4466" t="str">
            <v>00111135P.2</v>
          </cell>
        </row>
        <row r="4467">
          <cell r="K4467" t="str">
            <v>00111135P.2</v>
          </cell>
        </row>
        <row r="4468">
          <cell r="K4468" t="str">
            <v>00111135P.2</v>
          </cell>
        </row>
        <row r="4469">
          <cell r="K4469" t="str">
            <v>00111135P.2</v>
          </cell>
        </row>
        <row r="4470">
          <cell r="K4470" t="str">
            <v>00111136P.2</v>
          </cell>
        </row>
        <row r="4471">
          <cell r="K4471" t="str">
            <v>00111136P.2</v>
          </cell>
        </row>
        <row r="4472">
          <cell r="K4472" t="str">
            <v>00111136P.2</v>
          </cell>
        </row>
        <row r="4473">
          <cell r="K4473" t="str">
            <v>00111136P.2</v>
          </cell>
        </row>
        <row r="4474">
          <cell r="K4474" t="str">
            <v>00111136P.2</v>
          </cell>
        </row>
        <row r="4475">
          <cell r="K4475" t="str">
            <v>00111136P.2</v>
          </cell>
        </row>
        <row r="4476">
          <cell r="K4476" t="str">
            <v>00111136P.2</v>
          </cell>
        </row>
        <row r="4477">
          <cell r="K4477" t="str">
            <v>00111136P.2</v>
          </cell>
        </row>
        <row r="4478">
          <cell r="K4478" t="str">
            <v>00111136P.2</v>
          </cell>
        </row>
        <row r="4479">
          <cell r="K4479" t="str">
            <v>00111136P.2</v>
          </cell>
        </row>
        <row r="4480">
          <cell r="K4480" t="str">
            <v>00111136P.2</v>
          </cell>
        </row>
        <row r="4481">
          <cell r="K4481" t="str">
            <v>00111136P.2</v>
          </cell>
        </row>
        <row r="4482">
          <cell r="K4482" t="str">
            <v>00111136P.2</v>
          </cell>
        </row>
        <row r="4483">
          <cell r="K4483" t="str">
            <v>00111136P.2</v>
          </cell>
        </row>
        <row r="4484">
          <cell r="K4484" t="str">
            <v>00111143P.2</v>
          </cell>
        </row>
        <row r="4485">
          <cell r="K4485" t="str">
            <v>00111143P.2</v>
          </cell>
        </row>
        <row r="4486">
          <cell r="K4486" t="str">
            <v>00111143P.2</v>
          </cell>
        </row>
        <row r="4487">
          <cell r="K4487" t="str">
            <v>00111145P.2</v>
          </cell>
        </row>
        <row r="4488">
          <cell r="K4488" t="str">
            <v>00111145P.2</v>
          </cell>
        </row>
        <row r="4489">
          <cell r="K4489" t="str">
            <v>00111145P.2</v>
          </cell>
        </row>
        <row r="4490">
          <cell r="K4490" t="str">
            <v>00111145P.2</v>
          </cell>
        </row>
        <row r="4491">
          <cell r="K4491" t="str">
            <v>00111145P.2</v>
          </cell>
        </row>
        <row r="4492">
          <cell r="K4492" t="str">
            <v>00111145P.2</v>
          </cell>
        </row>
        <row r="4493">
          <cell r="K4493" t="str">
            <v>00111145P.2</v>
          </cell>
        </row>
        <row r="4494">
          <cell r="K4494" t="str">
            <v>00111145P.2</v>
          </cell>
        </row>
        <row r="4495">
          <cell r="K4495" t="str">
            <v>00111145P.2</v>
          </cell>
        </row>
        <row r="4496">
          <cell r="K4496" t="str">
            <v>00111145P.2</v>
          </cell>
        </row>
        <row r="4497">
          <cell r="K4497" t="str">
            <v>00111145P.2</v>
          </cell>
        </row>
        <row r="4498">
          <cell r="K4498" t="str">
            <v>00111145P.2</v>
          </cell>
        </row>
        <row r="4499">
          <cell r="K4499" t="str">
            <v>00111145P.2</v>
          </cell>
        </row>
        <row r="4500">
          <cell r="K4500" t="str">
            <v>00111145P.2</v>
          </cell>
        </row>
        <row r="4501">
          <cell r="K4501" t="str">
            <v>00111145P.2</v>
          </cell>
        </row>
        <row r="4502">
          <cell r="K4502" t="str">
            <v>00111145P.2</v>
          </cell>
        </row>
        <row r="4503">
          <cell r="K4503" t="str">
            <v>00111153P.2</v>
          </cell>
        </row>
        <row r="4504">
          <cell r="K4504" t="str">
            <v>00111153P.2</v>
          </cell>
        </row>
        <row r="4505">
          <cell r="K4505" t="str">
            <v>00111153P.2</v>
          </cell>
        </row>
        <row r="4506">
          <cell r="K4506" t="str">
            <v>00111153P.2</v>
          </cell>
        </row>
        <row r="4507">
          <cell r="K4507" t="str">
            <v>00111153P.2</v>
          </cell>
        </row>
        <row r="4508">
          <cell r="K4508" t="str">
            <v>00111157P.2</v>
          </cell>
        </row>
        <row r="4509">
          <cell r="K4509" t="str">
            <v>00111157P.2</v>
          </cell>
        </row>
        <row r="4510">
          <cell r="K4510" t="str">
            <v>00111157P.2</v>
          </cell>
        </row>
        <row r="4511">
          <cell r="K4511" t="str">
            <v>00111157P.2</v>
          </cell>
        </row>
        <row r="4512">
          <cell r="K4512" t="str">
            <v>00111157P.2</v>
          </cell>
        </row>
        <row r="4513">
          <cell r="K4513" t="str">
            <v>00111157P.2</v>
          </cell>
        </row>
        <row r="4514">
          <cell r="K4514" t="str">
            <v>00111157P.2</v>
          </cell>
        </row>
        <row r="4515">
          <cell r="K4515" t="str">
            <v>00111159P.2</v>
          </cell>
        </row>
        <row r="4516">
          <cell r="K4516" t="str">
            <v>00111159P.2</v>
          </cell>
        </row>
        <row r="4517">
          <cell r="K4517" t="str">
            <v>00111159P.2</v>
          </cell>
        </row>
        <row r="4518">
          <cell r="K4518" t="str">
            <v>00111159P.2</v>
          </cell>
        </row>
        <row r="4519">
          <cell r="K4519" t="str">
            <v>00111159P.2</v>
          </cell>
        </row>
        <row r="4520">
          <cell r="K4520" t="str">
            <v>00111159P.2</v>
          </cell>
        </row>
        <row r="4521">
          <cell r="K4521" t="str">
            <v>00111157P.2</v>
          </cell>
        </row>
        <row r="4522">
          <cell r="K4522" t="str">
            <v>00111157P.2</v>
          </cell>
        </row>
        <row r="4523">
          <cell r="K4523" t="str">
            <v>00111157P.2</v>
          </cell>
        </row>
        <row r="4524">
          <cell r="K4524" t="str">
            <v>00111128P.2</v>
          </cell>
        </row>
        <row r="4525">
          <cell r="K4525" t="str">
            <v>00111128P.2</v>
          </cell>
        </row>
        <row r="4526">
          <cell r="K4526" t="str">
            <v>00111128P.2</v>
          </cell>
        </row>
        <row r="4527">
          <cell r="K4527" t="str">
            <v>00111128P.2</v>
          </cell>
        </row>
        <row r="4528">
          <cell r="K4528" t="str">
            <v>00111128P.2</v>
          </cell>
        </row>
        <row r="4529">
          <cell r="K4529" t="str">
            <v>00111128P.2</v>
          </cell>
        </row>
        <row r="4530">
          <cell r="K4530" t="str">
            <v>00111128P.2</v>
          </cell>
        </row>
        <row r="4531">
          <cell r="K4531" t="str">
            <v>00111128P.2</v>
          </cell>
        </row>
        <row r="4532">
          <cell r="K4532" t="str">
            <v>00111128P.2</v>
          </cell>
        </row>
        <row r="4533">
          <cell r="K4533" t="str">
            <v>00111128P.2</v>
          </cell>
        </row>
        <row r="4534">
          <cell r="K4534" t="str">
            <v>00111128P.2</v>
          </cell>
        </row>
        <row r="4535">
          <cell r="K4535" t="str">
            <v>00111128P.2</v>
          </cell>
        </row>
        <row r="4536">
          <cell r="K4536" t="str">
            <v>00111128P.2</v>
          </cell>
        </row>
        <row r="4537">
          <cell r="K4537" t="str">
            <v>00111128P.2</v>
          </cell>
        </row>
        <row r="4538">
          <cell r="K4538" t="str">
            <v>00111128P.2</v>
          </cell>
        </row>
        <row r="4539">
          <cell r="K4539" t="str">
            <v>00111128P.2</v>
          </cell>
        </row>
        <row r="4540">
          <cell r="K4540" t="str">
            <v>00111128P.2</v>
          </cell>
        </row>
        <row r="4541">
          <cell r="K4541" t="str">
            <v>00111128P.2</v>
          </cell>
        </row>
        <row r="4542">
          <cell r="K4542" t="str">
            <v>00111128P.2</v>
          </cell>
        </row>
        <row r="4543">
          <cell r="K4543" t="str">
            <v>00111128P.2</v>
          </cell>
        </row>
        <row r="4544">
          <cell r="K4544" t="str">
            <v>00111128P.2</v>
          </cell>
        </row>
        <row r="4545">
          <cell r="K4545" t="str">
            <v>00111128P.2</v>
          </cell>
        </row>
        <row r="4546">
          <cell r="K4546" t="str">
            <v>00111120P.2</v>
          </cell>
        </row>
        <row r="4547">
          <cell r="K4547" t="str">
            <v>00111121P.2</v>
          </cell>
        </row>
        <row r="4548">
          <cell r="K4548" t="str">
            <v>00111125P.2</v>
          </cell>
        </row>
        <row r="4549">
          <cell r="K4549" t="str">
            <v>00111130P.2</v>
          </cell>
        </row>
        <row r="4550">
          <cell r="K4550" t="str">
            <v>00111136P.2</v>
          </cell>
        </row>
        <row r="4551">
          <cell r="K4551" t="str">
            <v>00111141P.2</v>
          </cell>
        </row>
        <row r="4552">
          <cell r="K4552" t="str">
            <v>00111154P.2</v>
          </cell>
        </row>
        <row r="4553">
          <cell r="K4553" t="str">
            <v>00111131P.2</v>
          </cell>
        </row>
        <row r="4554">
          <cell r="K4554" t="str">
            <v>00111130P.2</v>
          </cell>
        </row>
        <row r="4555">
          <cell r="K4555" t="str">
            <v>00111124P.2</v>
          </cell>
        </row>
        <row r="4556">
          <cell r="K4556" t="str">
            <v>00111131P.2</v>
          </cell>
        </row>
        <row r="4557">
          <cell r="K4557" t="str">
            <v>00111131P.2</v>
          </cell>
        </row>
        <row r="4558">
          <cell r="K4558" t="str">
            <v>00111131P.2</v>
          </cell>
        </row>
        <row r="4559">
          <cell r="K4559" t="str">
            <v>00111103P.2</v>
          </cell>
        </row>
        <row r="4560">
          <cell r="K4560" t="str">
            <v>00111159P.2</v>
          </cell>
        </row>
        <row r="4561">
          <cell r="K4561" t="str">
            <v>00111125P.2</v>
          </cell>
        </row>
        <row r="4562">
          <cell r="K4562" t="str">
            <v>00111125P.2</v>
          </cell>
        </row>
        <row r="4563">
          <cell r="K4563" t="str">
            <v>00111125P.2</v>
          </cell>
        </row>
        <row r="4564">
          <cell r="K4564" t="str">
            <v>00111125P.2</v>
          </cell>
        </row>
        <row r="4565">
          <cell r="K4565" t="str">
            <v>00111125P.2</v>
          </cell>
        </row>
        <row r="4566">
          <cell r="K4566" t="str">
            <v>00111125P.2</v>
          </cell>
        </row>
        <row r="4567">
          <cell r="K4567" t="str">
            <v>00111125P.2</v>
          </cell>
        </row>
        <row r="4568">
          <cell r="K4568" t="str">
            <v>00111125P.2</v>
          </cell>
        </row>
        <row r="4569">
          <cell r="K4569" t="str">
            <v>00111125P.2</v>
          </cell>
        </row>
        <row r="4570">
          <cell r="K4570" t="str">
            <v>00111125P.2</v>
          </cell>
        </row>
        <row r="4571">
          <cell r="K4571" t="str">
            <v>00111125P.2</v>
          </cell>
        </row>
        <row r="4572">
          <cell r="K4572" t="str">
            <v>00111125P.2</v>
          </cell>
        </row>
        <row r="4573">
          <cell r="K4573" t="str">
            <v>00111125P.2</v>
          </cell>
        </row>
        <row r="4574">
          <cell r="K4574" t="str">
            <v>00111126P.2</v>
          </cell>
        </row>
        <row r="4575">
          <cell r="K4575" t="str">
            <v>00111111P.2</v>
          </cell>
        </row>
        <row r="4576">
          <cell r="K4576" t="str">
            <v>00111119P.2</v>
          </cell>
        </row>
        <row r="4577">
          <cell r="K4577" t="str">
            <v>00111101P.2</v>
          </cell>
        </row>
        <row r="4578">
          <cell r="K4578" t="str">
            <v>00111101P.2</v>
          </cell>
        </row>
        <row r="4579">
          <cell r="K4579" t="str">
            <v>00111160P.2</v>
          </cell>
        </row>
        <row r="4580">
          <cell r="K4580" t="str">
            <v>00111150P.2</v>
          </cell>
        </row>
        <row r="4581">
          <cell r="K4581" t="str">
            <v>00111150P.2</v>
          </cell>
        </row>
        <row r="4582">
          <cell r="K4582" t="str">
            <v>00111150P.2</v>
          </cell>
        </row>
        <row r="4583">
          <cell r="K4583" t="str">
            <v>00111150P.2</v>
          </cell>
        </row>
        <row r="4584">
          <cell r="K4584" t="str">
            <v>00111148P.2</v>
          </cell>
        </row>
        <row r="4585">
          <cell r="K4585" t="str">
            <v>00111150P.2</v>
          </cell>
        </row>
        <row r="4586">
          <cell r="K4586" t="str">
            <v>00111150P.2</v>
          </cell>
        </row>
        <row r="4587">
          <cell r="K4587" t="str">
            <v>00111150P.2</v>
          </cell>
        </row>
        <row r="4588">
          <cell r="K4588" t="str">
            <v>00111135P.2</v>
          </cell>
        </row>
        <row r="4589">
          <cell r="K4589" t="str">
            <v>00111134P.2</v>
          </cell>
        </row>
        <row r="4590">
          <cell r="K4590" t="str">
            <v>00111135P.2</v>
          </cell>
        </row>
        <row r="4591">
          <cell r="K4591" t="str">
            <v>00111134P.2</v>
          </cell>
        </row>
        <row r="4592">
          <cell r="K4592" t="str">
            <v>00111159P.2</v>
          </cell>
        </row>
        <row r="4593">
          <cell r="K4593" t="str">
            <v>00111159P.2</v>
          </cell>
        </row>
        <row r="4594">
          <cell r="K4594" t="str">
            <v>00111159P.2</v>
          </cell>
        </row>
        <row r="4595">
          <cell r="K4595" t="str">
            <v>00111114P.2</v>
          </cell>
        </row>
        <row r="4596">
          <cell r="K4596" t="str">
            <v>00111114P.2</v>
          </cell>
        </row>
        <row r="4597">
          <cell r="K4597" t="str">
            <v>00111114P.2</v>
          </cell>
        </row>
        <row r="4598">
          <cell r="K4598" t="str">
            <v>00111114P.2</v>
          </cell>
        </row>
        <row r="4599">
          <cell r="K4599" t="str">
            <v>00111114P.2</v>
          </cell>
        </row>
        <row r="4600">
          <cell r="K4600" t="str">
            <v>00111114P.2</v>
          </cell>
        </row>
        <row r="4601">
          <cell r="K4601" t="str">
            <v>00111114P.2</v>
          </cell>
        </row>
        <row r="4602">
          <cell r="K4602" t="str">
            <v>00111113P.2</v>
          </cell>
        </row>
        <row r="4603">
          <cell r="K4603" t="str">
            <v>00111113P.2</v>
          </cell>
        </row>
        <row r="4604">
          <cell r="K4604" t="str">
            <v>00111113P.2</v>
          </cell>
        </row>
        <row r="4605">
          <cell r="K4605" t="str">
            <v>00111117P.2</v>
          </cell>
        </row>
        <row r="4606">
          <cell r="K4606" t="str">
            <v>00111113P.2</v>
          </cell>
        </row>
        <row r="4607">
          <cell r="K4607" t="str">
            <v>00111113P.2</v>
          </cell>
        </row>
        <row r="4608">
          <cell r="K4608" t="str">
            <v>00111117P.2</v>
          </cell>
        </row>
        <row r="4609">
          <cell r="K4609" t="str">
            <v>00111113P.2</v>
          </cell>
        </row>
        <row r="4610">
          <cell r="K4610" t="str">
            <v>00111116P.2</v>
          </cell>
        </row>
        <row r="4611">
          <cell r="K4611" t="str">
            <v>00111116P.2</v>
          </cell>
        </row>
        <row r="4612">
          <cell r="K4612" t="str">
            <v>00111116P.2</v>
          </cell>
        </row>
        <row r="4613">
          <cell r="K4613" t="str">
            <v>00111118P.2</v>
          </cell>
        </row>
        <row r="4614">
          <cell r="K4614" t="str">
            <v>00111146P.2</v>
          </cell>
        </row>
        <row r="4615">
          <cell r="K4615" t="str">
            <v>00111146P.2</v>
          </cell>
        </row>
        <row r="4616">
          <cell r="K4616" t="str">
            <v>00111146P.2</v>
          </cell>
        </row>
        <row r="4617">
          <cell r="K4617" t="str">
            <v>00111146P.2</v>
          </cell>
        </row>
        <row r="4618">
          <cell r="K4618" t="str">
            <v>00111146P.2</v>
          </cell>
        </row>
        <row r="4619">
          <cell r="K4619" t="str">
            <v>00111146P.2</v>
          </cell>
        </row>
        <row r="4620">
          <cell r="K4620" t="str">
            <v>00111146P.2</v>
          </cell>
        </row>
        <row r="4621">
          <cell r="K4621" t="str">
            <v>00111146P.2</v>
          </cell>
        </row>
        <row r="4622">
          <cell r="K4622" t="str">
            <v>00111146P.2</v>
          </cell>
        </row>
        <row r="4623">
          <cell r="K4623" t="str">
            <v>00111143P.2</v>
          </cell>
        </row>
        <row r="4624">
          <cell r="K4624" t="str">
            <v>00111143P.2</v>
          </cell>
        </row>
        <row r="4625">
          <cell r="K4625" t="str">
            <v>00111143P.2</v>
          </cell>
        </row>
        <row r="4626">
          <cell r="K4626" t="str">
            <v>00111149P.2</v>
          </cell>
        </row>
        <row r="4627">
          <cell r="K4627" t="str">
            <v>00111143P.2</v>
          </cell>
        </row>
        <row r="4628">
          <cell r="K4628" t="str">
            <v>00111143P.2</v>
          </cell>
        </row>
        <row r="4629">
          <cell r="K4629" t="str">
            <v>00111149P.2</v>
          </cell>
        </row>
        <row r="4630">
          <cell r="K4630" t="str">
            <v>00111143P.2</v>
          </cell>
        </row>
        <row r="4631">
          <cell r="K4631" t="str">
            <v>00111143P.2</v>
          </cell>
        </row>
        <row r="4632">
          <cell r="K4632" t="str">
            <v>00111149P.2</v>
          </cell>
        </row>
        <row r="4633">
          <cell r="K4633" t="str">
            <v>00111143P.2</v>
          </cell>
        </row>
        <row r="4634">
          <cell r="K4634" t="str">
            <v>00111146P.2</v>
          </cell>
        </row>
        <row r="4635">
          <cell r="K4635" t="str">
            <v>00111143P.2</v>
          </cell>
        </row>
        <row r="4636">
          <cell r="K4636" t="str">
            <v>00111143P.2</v>
          </cell>
        </row>
        <row r="4637">
          <cell r="K4637" t="str">
            <v>00111143P.2</v>
          </cell>
        </row>
        <row r="4638">
          <cell r="K4638" t="str">
            <v>00111143P.2</v>
          </cell>
        </row>
        <row r="4639">
          <cell r="K4639" t="str">
            <v>00111143P.2</v>
          </cell>
        </row>
        <row r="4640">
          <cell r="K4640" t="str">
            <v>00111106P.2</v>
          </cell>
        </row>
        <row r="4641">
          <cell r="K4641" t="str">
            <v>00111107P.2</v>
          </cell>
        </row>
        <row r="4642">
          <cell r="K4642" t="str">
            <v>00111107P.2</v>
          </cell>
        </row>
        <row r="4643">
          <cell r="K4643" t="str">
            <v>00111145P.2</v>
          </cell>
        </row>
        <row r="4644">
          <cell r="K4644" t="str">
            <v>00111131P.2</v>
          </cell>
        </row>
        <row r="4645">
          <cell r="K4645" t="str">
            <v>00111109P.2</v>
          </cell>
        </row>
        <row r="4646">
          <cell r="K4646" t="str">
            <v>00111145P.2</v>
          </cell>
        </row>
        <row r="4647">
          <cell r="K4647" t="str">
            <v>00111145P.2</v>
          </cell>
        </row>
        <row r="4648">
          <cell r="K4648" t="str">
            <v>00111113P.2</v>
          </cell>
        </row>
        <row r="4649">
          <cell r="K4649" t="str">
            <v>00111109P.2</v>
          </cell>
        </row>
        <row r="4650">
          <cell r="K4650" t="str">
            <v>00111134P.2</v>
          </cell>
        </row>
        <row r="4651">
          <cell r="K4651" t="str">
            <v>00111134P.2</v>
          </cell>
        </row>
        <row r="4652">
          <cell r="K4652" t="str">
            <v>00111134P.2</v>
          </cell>
        </row>
        <row r="4653">
          <cell r="K4653" t="str">
            <v>00111128P.2</v>
          </cell>
        </row>
        <row r="4654">
          <cell r="K4654" t="str">
            <v>00111145P.2</v>
          </cell>
        </row>
        <row r="4655">
          <cell r="K4655" t="str">
            <v>00111145P.2</v>
          </cell>
        </row>
        <row r="4656">
          <cell r="K4656" t="str">
            <v>00111145P.2</v>
          </cell>
        </row>
        <row r="4657">
          <cell r="K4657" t="str">
            <v>00111145P.2</v>
          </cell>
        </row>
        <row r="4658">
          <cell r="K4658" t="str">
            <v>00111145P.2</v>
          </cell>
        </row>
        <row r="4659">
          <cell r="K4659" t="str">
            <v>00111145P.2</v>
          </cell>
        </row>
        <row r="4660">
          <cell r="K4660" t="str">
            <v>00111145P.2</v>
          </cell>
        </row>
        <row r="4661">
          <cell r="K4661" t="str">
            <v>00111145P.2</v>
          </cell>
        </row>
        <row r="4662">
          <cell r="K4662" t="str">
            <v>00111145P.2</v>
          </cell>
        </row>
        <row r="4663">
          <cell r="K4663" t="str">
            <v>00111145P.2</v>
          </cell>
        </row>
        <row r="4664">
          <cell r="K4664" t="str">
            <v>00111145P.2</v>
          </cell>
        </row>
        <row r="4665">
          <cell r="K4665" t="str">
            <v>00111145P.2</v>
          </cell>
        </row>
        <row r="4666">
          <cell r="K4666" t="str">
            <v>00111145P.2</v>
          </cell>
        </row>
        <row r="4667">
          <cell r="K4667" t="str">
            <v>00111145P.2</v>
          </cell>
        </row>
        <row r="4668">
          <cell r="K4668" t="str">
            <v>00111122P.2</v>
          </cell>
        </row>
        <row r="4669">
          <cell r="K4669" t="str">
            <v>00111122P.2</v>
          </cell>
        </row>
        <row r="4670">
          <cell r="K4670" t="str">
            <v>00111122P.2</v>
          </cell>
        </row>
        <row r="4671">
          <cell r="K4671" t="str">
            <v>00111123P.2</v>
          </cell>
        </row>
        <row r="4672">
          <cell r="K4672" t="str">
            <v>00111123P.2</v>
          </cell>
        </row>
        <row r="4673">
          <cell r="K4673" t="str">
            <v>00111145P.2</v>
          </cell>
        </row>
        <row r="4674">
          <cell r="K4674" t="str">
            <v>00111145P.2</v>
          </cell>
        </row>
        <row r="4675">
          <cell r="K4675" t="str">
            <v>00111122P.2</v>
          </cell>
        </row>
        <row r="4676">
          <cell r="K4676" t="str">
            <v>00111153P.2</v>
          </cell>
        </row>
        <row r="4677">
          <cell r="K4677" t="str">
            <v>00111153P.2</v>
          </cell>
        </row>
        <row r="4678">
          <cell r="K4678" t="str">
            <v>00111153P.2</v>
          </cell>
        </row>
        <row r="4679">
          <cell r="K4679" t="str">
            <v>00111153P.2</v>
          </cell>
        </row>
        <row r="4680">
          <cell r="K4680" t="str">
            <v>00111145P.2</v>
          </cell>
        </row>
        <row r="4681">
          <cell r="K4681" t="str">
            <v>00111145P.2</v>
          </cell>
        </row>
        <row r="4682">
          <cell r="K4682" t="str">
            <v>00111145P.2</v>
          </cell>
        </row>
        <row r="4683">
          <cell r="K4683" t="str">
            <v>00111145P.2</v>
          </cell>
        </row>
        <row r="4684">
          <cell r="K4684" t="str">
            <v>00111145P.2</v>
          </cell>
        </row>
        <row r="4685">
          <cell r="K4685" t="str">
            <v>00111145P.2</v>
          </cell>
        </row>
        <row r="4686">
          <cell r="K4686" t="str">
            <v>00111145P.2</v>
          </cell>
        </row>
        <row r="4687">
          <cell r="K4687" t="str">
            <v>00111145P.2</v>
          </cell>
        </row>
        <row r="4688">
          <cell r="K4688" t="str">
            <v>00111145P.2</v>
          </cell>
        </row>
        <row r="4689">
          <cell r="K4689" t="str">
            <v>00111145P.2</v>
          </cell>
        </row>
        <row r="4690">
          <cell r="K4690" t="str">
            <v>00111145P.2</v>
          </cell>
        </row>
        <row r="4691">
          <cell r="K4691" t="str">
            <v>00111145P.2</v>
          </cell>
        </row>
        <row r="4692">
          <cell r="K4692" t="str">
            <v>00111145P.2</v>
          </cell>
        </row>
        <row r="4693">
          <cell r="K4693" t="str">
            <v>00111145P.2</v>
          </cell>
        </row>
        <row r="4694">
          <cell r="K4694" t="str">
            <v>00111145P.2</v>
          </cell>
        </row>
        <row r="4695">
          <cell r="K4695" t="str">
            <v>00111145P.2</v>
          </cell>
        </row>
        <row r="4696">
          <cell r="K4696" t="str">
            <v>00111145P.2</v>
          </cell>
        </row>
        <row r="4697">
          <cell r="K4697" t="str">
            <v>00111145P.2</v>
          </cell>
        </row>
        <row r="4698">
          <cell r="K4698" t="str">
            <v>00111145P.2</v>
          </cell>
        </row>
        <row r="4699">
          <cell r="K4699" t="str">
            <v>00111145P.2</v>
          </cell>
        </row>
        <row r="4700">
          <cell r="K4700" t="str">
            <v>00111145P.2</v>
          </cell>
        </row>
        <row r="4701">
          <cell r="K4701" t="str">
            <v>00111145P.2</v>
          </cell>
        </row>
        <row r="4702">
          <cell r="K4702" t="str">
            <v>00111145P.2</v>
          </cell>
        </row>
        <row r="4703">
          <cell r="K4703" t="str">
            <v>00111145P.2</v>
          </cell>
        </row>
        <row r="4704">
          <cell r="K4704" t="str">
            <v>00111145P.2</v>
          </cell>
        </row>
        <row r="4705">
          <cell r="K4705" t="str">
            <v>00111145P.2</v>
          </cell>
        </row>
        <row r="4706">
          <cell r="K4706" t="str">
            <v>00111145P.2</v>
          </cell>
        </row>
        <row r="4707">
          <cell r="K4707" t="str">
            <v>00111149P.2</v>
          </cell>
        </row>
        <row r="4708">
          <cell r="K4708" t="str">
            <v>00111149P.2</v>
          </cell>
        </row>
        <row r="4709">
          <cell r="K4709" t="str">
            <v>00111149P.2</v>
          </cell>
        </row>
        <row r="4710">
          <cell r="K4710" t="str">
            <v>00111150P.2</v>
          </cell>
        </row>
        <row r="4711">
          <cell r="K4711" t="str">
            <v>00111150P.2</v>
          </cell>
        </row>
        <row r="4712">
          <cell r="K4712" t="str">
            <v>00111150P.2</v>
          </cell>
        </row>
        <row r="4713">
          <cell r="K4713" t="str">
            <v>00111150P.2</v>
          </cell>
        </row>
        <row r="4714">
          <cell r="K4714" t="str">
            <v>00111150P.2</v>
          </cell>
        </row>
        <row r="4715">
          <cell r="K4715" t="str">
            <v>00111150P.2</v>
          </cell>
        </row>
        <row r="4716">
          <cell r="K4716" t="str">
            <v>00111150P.2</v>
          </cell>
        </row>
        <row r="4717">
          <cell r="K4717" t="str">
            <v>00111153P.2</v>
          </cell>
        </row>
        <row r="4718">
          <cell r="K4718" t="str">
            <v>00111153P.2</v>
          </cell>
        </row>
        <row r="4719">
          <cell r="K4719" t="str">
            <v>00111153P.2</v>
          </cell>
        </row>
        <row r="4720">
          <cell r="K4720" t="str">
            <v>00111153P.2</v>
          </cell>
        </row>
        <row r="4721">
          <cell r="K4721" t="str">
            <v>00111153P.2</v>
          </cell>
        </row>
        <row r="4722">
          <cell r="K4722" t="str">
            <v>00111153P.2</v>
          </cell>
        </row>
        <row r="4723">
          <cell r="K4723" t="str">
            <v>00111153P.2</v>
          </cell>
        </row>
        <row r="4724">
          <cell r="K4724" t="str">
            <v>00111153P.2</v>
          </cell>
        </row>
        <row r="4725">
          <cell r="K4725" t="str">
            <v>00111153P.2</v>
          </cell>
        </row>
        <row r="4726">
          <cell r="K4726" t="str">
            <v>00111153P.2</v>
          </cell>
        </row>
        <row r="4727">
          <cell r="K4727" t="str">
            <v>00111153P.2</v>
          </cell>
        </row>
        <row r="4728">
          <cell r="K4728" t="str">
            <v>00111153P.2</v>
          </cell>
        </row>
        <row r="4729">
          <cell r="K4729" t="str">
            <v>00111153P.2</v>
          </cell>
        </row>
        <row r="4730">
          <cell r="K4730" t="str">
            <v>00111145P.2</v>
          </cell>
        </row>
        <row r="4731">
          <cell r="K4731" t="str">
            <v>00111145P.2</v>
          </cell>
        </row>
        <row r="4732">
          <cell r="K4732" t="str">
            <v>00111145P.2</v>
          </cell>
        </row>
        <row r="4733">
          <cell r="K4733" t="str">
            <v>00111145P.2</v>
          </cell>
        </row>
        <row r="4734">
          <cell r="K4734" t="str">
            <v>00111145P.2</v>
          </cell>
        </row>
        <row r="4735">
          <cell r="K4735" t="str">
            <v>00111145P.2</v>
          </cell>
        </row>
        <row r="4736">
          <cell r="K4736" t="str">
            <v>00111145P.2</v>
          </cell>
        </row>
        <row r="4737">
          <cell r="K4737" t="str">
            <v>00111145P.2</v>
          </cell>
        </row>
        <row r="4738">
          <cell r="K4738" t="str">
            <v>00111145P.2</v>
          </cell>
        </row>
        <row r="4739">
          <cell r="K4739" t="str">
            <v>00111145P.2</v>
          </cell>
        </row>
        <row r="4740">
          <cell r="K4740" t="str">
            <v>00111145P.2</v>
          </cell>
        </row>
        <row r="4741">
          <cell r="K4741" t="str">
            <v>00111145P.2</v>
          </cell>
        </row>
        <row r="4742">
          <cell r="K4742" t="str">
            <v>00111145P.2</v>
          </cell>
        </row>
        <row r="4743">
          <cell r="K4743" t="str">
            <v>00111145P.2</v>
          </cell>
        </row>
        <row r="4744">
          <cell r="K4744" t="str">
            <v>00111145P.2</v>
          </cell>
        </row>
        <row r="4745">
          <cell r="K4745" t="str">
            <v>00111145P.2</v>
          </cell>
        </row>
        <row r="4746">
          <cell r="K4746" t="str">
            <v>00111145P.2</v>
          </cell>
        </row>
        <row r="4747">
          <cell r="K4747" t="str">
            <v>00111145P.2</v>
          </cell>
        </row>
        <row r="4748">
          <cell r="K4748" t="str">
            <v>00111145P.2</v>
          </cell>
        </row>
        <row r="4749">
          <cell r="K4749" t="str">
            <v>00111145P.2</v>
          </cell>
        </row>
        <row r="4750">
          <cell r="K4750" t="str">
            <v>00111145P.2</v>
          </cell>
        </row>
        <row r="4751">
          <cell r="K4751" t="str">
            <v>00111145P.2</v>
          </cell>
        </row>
        <row r="4752">
          <cell r="K4752" t="str">
            <v>00111145P.2</v>
          </cell>
        </row>
        <row r="4753">
          <cell r="K4753" t="str">
            <v>00111145P.2</v>
          </cell>
        </row>
        <row r="4754">
          <cell r="K4754" t="str">
            <v>00111145P.2</v>
          </cell>
        </row>
        <row r="4755">
          <cell r="K4755" t="str">
            <v>00111145P.2</v>
          </cell>
        </row>
        <row r="4756">
          <cell r="K4756" t="str">
            <v>00111145P.2</v>
          </cell>
        </row>
        <row r="4757">
          <cell r="K4757" t="str">
            <v>00111145P.2</v>
          </cell>
        </row>
        <row r="4758">
          <cell r="K4758" t="str">
            <v>00111145P.2</v>
          </cell>
        </row>
        <row r="4759">
          <cell r="K4759" t="str">
            <v>00111145P.2</v>
          </cell>
        </row>
        <row r="4760">
          <cell r="K4760" t="str">
            <v>00111145P.2</v>
          </cell>
        </row>
        <row r="4761">
          <cell r="K4761" t="str">
            <v>00111145P.2</v>
          </cell>
        </row>
        <row r="4762">
          <cell r="K4762" t="str">
            <v>00111145P.2</v>
          </cell>
        </row>
        <row r="4763">
          <cell r="K4763" t="str">
            <v>00111145P.2</v>
          </cell>
        </row>
        <row r="4764">
          <cell r="K4764" t="str">
            <v>00111145P.2</v>
          </cell>
        </row>
        <row r="4765">
          <cell r="K4765" t="str">
            <v>00111145P.2</v>
          </cell>
        </row>
        <row r="4766">
          <cell r="K4766" t="str">
            <v>00111145P.2</v>
          </cell>
        </row>
        <row r="4767">
          <cell r="K4767" t="str">
            <v>00111145P.2</v>
          </cell>
        </row>
        <row r="4768">
          <cell r="K4768" t="str">
            <v>00111145P.2</v>
          </cell>
        </row>
        <row r="4769">
          <cell r="K4769" t="str">
            <v>00111145P.2</v>
          </cell>
        </row>
        <row r="4770">
          <cell r="K4770" t="str">
            <v>00111145P.2</v>
          </cell>
        </row>
        <row r="4771">
          <cell r="K4771" t="str">
            <v>00111145P.2</v>
          </cell>
        </row>
        <row r="4772">
          <cell r="K4772" t="str">
            <v>00111145P.2</v>
          </cell>
        </row>
        <row r="4773">
          <cell r="K4773" t="str">
            <v>00111145P.2</v>
          </cell>
        </row>
        <row r="4774">
          <cell r="K4774" t="str">
            <v>00111145P.2</v>
          </cell>
        </row>
        <row r="4775">
          <cell r="K4775" t="str">
            <v>00111145P.2</v>
          </cell>
        </row>
        <row r="4776">
          <cell r="K4776" t="str">
            <v>00111145P.2</v>
          </cell>
        </row>
        <row r="4777">
          <cell r="K4777" t="str">
            <v>00111145P.2</v>
          </cell>
        </row>
        <row r="4778">
          <cell r="K4778" t="str">
            <v>00111145P.2</v>
          </cell>
        </row>
        <row r="4779">
          <cell r="K4779" t="str">
            <v>00111145P.2</v>
          </cell>
        </row>
        <row r="4780">
          <cell r="K4780" t="str">
            <v>00111145P.2</v>
          </cell>
        </row>
        <row r="4781">
          <cell r="K4781" t="str">
            <v>00111149P.2</v>
          </cell>
        </row>
        <row r="4782">
          <cell r="K4782" t="str">
            <v>00111149P.2</v>
          </cell>
        </row>
        <row r="4783">
          <cell r="K4783" t="str">
            <v>00111149P.2</v>
          </cell>
        </row>
        <row r="4784">
          <cell r="K4784" t="str">
            <v>00111149P.2</v>
          </cell>
        </row>
        <row r="4785">
          <cell r="K4785" t="str">
            <v>00111149P.2</v>
          </cell>
        </row>
        <row r="4786">
          <cell r="K4786" t="str">
            <v>00111149P.2</v>
          </cell>
        </row>
        <row r="4787">
          <cell r="K4787" t="str">
            <v>00111149P.2</v>
          </cell>
        </row>
        <row r="4788">
          <cell r="K4788" t="str">
            <v>00111149P.2</v>
          </cell>
        </row>
        <row r="4789">
          <cell r="K4789" t="str">
            <v>00111149P.2</v>
          </cell>
        </row>
        <row r="4790">
          <cell r="K4790" t="str">
            <v>00111149P.2</v>
          </cell>
        </row>
        <row r="4791">
          <cell r="K4791" t="str">
            <v>00111149P.2</v>
          </cell>
        </row>
        <row r="4792">
          <cell r="K4792" t="str">
            <v>00111149P.2</v>
          </cell>
        </row>
        <row r="4793">
          <cell r="K4793" t="str">
            <v>00111149P.2</v>
          </cell>
        </row>
        <row r="4794">
          <cell r="K4794" t="str">
            <v>00111149P.2</v>
          </cell>
        </row>
        <row r="4795">
          <cell r="K4795" t="str">
            <v>00111149P.2</v>
          </cell>
        </row>
        <row r="4796">
          <cell r="K4796" t="str">
            <v>00111149P.2</v>
          </cell>
        </row>
        <row r="4797">
          <cell r="K4797" t="str">
            <v>00111150P.2</v>
          </cell>
        </row>
        <row r="4798">
          <cell r="K4798" t="str">
            <v>00111150P.2</v>
          </cell>
        </row>
        <row r="4799">
          <cell r="K4799" t="str">
            <v>00111150P.2</v>
          </cell>
        </row>
        <row r="4800">
          <cell r="K4800" t="str">
            <v>00111150P.2</v>
          </cell>
        </row>
        <row r="4801">
          <cell r="K4801" t="str">
            <v>00111150P.2</v>
          </cell>
        </row>
        <row r="4802">
          <cell r="K4802" t="str">
            <v>00111150P.2</v>
          </cell>
        </row>
        <row r="4803">
          <cell r="K4803" t="str">
            <v>00111150P.2</v>
          </cell>
        </row>
        <row r="4804">
          <cell r="K4804" t="str">
            <v>00111106P.2</v>
          </cell>
        </row>
        <row r="4805">
          <cell r="K4805" t="str">
            <v>01010043E.111</v>
          </cell>
        </row>
        <row r="4806">
          <cell r="K4806" t="str">
            <v>01010020E.13</v>
          </cell>
        </row>
        <row r="4807">
          <cell r="K4807" t="str">
            <v>01010020E.13</v>
          </cell>
        </row>
        <row r="4808">
          <cell r="K4808" t="str">
            <v>01010016E.13</v>
          </cell>
        </row>
        <row r="4809">
          <cell r="K4809" t="str">
            <v>01010012E.13</v>
          </cell>
        </row>
        <row r="4810">
          <cell r="K4810" t="str">
            <v>01010021E.111</v>
          </cell>
        </row>
        <row r="4811">
          <cell r="K4811" t="str">
            <v>01010010E.13</v>
          </cell>
        </row>
        <row r="4812">
          <cell r="K4812" t="str">
            <v>01010029E.13</v>
          </cell>
        </row>
        <row r="4813">
          <cell r="K4813" t="str">
            <v>01010031E.13</v>
          </cell>
        </row>
        <row r="4814">
          <cell r="K4814" t="str">
            <v>01010014E.111</v>
          </cell>
        </row>
        <row r="4815">
          <cell r="K4815" t="str">
            <v>01010027E.111</v>
          </cell>
        </row>
        <row r="4816">
          <cell r="K4816" t="str">
            <v>01010010E.111</v>
          </cell>
        </row>
        <row r="4817">
          <cell r="K4817" t="str">
            <v>01010016E.111</v>
          </cell>
        </row>
        <row r="4818">
          <cell r="K4818" t="str">
            <v>01010010E.111</v>
          </cell>
        </row>
        <row r="4819">
          <cell r="K4819" t="str">
            <v>01010018E.111</v>
          </cell>
        </row>
        <row r="4820">
          <cell r="K4820" t="str">
            <v>01010024E.111</v>
          </cell>
        </row>
        <row r="4821">
          <cell r="K4821" t="str">
            <v>01010021E.111</v>
          </cell>
        </row>
        <row r="4822">
          <cell r="K4822" t="str">
            <v>01010023E.111</v>
          </cell>
        </row>
        <row r="4823">
          <cell r="K4823" t="str">
            <v>01010029E.111</v>
          </cell>
        </row>
        <row r="4824">
          <cell r="K4824" t="str">
            <v>01010012E.111</v>
          </cell>
        </row>
        <row r="4825">
          <cell r="K4825" t="str">
            <v>01010034E.111</v>
          </cell>
        </row>
        <row r="4826">
          <cell r="K4826" t="str">
            <v>01010022E.111</v>
          </cell>
        </row>
        <row r="4827">
          <cell r="K4827" t="str">
            <v>01010020E.111</v>
          </cell>
        </row>
        <row r="4828">
          <cell r="K4828" t="str">
            <v>01010012E.111</v>
          </cell>
        </row>
        <row r="4829">
          <cell r="K4829" t="str">
            <v>01010021E.111</v>
          </cell>
        </row>
        <row r="4830">
          <cell r="K4830" t="str">
            <v>01010043E.111</v>
          </cell>
        </row>
        <row r="4831">
          <cell r="K4831" t="str">
            <v>01010014E.111</v>
          </cell>
        </row>
        <row r="4832">
          <cell r="K4832" t="str">
            <v>01010017E.111</v>
          </cell>
        </row>
        <row r="4833">
          <cell r="K4833" t="str">
            <v>01010019E.111</v>
          </cell>
        </row>
        <row r="4834">
          <cell r="K4834" t="str">
            <v>01010020E.111</v>
          </cell>
        </row>
        <row r="4835">
          <cell r="K4835" t="str">
            <v>01010032E.111</v>
          </cell>
        </row>
        <row r="4836">
          <cell r="K4836" t="str">
            <v>01010033E.111</v>
          </cell>
        </row>
        <row r="4837">
          <cell r="K4837" t="str">
            <v>01010059E.111</v>
          </cell>
        </row>
        <row r="4838">
          <cell r="K4838" t="str">
            <v>01010024E.122</v>
          </cell>
        </row>
        <row r="4839">
          <cell r="K4839" t="str">
            <v>01010025E.122</v>
          </cell>
        </row>
        <row r="4840">
          <cell r="K4840" t="str">
            <v>01010028E.122</v>
          </cell>
        </row>
        <row r="4841">
          <cell r="K4841" t="str">
            <v>01010031E.122</v>
          </cell>
        </row>
        <row r="4842">
          <cell r="K4842" t="str">
            <v>01010051E.122</v>
          </cell>
        </row>
        <row r="4843">
          <cell r="K4843" t="str">
            <v>01010026E.122</v>
          </cell>
        </row>
        <row r="4844">
          <cell r="K4844" t="str">
            <v>01010027E.122</v>
          </cell>
        </row>
        <row r="4845">
          <cell r="K4845" t="str">
            <v>01010029E.122</v>
          </cell>
        </row>
        <row r="4846">
          <cell r="K4846" t="str">
            <v>01010030E.122</v>
          </cell>
        </row>
        <row r="4847">
          <cell r="K4847" t="str">
            <v>01010036E.122</v>
          </cell>
        </row>
        <row r="4848">
          <cell r="K4848" t="str">
            <v>01010053E.122</v>
          </cell>
        </row>
        <row r="4849">
          <cell r="K4849" t="str">
            <v>01010010E.111</v>
          </cell>
        </row>
        <row r="4850">
          <cell r="K4850" t="str">
            <v>01010053E.111</v>
          </cell>
        </row>
        <row r="4851">
          <cell r="K4851" t="str">
            <v>00201143D.121</v>
          </cell>
        </row>
        <row r="4852">
          <cell r="K4852" t="str">
            <v>00201102D.112</v>
          </cell>
        </row>
        <row r="4853">
          <cell r="K4853" t="str">
            <v>00201102D.112</v>
          </cell>
        </row>
        <row r="4854">
          <cell r="K4854" t="str">
            <v>00201102D.112</v>
          </cell>
        </row>
        <row r="4855">
          <cell r="K4855" t="str">
            <v>00201102D.112</v>
          </cell>
        </row>
        <row r="4856">
          <cell r="K4856" t="str">
            <v>00201102D.111</v>
          </cell>
        </row>
        <row r="4857">
          <cell r="K4857" t="str">
            <v>00201161D.112</v>
          </cell>
        </row>
        <row r="4858">
          <cell r="K4858" t="str">
            <v>00201145D.122</v>
          </cell>
        </row>
        <row r="4859">
          <cell r="K4859" t="str">
            <v>00201150D.111</v>
          </cell>
        </row>
        <row r="4860">
          <cell r="K4860" t="str">
            <v>00201157D.111</v>
          </cell>
        </row>
        <row r="4861">
          <cell r="K4861" t="str">
            <v>00201160D.121</v>
          </cell>
        </row>
        <row r="4862">
          <cell r="K4862" t="str">
            <v>00201111D.111</v>
          </cell>
        </row>
        <row r="4863">
          <cell r="K4863" t="str">
            <v>00201127D.111</v>
          </cell>
        </row>
        <row r="4864">
          <cell r="K4864" t="str">
            <v>00201119D.111</v>
          </cell>
        </row>
        <row r="4865">
          <cell r="K4865" t="str">
            <v>00201136D.111</v>
          </cell>
        </row>
        <row r="4866">
          <cell r="K4866" t="str">
            <v>00201125D.121</v>
          </cell>
        </row>
        <row r="4867">
          <cell r="K4867" t="str">
            <v>00201129D.111</v>
          </cell>
        </row>
        <row r="4868">
          <cell r="K4868" t="str">
            <v>00201127D.121</v>
          </cell>
        </row>
        <row r="4869">
          <cell r="K4869" t="str">
            <v>00201132D.121</v>
          </cell>
        </row>
        <row r="4870">
          <cell r="K4870" t="str">
            <v>00201126D.121</v>
          </cell>
        </row>
        <row r="4871">
          <cell r="K4871" t="str">
            <v>00201121D.121</v>
          </cell>
        </row>
        <row r="4872">
          <cell r="K4872" t="str">
            <v>00201112D.111</v>
          </cell>
        </row>
        <row r="4873">
          <cell r="K4873" t="str">
            <v>00201126D.111</v>
          </cell>
        </row>
        <row r="4874">
          <cell r="K4874" t="str">
            <v>00201121D.121</v>
          </cell>
        </row>
        <row r="4875">
          <cell r="K4875" t="str">
            <v>00201133D.121</v>
          </cell>
        </row>
        <row r="4876">
          <cell r="K4876" t="str">
            <v>00201123D.121</v>
          </cell>
        </row>
        <row r="4877">
          <cell r="K4877" t="str">
            <v>00201135D.111</v>
          </cell>
        </row>
        <row r="4878">
          <cell r="K4878" t="str">
            <v>00201111D.111</v>
          </cell>
        </row>
        <row r="4879">
          <cell r="K4879" t="str">
            <v>00201123D.121</v>
          </cell>
        </row>
        <row r="4880">
          <cell r="K4880" t="str">
            <v>00201113D.111</v>
          </cell>
        </row>
        <row r="4881">
          <cell r="K4881" t="str">
            <v>00201128D.121</v>
          </cell>
        </row>
        <row r="4882">
          <cell r="K4882" t="str">
            <v>00201131D.111</v>
          </cell>
        </row>
        <row r="4883">
          <cell r="K4883" t="str">
            <v>00201128D.111</v>
          </cell>
        </row>
        <row r="4884">
          <cell r="K4884" t="str">
            <v>00201126D.121</v>
          </cell>
        </row>
        <row r="4885">
          <cell r="K4885" t="str">
            <v>00201126D.111</v>
          </cell>
        </row>
        <row r="4886">
          <cell r="K4886" t="str">
            <v>00201116D.121</v>
          </cell>
        </row>
        <row r="4887">
          <cell r="K4887" t="str">
            <v>00201143D.111</v>
          </cell>
        </row>
        <row r="4888">
          <cell r="K4888" t="str">
            <v>00201143D.121</v>
          </cell>
        </row>
        <row r="4889">
          <cell r="K4889" t="str">
            <v>00201113D.111</v>
          </cell>
        </row>
        <row r="4890">
          <cell r="K4890" t="str">
            <v>00201121D.111</v>
          </cell>
        </row>
        <row r="4891">
          <cell r="K4891" t="str">
            <v>00201127D.111</v>
          </cell>
        </row>
        <row r="4892">
          <cell r="K4892" t="str">
            <v>00201134D.111</v>
          </cell>
        </row>
        <row r="4893">
          <cell r="K4893" t="str">
            <v>00201142D.121</v>
          </cell>
        </row>
        <row r="4894">
          <cell r="K4894" t="str">
            <v>00201153D.111</v>
          </cell>
        </row>
        <row r="4895">
          <cell r="K4895" t="str">
            <v>00201159D.111</v>
          </cell>
        </row>
        <row r="4896">
          <cell r="K4896" t="str">
            <v>00201159D.121</v>
          </cell>
        </row>
        <row r="4897">
          <cell r="K4897" t="str">
            <v>00201117D.111</v>
          </cell>
        </row>
        <row r="4898">
          <cell r="K4898" t="str">
            <v>00201119D.111</v>
          </cell>
        </row>
        <row r="4899">
          <cell r="K4899" t="str">
            <v>00201120D.111</v>
          </cell>
        </row>
        <row r="4900">
          <cell r="K4900" t="str">
            <v>00201124D.111</v>
          </cell>
        </row>
        <row r="4901">
          <cell r="K4901" t="str">
            <v>00201150D.111</v>
          </cell>
        </row>
        <row r="4902">
          <cell r="K4902" t="str">
            <v>00201151D.111</v>
          </cell>
        </row>
        <row r="4903">
          <cell r="K4903" t="str">
            <v>00201128D.111</v>
          </cell>
        </row>
        <row r="4904">
          <cell r="K4904" t="str">
            <v>00201133D.111</v>
          </cell>
        </row>
        <row r="4905">
          <cell r="K4905" t="str">
            <v>00201135D.111</v>
          </cell>
        </row>
        <row r="4906">
          <cell r="K4906" t="str">
            <v>00201115D.121</v>
          </cell>
        </row>
        <row r="4907">
          <cell r="K4907" t="str">
            <v>00201117D.121</v>
          </cell>
        </row>
        <row r="4908">
          <cell r="K4908" t="str">
            <v>00201124D.121</v>
          </cell>
        </row>
        <row r="4909">
          <cell r="K4909" t="str">
            <v>00201143D.121</v>
          </cell>
        </row>
        <row r="4910">
          <cell r="K4910" t="str">
            <v>00201111D.121</v>
          </cell>
        </row>
        <row r="4911">
          <cell r="K4911" t="str">
            <v>00201125D.121</v>
          </cell>
        </row>
        <row r="4912">
          <cell r="K4912" t="str">
            <v>00201129D.121</v>
          </cell>
        </row>
        <row r="4913">
          <cell r="K4913" t="str">
            <v>00201143D.121</v>
          </cell>
        </row>
        <row r="4914">
          <cell r="K4914" t="str">
            <v>00201120D.111</v>
          </cell>
        </row>
        <row r="4915">
          <cell r="K4915" t="str">
            <v>00201122D.111</v>
          </cell>
        </row>
        <row r="4916">
          <cell r="K4916" t="str">
            <v>00201126D.111</v>
          </cell>
        </row>
        <row r="4917">
          <cell r="K4917" t="str">
            <v>00201128D.111</v>
          </cell>
        </row>
        <row r="4918">
          <cell r="K4918" t="str">
            <v>00201134D.121</v>
          </cell>
        </row>
        <row r="4919">
          <cell r="K4919" t="str">
            <v>00201153D.111</v>
          </cell>
        </row>
        <row r="4920">
          <cell r="K4920" t="str">
            <v>00201159D.121</v>
          </cell>
        </row>
        <row r="4921">
          <cell r="K4921" t="str">
            <v>00201106D.111</v>
          </cell>
        </row>
        <row r="4922">
          <cell r="K4922" t="str">
            <v>00201106D.122</v>
          </cell>
        </row>
        <row r="4923">
          <cell r="K4923" t="str">
            <v>00201158D.111</v>
          </cell>
        </row>
        <row r="4924">
          <cell r="K4924" t="str">
            <v>00201145D.121</v>
          </cell>
        </row>
        <row r="4925">
          <cell r="K4925" t="str">
            <v>00201145D.122</v>
          </cell>
        </row>
        <row r="4926">
          <cell r="K4926" t="str">
            <v>00201150D.111</v>
          </cell>
        </row>
        <row r="4927">
          <cell r="K4927" t="str">
            <v>00201157D.122</v>
          </cell>
        </row>
        <row r="4928">
          <cell r="K4928" t="str">
            <v>00201109D.121</v>
          </cell>
        </row>
        <row r="4929">
          <cell r="K4929" t="str">
            <v>00201127D.111</v>
          </cell>
        </row>
        <row r="4930">
          <cell r="K4930" t="str">
            <v>00201149D.111</v>
          </cell>
        </row>
        <row r="4931">
          <cell r="K4931" t="str">
            <v>00201107D.121</v>
          </cell>
        </row>
        <row r="4932">
          <cell r="K4932" t="str">
            <v>00201120D.121</v>
          </cell>
        </row>
        <row r="4933">
          <cell r="K4933" t="str">
            <v>00201122D.121</v>
          </cell>
        </row>
        <row r="4934">
          <cell r="K4934" t="str">
            <v>00201130D.121</v>
          </cell>
        </row>
        <row r="4935">
          <cell r="K4935" t="str">
            <v>00201131D.121</v>
          </cell>
        </row>
        <row r="4936">
          <cell r="K4936" t="str">
            <v>00201134D.121</v>
          </cell>
        </row>
        <row r="4937">
          <cell r="K4937" t="str">
            <v>00201158D.121</v>
          </cell>
        </row>
        <row r="4938">
          <cell r="K4938" t="str">
            <v>00201149D.121</v>
          </cell>
        </row>
        <row r="4939">
          <cell r="K4939" t="str">
            <v>00201149D.121</v>
          </cell>
        </row>
        <row r="4940">
          <cell r="K4940" t="str">
            <v>00201154D.111</v>
          </cell>
        </row>
        <row r="4941">
          <cell r="K4941" t="str">
            <v>00201160D.111</v>
          </cell>
        </row>
        <row r="4942">
          <cell r="K4942" t="str">
            <v>00201154D.121</v>
          </cell>
        </row>
        <row r="4943">
          <cell r="K4943" t="str">
            <v>00201160D.121</v>
          </cell>
        </row>
        <row r="4944">
          <cell r="K4944" t="str">
            <v>00201147D.111</v>
          </cell>
        </row>
        <row r="4945">
          <cell r="K4945" t="str">
            <v>00201154D.111</v>
          </cell>
        </row>
        <row r="4946">
          <cell r="K4946" t="str">
            <v>00201151D.111</v>
          </cell>
        </row>
        <row r="4947">
          <cell r="K4947" t="str">
            <v>00201151D.111</v>
          </cell>
        </row>
        <row r="4948">
          <cell r="K4948" t="str">
            <v>00201151D.122</v>
          </cell>
        </row>
        <row r="4949">
          <cell r="K4949" t="str">
            <v>00201151D.122</v>
          </cell>
        </row>
        <row r="4950">
          <cell r="K4950" t="str">
            <v>00201151D.122</v>
          </cell>
        </row>
        <row r="4951">
          <cell r="K4951" t="str">
            <v>00201156D.121</v>
          </cell>
        </row>
        <row r="4952">
          <cell r="K4952" t="str">
            <v>00201156D.122</v>
          </cell>
        </row>
        <row r="4953">
          <cell r="K4953" t="str">
            <v>00201160D.111</v>
          </cell>
        </row>
        <row r="4954">
          <cell r="K4954" t="str">
            <v>00201160D.121</v>
          </cell>
        </row>
        <row r="4955">
          <cell r="K4955" t="str">
            <v>00201156D.111</v>
          </cell>
        </row>
        <row r="4956">
          <cell r="K4956" t="str">
            <v>00201156D.121</v>
          </cell>
        </row>
        <row r="4957">
          <cell r="K4957" t="str">
            <v>00201156D.111</v>
          </cell>
        </row>
        <row r="4958">
          <cell r="K4958" t="str">
            <v>00201156D.111</v>
          </cell>
        </row>
        <row r="4959">
          <cell r="K4959" t="str">
            <v>00201105D.112</v>
          </cell>
        </row>
        <row r="4960">
          <cell r="K4960" t="str">
            <v>00201126D.111</v>
          </cell>
        </row>
        <row r="4961">
          <cell r="K4961" t="str">
            <v>00201128D.111</v>
          </cell>
        </row>
        <row r="4962">
          <cell r="K4962" t="str">
            <v>00201136D.111</v>
          </cell>
        </row>
        <row r="4963">
          <cell r="K4963" t="str">
            <v>00201153D.111</v>
          </cell>
        </row>
        <row r="4964">
          <cell r="K4964" t="str">
            <v>00201118D.121</v>
          </cell>
        </row>
        <row r="4965">
          <cell r="K4965" t="str">
            <v>00201113D.111</v>
          </cell>
        </row>
        <row r="4966">
          <cell r="K4966" t="str">
            <v>00201146D.121</v>
          </cell>
        </row>
        <row r="4967">
          <cell r="K4967" t="str">
            <v>00201146D.121</v>
          </cell>
        </row>
        <row r="4968">
          <cell r="K4968" t="str">
            <v>00201127D.122</v>
          </cell>
        </row>
        <row r="4969">
          <cell r="K4969" t="str">
            <v>00201145D.111</v>
          </cell>
        </row>
        <row r="4970">
          <cell r="K4970" t="str">
            <v>00201153D.111</v>
          </cell>
        </row>
        <row r="4971">
          <cell r="K4971" t="str">
            <v>00201145D.111</v>
          </cell>
        </row>
        <row r="4972">
          <cell r="K4972" t="str">
            <v>00201145D.121</v>
          </cell>
        </row>
        <row r="4973">
          <cell r="K4973" t="str">
            <v>00201145D.111</v>
          </cell>
        </row>
        <row r="4974">
          <cell r="K4974" t="str">
            <v>00201145D.121</v>
          </cell>
        </row>
        <row r="4975">
          <cell r="K4975" t="str">
            <v>00201148D.29</v>
          </cell>
        </row>
        <row r="4976">
          <cell r="K4976" t="str">
            <v>00201143D.29</v>
          </cell>
        </row>
        <row r="4977">
          <cell r="K4977" t="str">
            <v>00201134D.29</v>
          </cell>
        </row>
        <row r="4978">
          <cell r="K4978" t="str">
            <v>00201149D.29</v>
          </cell>
        </row>
        <row r="4979">
          <cell r="K4979" t="str">
            <v>00201159D.29</v>
          </cell>
        </row>
        <row r="4980">
          <cell r="K4980" t="str">
            <v>00201111D.29</v>
          </cell>
        </row>
        <row r="4981">
          <cell r="K4981" t="str">
            <v>00201119D.29</v>
          </cell>
        </row>
        <row r="4982">
          <cell r="K4982" t="str">
            <v>00201121D.29</v>
          </cell>
        </row>
        <row r="4983">
          <cell r="K4983" t="str">
            <v>00201129D.29</v>
          </cell>
        </row>
        <row r="4984">
          <cell r="K4984" t="str">
            <v>00201110D.29</v>
          </cell>
        </row>
        <row r="4985">
          <cell r="K4985" t="str">
            <v>00201126D.29</v>
          </cell>
        </row>
        <row r="4986">
          <cell r="K4986" t="str">
            <v>00201130D.29</v>
          </cell>
        </row>
        <row r="4987">
          <cell r="K4987" t="str">
            <v>00201121D.29</v>
          </cell>
        </row>
        <row r="4988">
          <cell r="K4988" t="str">
            <v>00201132D.29</v>
          </cell>
        </row>
        <row r="4989">
          <cell r="K4989" t="str">
            <v>00201131D.29</v>
          </cell>
        </row>
        <row r="4990">
          <cell r="K4990" t="str">
            <v>00201123D.29</v>
          </cell>
        </row>
        <row r="4991">
          <cell r="K4991" t="str">
            <v>00201110D.29</v>
          </cell>
        </row>
        <row r="4992">
          <cell r="K4992" t="str">
            <v>00201111D.29</v>
          </cell>
        </row>
        <row r="4993">
          <cell r="K4993" t="str">
            <v>00201135D.29</v>
          </cell>
        </row>
        <row r="4994">
          <cell r="K4994" t="str">
            <v>00201132D.29</v>
          </cell>
        </row>
        <row r="4995">
          <cell r="K4995" t="str">
            <v>00201113D.29</v>
          </cell>
        </row>
        <row r="4996">
          <cell r="K4996" t="str">
            <v>00201110D.29</v>
          </cell>
        </row>
        <row r="4997">
          <cell r="K4997" t="str">
            <v>00201134D.29</v>
          </cell>
        </row>
        <row r="4998">
          <cell r="K4998" t="str">
            <v>00201120D.29</v>
          </cell>
        </row>
        <row r="4999">
          <cell r="K4999" t="str">
            <v>00201130D.29</v>
          </cell>
        </row>
        <row r="5000">
          <cell r="K5000" t="str">
            <v>00201129D.29</v>
          </cell>
        </row>
        <row r="5001">
          <cell r="K5001" t="str">
            <v>00201151D.29</v>
          </cell>
        </row>
        <row r="5002">
          <cell r="K5002" t="str">
            <v>00201108D.29</v>
          </cell>
        </row>
        <row r="5003">
          <cell r="K5003" t="str">
            <v>00201110D.29</v>
          </cell>
        </row>
        <row r="5004">
          <cell r="K5004" t="str">
            <v>00201116D.29</v>
          </cell>
        </row>
        <row r="5005">
          <cell r="K5005" t="str">
            <v>00201124D.29</v>
          </cell>
        </row>
        <row r="5006">
          <cell r="K5006" t="str">
            <v>00201111D.29</v>
          </cell>
        </row>
        <row r="5007">
          <cell r="K5007" t="str">
            <v>00201119D.29</v>
          </cell>
        </row>
        <row r="5008">
          <cell r="K5008" t="str">
            <v>00201130D.29</v>
          </cell>
        </row>
        <row r="5009">
          <cell r="K5009" t="str">
            <v>00201149D.29</v>
          </cell>
        </row>
        <row r="5010">
          <cell r="K5010" t="str">
            <v>00201123D.29</v>
          </cell>
        </row>
        <row r="5011">
          <cell r="K5011" t="str">
            <v>00201134D.29</v>
          </cell>
        </row>
        <row r="5012">
          <cell r="K5012" t="str">
            <v>00201149D.29</v>
          </cell>
        </row>
        <row r="5013">
          <cell r="K5013" t="str">
            <v>00201150D.29</v>
          </cell>
        </row>
        <row r="5014">
          <cell r="K5014" t="str">
            <v>00201110D.29</v>
          </cell>
        </row>
        <row r="5015">
          <cell r="K5015" t="str">
            <v>00201128D.29</v>
          </cell>
        </row>
        <row r="5016">
          <cell r="K5016" t="str">
            <v>00201136D.29</v>
          </cell>
        </row>
        <row r="5017">
          <cell r="K5017" t="str">
            <v>00201110D.29</v>
          </cell>
        </row>
        <row r="5018">
          <cell r="K5018" t="str">
            <v>00201120D.29</v>
          </cell>
        </row>
        <row r="5019">
          <cell r="K5019" t="str">
            <v>00201155D.29</v>
          </cell>
        </row>
        <row r="5020">
          <cell r="K5020" t="str">
            <v>00201159D.29</v>
          </cell>
        </row>
        <row r="5021">
          <cell r="K5021" t="str">
            <v>00201109D.29</v>
          </cell>
        </row>
        <row r="5022">
          <cell r="K5022" t="str">
            <v>00201153D.29</v>
          </cell>
        </row>
        <row r="5023">
          <cell r="K5023" t="str">
            <v>00201159D.29</v>
          </cell>
        </row>
        <row r="5024">
          <cell r="K5024" t="str">
            <v>00201151D.29</v>
          </cell>
        </row>
        <row r="5025">
          <cell r="K5025" t="str">
            <v>00201156D.29</v>
          </cell>
        </row>
        <row r="5026">
          <cell r="K5026" t="str">
            <v>00201157D.29</v>
          </cell>
        </row>
        <row r="5027">
          <cell r="K5027" t="str">
            <v>00201156D.29</v>
          </cell>
        </row>
        <row r="5028">
          <cell r="K5028" t="str">
            <v>00201254D.29</v>
          </cell>
        </row>
        <row r="5029">
          <cell r="K5029" t="str">
            <v>00201146D.29</v>
          </cell>
        </row>
        <row r="5030">
          <cell r="K5030" t="str">
            <v>00201112D.29</v>
          </cell>
        </row>
        <row r="5031">
          <cell r="K5031" t="str">
            <v>00201122D.29</v>
          </cell>
        </row>
        <row r="5032">
          <cell r="K5032" t="str">
            <v>00201149D.29</v>
          </cell>
        </row>
        <row r="5033">
          <cell r="K5033" t="str">
            <v>00201145D.29</v>
          </cell>
        </row>
        <row r="5034">
          <cell r="K5034" t="str">
            <v>00201150D.29</v>
          </cell>
        </row>
        <row r="5035">
          <cell r="K5035" t="str">
            <v>00711254D.31</v>
          </cell>
        </row>
        <row r="5036">
          <cell r="K5036" t="str">
            <v>00201154K.1</v>
          </cell>
        </row>
        <row r="5037">
          <cell r="K5037" t="str">
            <v>00201157K.1</v>
          </cell>
        </row>
        <row r="5038">
          <cell r="K5038" t="str">
            <v>00021243P.11</v>
          </cell>
        </row>
        <row r="5039">
          <cell r="K5039" t="str">
            <v>00021243P.11</v>
          </cell>
        </row>
        <row r="5040">
          <cell r="K5040" t="str">
            <v>00021243P.11</v>
          </cell>
        </row>
        <row r="5041">
          <cell r="K5041" t="str">
            <v>00021203P.11</v>
          </cell>
        </row>
        <row r="5042">
          <cell r="K5042" t="str">
            <v>00021238P.11</v>
          </cell>
        </row>
        <row r="5043">
          <cell r="K5043" t="str">
            <v>00021238P.11</v>
          </cell>
        </row>
        <row r="5044">
          <cell r="K5044" t="str">
            <v>00021238P.11</v>
          </cell>
        </row>
        <row r="5045">
          <cell r="K5045" t="str">
            <v>00021239P.11</v>
          </cell>
        </row>
        <row r="5046">
          <cell r="K5046" t="str">
            <v>00021239P.11</v>
          </cell>
        </row>
        <row r="5047">
          <cell r="K5047" t="str">
            <v>00021240P.11</v>
          </cell>
        </row>
        <row r="5048">
          <cell r="K5048" t="str">
            <v>00021258P.11</v>
          </cell>
        </row>
        <row r="5049">
          <cell r="K5049" t="str">
            <v>00021258P.11</v>
          </cell>
        </row>
        <row r="5050">
          <cell r="K5050" t="str">
            <v>00021258P.11</v>
          </cell>
        </row>
        <row r="5051">
          <cell r="K5051" t="str">
            <v>00021258P.11</v>
          </cell>
        </row>
        <row r="5052">
          <cell r="K5052" t="str">
            <v>00021258P.11</v>
          </cell>
        </row>
        <row r="5053">
          <cell r="K5053" t="str">
            <v>00021250P.11</v>
          </cell>
        </row>
        <row r="5054">
          <cell r="K5054" t="str">
            <v>00021202P.11</v>
          </cell>
        </row>
        <row r="5055">
          <cell r="K5055" t="str">
            <v>00021202P.11</v>
          </cell>
        </row>
        <row r="5056">
          <cell r="K5056" t="str">
            <v>00021202P.12</v>
          </cell>
        </row>
        <row r="5057">
          <cell r="K5057" t="str">
            <v>00021202P.11</v>
          </cell>
        </row>
        <row r="5058">
          <cell r="K5058" t="str">
            <v>00021202P.11</v>
          </cell>
        </row>
        <row r="5059">
          <cell r="K5059" t="str">
            <v>00021202P.11</v>
          </cell>
        </row>
        <row r="5060">
          <cell r="K5060" t="str">
            <v>00021202P.11</v>
          </cell>
        </row>
        <row r="5061">
          <cell r="K5061" t="str">
            <v>00021202P.11</v>
          </cell>
        </row>
        <row r="5062">
          <cell r="K5062" t="str">
            <v>00021252P.11</v>
          </cell>
        </row>
        <row r="5063">
          <cell r="K5063" t="str">
            <v>00021243P.11</v>
          </cell>
        </row>
        <row r="5064">
          <cell r="K5064" t="str">
            <v>00021236P.11</v>
          </cell>
        </row>
        <row r="5065">
          <cell r="K5065" t="str">
            <v>00021222P.11</v>
          </cell>
        </row>
        <row r="5066">
          <cell r="K5066" t="str">
            <v>00021223P.11</v>
          </cell>
        </row>
        <row r="5067">
          <cell r="K5067" t="str">
            <v>00021223P.11</v>
          </cell>
        </row>
        <row r="5068">
          <cell r="K5068" t="str">
            <v>00021210P.11</v>
          </cell>
        </row>
        <row r="5069">
          <cell r="K5069" t="str">
            <v>00021210P.11</v>
          </cell>
        </row>
        <row r="5070">
          <cell r="K5070" t="str">
            <v>00021210P.11</v>
          </cell>
        </row>
        <row r="5071">
          <cell r="K5071" t="str">
            <v>00021226P.11</v>
          </cell>
        </row>
        <row r="5072">
          <cell r="K5072" t="str">
            <v>00021226P.11</v>
          </cell>
        </row>
        <row r="5073">
          <cell r="K5073" t="str">
            <v>00021226P.11</v>
          </cell>
        </row>
        <row r="5074">
          <cell r="K5074" t="str">
            <v>00021226P.11</v>
          </cell>
        </row>
        <row r="5075">
          <cell r="K5075" t="str">
            <v>00021234P.11</v>
          </cell>
        </row>
        <row r="5076">
          <cell r="K5076" t="str">
            <v>00021234P.11</v>
          </cell>
        </row>
        <row r="5077">
          <cell r="K5077" t="str">
            <v>00021234P.11</v>
          </cell>
        </row>
        <row r="5078">
          <cell r="K5078" t="str">
            <v>00021234P.11</v>
          </cell>
        </row>
        <row r="5079">
          <cell r="K5079" t="str">
            <v>00021243P.11</v>
          </cell>
        </row>
        <row r="5080">
          <cell r="K5080" t="str">
            <v>00021245P.11</v>
          </cell>
        </row>
        <row r="5081">
          <cell r="K5081" t="str">
            <v>00021245P.11</v>
          </cell>
        </row>
        <row r="5082">
          <cell r="K5082" t="str">
            <v>00021245P.11</v>
          </cell>
        </row>
        <row r="5083">
          <cell r="K5083" t="str">
            <v>00021248P.11</v>
          </cell>
        </row>
        <row r="5084">
          <cell r="K5084" t="str">
            <v>00021248P.11</v>
          </cell>
        </row>
        <row r="5085">
          <cell r="K5085" t="str">
            <v>00021250P.11</v>
          </cell>
        </row>
        <row r="5086">
          <cell r="K5086" t="str">
            <v>00021257P.11</v>
          </cell>
        </row>
        <row r="5087">
          <cell r="K5087" t="str">
            <v>00021207P.11</v>
          </cell>
        </row>
        <row r="5088">
          <cell r="K5088" t="str">
            <v>00021226P.11</v>
          </cell>
        </row>
        <row r="5089">
          <cell r="K5089" t="str">
            <v>00021260P.11</v>
          </cell>
        </row>
        <row r="5090">
          <cell r="K5090" t="str">
            <v>00021260P.11</v>
          </cell>
        </row>
        <row r="5091">
          <cell r="K5091" t="str">
            <v>00021227P.11</v>
          </cell>
        </row>
        <row r="5092">
          <cell r="K5092" t="str">
            <v>00021220P.11</v>
          </cell>
        </row>
        <row r="5093">
          <cell r="K5093" t="str">
            <v>00021226P.11</v>
          </cell>
        </row>
        <row r="5094">
          <cell r="K5094" t="str">
            <v>00021220P.11</v>
          </cell>
        </row>
        <row r="5095">
          <cell r="K5095" t="str">
            <v>00021216P.11</v>
          </cell>
        </row>
        <row r="5096">
          <cell r="K5096" t="str">
            <v>00021213P.11</v>
          </cell>
        </row>
        <row r="5097">
          <cell r="K5097" t="str">
            <v>00021213P.11</v>
          </cell>
        </row>
        <row r="5098">
          <cell r="K5098" t="str">
            <v>00021226P.11</v>
          </cell>
        </row>
        <row r="5099">
          <cell r="K5099" t="str">
            <v>00021213P.11</v>
          </cell>
        </row>
        <row r="5100">
          <cell r="K5100" t="str">
            <v>00021222P.11</v>
          </cell>
        </row>
        <row r="5101">
          <cell r="K5101" t="str">
            <v>00021228P.11</v>
          </cell>
        </row>
        <row r="5102">
          <cell r="K5102" t="str">
            <v>00021232P.11</v>
          </cell>
        </row>
        <row r="5103">
          <cell r="K5103" t="str">
            <v>00021231P.11</v>
          </cell>
        </row>
        <row r="5104">
          <cell r="K5104" t="str">
            <v>00021213P.11</v>
          </cell>
        </row>
        <row r="5105">
          <cell r="K5105" t="str">
            <v>00021236P.11</v>
          </cell>
        </row>
        <row r="5106">
          <cell r="K5106" t="str">
            <v>00021231P.11</v>
          </cell>
        </row>
        <row r="5107">
          <cell r="K5107" t="str">
            <v>00021220P.11</v>
          </cell>
        </row>
        <row r="5108">
          <cell r="K5108" t="str">
            <v>00021232P.11</v>
          </cell>
        </row>
        <row r="5109">
          <cell r="K5109" t="str">
            <v>00021224P.11</v>
          </cell>
        </row>
        <row r="5110">
          <cell r="K5110" t="str">
            <v>00021225P.11</v>
          </cell>
        </row>
        <row r="5111">
          <cell r="K5111" t="str">
            <v>00021236P.11</v>
          </cell>
        </row>
        <row r="5112">
          <cell r="K5112" t="str">
            <v>00021211P.11</v>
          </cell>
        </row>
        <row r="5113">
          <cell r="K5113" t="str">
            <v>00021223P.11</v>
          </cell>
        </row>
        <row r="5114">
          <cell r="K5114" t="str">
            <v>00021225P.11</v>
          </cell>
        </row>
        <row r="5115">
          <cell r="K5115" t="str">
            <v>00021225P.11</v>
          </cell>
        </row>
        <row r="5116">
          <cell r="K5116" t="str">
            <v>00021236P.11</v>
          </cell>
        </row>
        <row r="5117">
          <cell r="K5117" t="str">
            <v>00021210P.11</v>
          </cell>
        </row>
        <row r="5118">
          <cell r="K5118" t="str">
            <v>00021223P.11</v>
          </cell>
        </row>
        <row r="5119">
          <cell r="K5119" t="str">
            <v>00021224P.11</v>
          </cell>
        </row>
        <row r="5120">
          <cell r="K5120" t="str">
            <v>00021228P.11</v>
          </cell>
        </row>
        <row r="5121">
          <cell r="K5121" t="str">
            <v>00021231P.11</v>
          </cell>
        </row>
        <row r="5122">
          <cell r="K5122" t="str">
            <v>00021210P.11</v>
          </cell>
        </row>
        <row r="5123">
          <cell r="K5123" t="str">
            <v>00021213P.11</v>
          </cell>
        </row>
        <row r="5124">
          <cell r="K5124" t="str">
            <v>00021217P.11</v>
          </cell>
        </row>
        <row r="5125">
          <cell r="K5125" t="str">
            <v>00021217P.11</v>
          </cell>
        </row>
        <row r="5126">
          <cell r="K5126" t="str">
            <v>00021222P.11</v>
          </cell>
        </row>
        <row r="5127">
          <cell r="K5127" t="str">
            <v>00021228P.11</v>
          </cell>
        </row>
        <row r="5128">
          <cell r="K5128" t="str">
            <v>00021230P.11</v>
          </cell>
        </row>
        <row r="5129">
          <cell r="K5129" t="str">
            <v>00021230P.11</v>
          </cell>
        </row>
        <row r="5130">
          <cell r="K5130" t="str">
            <v>00021231P.11</v>
          </cell>
        </row>
        <row r="5131">
          <cell r="K5131" t="str">
            <v>00021235P.11</v>
          </cell>
        </row>
        <row r="5132">
          <cell r="K5132" t="str">
            <v>00021235P.11</v>
          </cell>
        </row>
        <row r="5133">
          <cell r="K5133" t="str">
            <v>00021214P.11</v>
          </cell>
        </row>
        <row r="5134">
          <cell r="K5134" t="str">
            <v>00021222P.11</v>
          </cell>
        </row>
        <row r="5135">
          <cell r="K5135" t="str">
            <v>00021226P.11</v>
          </cell>
        </row>
        <row r="5136">
          <cell r="K5136" t="str">
            <v>00021229P.11</v>
          </cell>
        </row>
        <row r="5137">
          <cell r="K5137" t="str">
            <v>00021232P.11</v>
          </cell>
        </row>
        <row r="5138">
          <cell r="K5138" t="str">
            <v>00021234P.11</v>
          </cell>
        </row>
        <row r="5139">
          <cell r="K5139" t="str">
            <v>00021234P.11</v>
          </cell>
        </row>
        <row r="5140">
          <cell r="K5140" t="str">
            <v>00021234P.11</v>
          </cell>
        </row>
        <row r="5141">
          <cell r="K5141" t="str">
            <v>00021236P.11</v>
          </cell>
        </row>
        <row r="5142">
          <cell r="K5142" t="str">
            <v>00021236P.11</v>
          </cell>
        </row>
        <row r="5143">
          <cell r="K5143" t="str">
            <v>00021210P.11</v>
          </cell>
        </row>
        <row r="5144">
          <cell r="K5144" t="str">
            <v>00021213P.11</v>
          </cell>
        </row>
        <row r="5145">
          <cell r="K5145" t="str">
            <v>00021218P.11</v>
          </cell>
        </row>
        <row r="5146">
          <cell r="K5146" t="str">
            <v>00021228P.11</v>
          </cell>
        </row>
        <row r="5147">
          <cell r="K5147" t="str">
            <v>00021230P.11</v>
          </cell>
        </row>
        <row r="5148">
          <cell r="K5148" t="str">
            <v>00021213P.11</v>
          </cell>
        </row>
        <row r="5149">
          <cell r="K5149" t="str">
            <v>00021214P.11</v>
          </cell>
        </row>
        <row r="5150">
          <cell r="K5150" t="str">
            <v>00021218P.11</v>
          </cell>
        </row>
        <row r="5151">
          <cell r="K5151" t="str">
            <v>00021226P.11</v>
          </cell>
        </row>
        <row r="5152">
          <cell r="K5152" t="str">
            <v>00021229P.11</v>
          </cell>
        </row>
        <row r="5153">
          <cell r="K5153" t="str">
            <v>00021231P.11</v>
          </cell>
        </row>
        <row r="5154">
          <cell r="K5154" t="str">
            <v>00021235P.11</v>
          </cell>
        </row>
        <row r="5155">
          <cell r="K5155" t="str">
            <v>00021236P.11</v>
          </cell>
        </row>
        <row r="5156">
          <cell r="K5156" t="str">
            <v>00021236P.11</v>
          </cell>
        </row>
        <row r="5157">
          <cell r="K5157" t="str">
            <v>00021234P.11</v>
          </cell>
        </row>
        <row r="5158">
          <cell r="K5158" t="str">
            <v>00021235P.11</v>
          </cell>
        </row>
        <row r="5159">
          <cell r="K5159" t="str">
            <v>00021212P.11</v>
          </cell>
        </row>
        <row r="5160">
          <cell r="K5160" t="str">
            <v>00021212P.11</v>
          </cell>
        </row>
        <row r="5161">
          <cell r="K5161" t="str">
            <v>00021225P.11</v>
          </cell>
        </row>
        <row r="5162">
          <cell r="K5162" t="str">
            <v>00021231P.11</v>
          </cell>
        </row>
        <row r="5163">
          <cell r="K5163" t="str">
            <v>00021231P.11</v>
          </cell>
        </row>
        <row r="5164">
          <cell r="K5164" t="str">
            <v>00021233P.11</v>
          </cell>
        </row>
        <row r="5165">
          <cell r="K5165" t="str">
            <v>00021236P.11</v>
          </cell>
        </row>
        <row r="5166">
          <cell r="K5166" t="str">
            <v>00021221P.11</v>
          </cell>
        </row>
        <row r="5167">
          <cell r="K5167" t="str">
            <v>00021217P.11</v>
          </cell>
        </row>
        <row r="5168">
          <cell r="K5168" t="str">
            <v>00021220P.11</v>
          </cell>
        </row>
        <row r="5169">
          <cell r="K5169" t="str">
            <v>00021217P.11</v>
          </cell>
        </row>
        <row r="5170">
          <cell r="K5170" t="str">
            <v>00021217P.11</v>
          </cell>
        </row>
        <row r="5171">
          <cell r="K5171" t="str">
            <v>00021231P.11</v>
          </cell>
        </row>
        <row r="5172">
          <cell r="K5172" t="str">
            <v>00021235P.11</v>
          </cell>
        </row>
        <row r="5173">
          <cell r="K5173" t="str">
            <v>00021236P.11</v>
          </cell>
        </row>
        <row r="5174">
          <cell r="K5174" t="str">
            <v>00021226P.11</v>
          </cell>
        </row>
        <row r="5175">
          <cell r="K5175" t="str">
            <v>00021231P.11</v>
          </cell>
        </row>
        <row r="5176">
          <cell r="K5176" t="str">
            <v>00021232P.11</v>
          </cell>
        </row>
        <row r="5177">
          <cell r="K5177" t="str">
            <v>00021236P.11</v>
          </cell>
        </row>
        <row r="5178">
          <cell r="K5178" t="str">
            <v>00021231P.11</v>
          </cell>
        </row>
        <row r="5179">
          <cell r="K5179" t="str">
            <v>00021231P.11</v>
          </cell>
        </row>
        <row r="5180">
          <cell r="K5180" t="str">
            <v>00021229P.11</v>
          </cell>
        </row>
        <row r="5181">
          <cell r="K5181" t="str">
            <v>00021230P.11</v>
          </cell>
        </row>
        <row r="5182">
          <cell r="K5182" t="str">
            <v>00021232P.11</v>
          </cell>
        </row>
        <row r="5183">
          <cell r="K5183" t="str">
            <v>00021223P.11</v>
          </cell>
        </row>
        <row r="5184">
          <cell r="K5184" t="str">
            <v>00021231P.11</v>
          </cell>
        </row>
        <row r="5185">
          <cell r="K5185" t="str">
            <v>00021236P.11</v>
          </cell>
        </row>
        <row r="5186">
          <cell r="K5186" t="str">
            <v>00021221P.11</v>
          </cell>
        </row>
        <row r="5187">
          <cell r="K5187" t="str">
            <v>00021235P.11</v>
          </cell>
        </row>
        <row r="5188">
          <cell r="K5188" t="str">
            <v>00021217P.11</v>
          </cell>
        </row>
        <row r="5189">
          <cell r="K5189" t="str">
            <v>00021218P.11</v>
          </cell>
        </row>
        <row r="5190">
          <cell r="K5190" t="str">
            <v>00021230P.11</v>
          </cell>
        </row>
        <row r="5191">
          <cell r="K5191" t="str">
            <v>00021228P.11</v>
          </cell>
        </row>
        <row r="5192">
          <cell r="K5192" t="str">
            <v>00021233P.11</v>
          </cell>
        </row>
        <row r="5193">
          <cell r="K5193" t="str">
            <v>00021225P.11</v>
          </cell>
        </row>
        <row r="5194">
          <cell r="K5194" t="str">
            <v>00021230P.11</v>
          </cell>
        </row>
        <row r="5195">
          <cell r="K5195" t="str">
            <v>00021233P.11</v>
          </cell>
        </row>
        <row r="5196">
          <cell r="K5196" t="str">
            <v>00021235P.11</v>
          </cell>
        </row>
        <row r="5197">
          <cell r="K5197" t="str">
            <v>00021215P.11</v>
          </cell>
        </row>
        <row r="5198">
          <cell r="K5198" t="str">
            <v>00021231P.11</v>
          </cell>
        </row>
        <row r="5199">
          <cell r="K5199" t="str">
            <v>00021221P.11</v>
          </cell>
        </row>
        <row r="5200">
          <cell r="K5200" t="str">
            <v>00021221P.11</v>
          </cell>
        </row>
        <row r="5201">
          <cell r="K5201" t="str">
            <v>00021232P.11</v>
          </cell>
        </row>
        <row r="5202">
          <cell r="K5202" t="str">
            <v>00021217P.11</v>
          </cell>
        </row>
        <row r="5203">
          <cell r="K5203" t="str">
            <v>00021235P.11</v>
          </cell>
        </row>
        <row r="5204">
          <cell r="K5204" t="str">
            <v>00021232P.11</v>
          </cell>
        </row>
        <row r="5205">
          <cell r="K5205" t="str">
            <v>00021226P.11</v>
          </cell>
        </row>
        <row r="5206">
          <cell r="K5206" t="str">
            <v>00021221P.11</v>
          </cell>
        </row>
        <row r="5207">
          <cell r="K5207" t="str">
            <v>00021220P.11</v>
          </cell>
        </row>
        <row r="5208">
          <cell r="K5208" t="str">
            <v>00021226P.11</v>
          </cell>
        </row>
        <row r="5209">
          <cell r="K5209" t="str">
            <v>00021232P.11</v>
          </cell>
        </row>
        <row r="5210">
          <cell r="K5210" t="str">
            <v>00021231P.11</v>
          </cell>
        </row>
        <row r="5211">
          <cell r="K5211" t="str">
            <v>00021213P.11</v>
          </cell>
        </row>
        <row r="5212">
          <cell r="K5212" t="str">
            <v>00021221P.11</v>
          </cell>
        </row>
        <row r="5213">
          <cell r="K5213" t="str">
            <v>00021229P.11</v>
          </cell>
        </row>
        <row r="5214">
          <cell r="K5214" t="str">
            <v>00021233P.11</v>
          </cell>
        </row>
        <row r="5215">
          <cell r="K5215" t="str">
            <v>00021226P.11</v>
          </cell>
        </row>
        <row r="5216">
          <cell r="K5216" t="str">
            <v>00021232P.11</v>
          </cell>
        </row>
        <row r="5217">
          <cell r="K5217" t="str">
            <v>00021231P.11</v>
          </cell>
        </row>
        <row r="5218">
          <cell r="K5218" t="str">
            <v>00021235P.11</v>
          </cell>
        </row>
        <row r="5219">
          <cell r="K5219" t="str">
            <v>00021221P.11</v>
          </cell>
        </row>
        <row r="5220">
          <cell r="K5220" t="str">
            <v>00021222P.11</v>
          </cell>
        </row>
        <row r="5221">
          <cell r="K5221" t="str">
            <v>00021231P.11</v>
          </cell>
        </row>
        <row r="5222">
          <cell r="K5222" t="str">
            <v>00021223P.11</v>
          </cell>
        </row>
        <row r="5223">
          <cell r="K5223" t="str">
            <v>00021235P.11</v>
          </cell>
        </row>
        <row r="5224">
          <cell r="K5224" t="str">
            <v>00021236P.11</v>
          </cell>
        </row>
        <row r="5225">
          <cell r="K5225" t="str">
            <v>00021233P.11</v>
          </cell>
        </row>
        <row r="5226">
          <cell r="K5226" t="str">
            <v>00021232P.11</v>
          </cell>
        </row>
        <row r="5227">
          <cell r="K5227" t="str">
            <v>00021233P.11</v>
          </cell>
        </row>
        <row r="5228">
          <cell r="K5228" t="str">
            <v>00021226P.11</v>
          </cell>
        </row>
        <row r="5229">
          <cell r="K5229" t="str">
            <v>00021228P.11</v>
          </cell>
        </row>
        <row r="5230">
          <cell r="K5230" t="str">
            <v>00021232P.11</v>
          </cell>
        </row>
        <row r="5231">
          <cell r="K5231" t="str">
            <v>00021213P.11</v>
          </cell>
        </row>
        <row r="5232">
          <cell r="K5232" t="str">
            <v>00021232P.11</v>
          </cell>
        </row>
        <row r="5233">
          <cell r="K5233" t="str">
            <v>00021234P.11</v>
          </cell>
        </row>
        <row r="5234">
          <cell r="K5234" t="str">
            <v>00021233P.11</v>
          </cell>
        </row>
        <row r="5235">
          <cell r="K5235" t="str">
            <v>00021223P.11</v>
          </cell>
        </row>
        <row r="5236">
          <cell r="K5236" t="str">
            <v>00021229P.11</v>
          </cell>
        </row>
        <row r="5237">
          <cell r="K5237" t="str">
            <v>00021229P.11</v>
          </cell>
        </row>
        <row r="5238">
          <cell r="K5238" t="str">
            <v>00021233P.11</v>
          </cell>
        </row>
        <row r="5239">
          <cell r="K5239" t="str">
            <v>00021223P.11</v>
          </cell>
        </row>
        <row r="5240">
          <cell r="K5240" t="str">
            <v>00021236P.11</v>
          </cell>
        </row>
        <row r="5241">
          <cell r="K5241" t="str">
            <v>00021229P.11</v>
          </cell>
        </row>
        <row r="5242">
          <cell r="K5242" t="str">
            <v>00021232P.11</v>
          </cell>
        </row>
        <row r="5243">
          <cell r="K5243" t="str">
            <v>00021222P.11</v>
          </cell>
        </row>
        <row r="5244">
          <cell r="K5244" t="str">
            <v>00021225P.11</v>
          </cell>
        </row>
        <row r="5245">
          <cell r="K5245" t="str">
            <v>00021224P.11</v>
          </cell>
        </row>
        <row r="5246">
          <cell r="K5246" t="str">
            <v>00021230P.11</v>
          </cell>
        </row>
        <row r="5247">
          <cell r="K5247" t="str">
            <v>00021236P.11</v>
          </cell>
        </row>
        <row r="5248">
          <cell r="K5248" t="str">
            <v>00021231P.11</v>
          </cell>
        </row>
        <row r="5249">
          <cell r="K5249" t="str">
            <v>00021229P.11</v>
          </cell>
        </row>
        <row r="5250">
          <cell r="K5250" t="str">
            <v>00021225P.11</v>
          </cell>
        </row>
        <row r="5251">
          <cell r="K5251" t="str">
            <v>00021236P.11</v>
          </cell>
        </row>
        <row r="5252">
          <cell r="K5252" t="str">
            <v>00021227P.11</v>
          </cell>
        </row>
        <row r="5253">
          <cell r="K5253" t="str">
            <v>00021235P.11</v>
          </cell>
        </row>
        <row r="5254">
          <cell r="K5254" t="str">
            <v>00021214P.11</v>
          </cell>
        </row>
        <row r="5255">
          <cell r="K5255" t="str">
            <v>00021215P.11</v>
          </cell>
        </row>
        <row r="5256">
          <cell r="K5256" t="str">
            <v>00021231P.11</v>
          </cell>
        </row>
        <row r="5257">
          <cell r="K5257" t="str">
            <v>00021235P.11</v>
          </cell>
        </row>
        <row r="5258">
          <cell r="K5258" t="str">
            <v>00021221P.11</v>
          </cell>
        </row>
        <row r="5259">
          <cell r="K5259" t="str">
            <v>00021229P.11</v>
          </cell>
        </row>
        <row r="5260">
          <cell r="K5260" t="str">
            <v>00021210P.11</v>
          </cell>
        </row>
        <row r="5261">
          <cell r="K5261" t="str">
            <v>00021222P.11</v>
          </cell>
        </row>
        <row r="5262">
          <cell r="K5262" t="str">
            <v>00021234P.11</v>
          </cell>
        </row>
        <row r="5263">
          <cell r="K5263" t="str">
            <v>00021226P.11</v>
          </cell>
        </row>
        <row r="5264">
          <cell r="K5264" t="str">
            <v>00021224P.11</v>
          </cell>
        </row>
        <row r="5265">
          <cell r="K5265" t="str">
            <v>00021221P.11</v>
          </cell>
        </row>
        <row r="5266">
          <cell r="K5266" t="str">
            <v>00021226P.11</v>
          </cell>
        </row>
        <row r="5267">
          <cell r="K5267" t="str">
            <v>00021236P.11</v>
          </cell>
        </row>
        <row r="5268">
          <cell r="K5268" t="str">
            <v>00021221P.11</v>
          </cell>
        </row>
        <row r="5269">
          <cell r="K5269" t="str">
            <v>00021231P.11</v>
          </cell>
        </row>
        <row r="5270">
          <cell r="K5270" t="str">
            <v>00021227P.11</v>
          </cell>
        </row>
        <row r="5271">
          <cell r="K5271" t="str">
            <v>00021231P.11</v>
          </cell>
        </row>
        <row r="5272">
          <cell r="K5272" t="str">
            <v>00021222P.11</v>
          </cell>
        </row>
        <row r="5273">
          <cell r="K5273" t="str">
            <v>00021234P.11</v>
          </cell>
        </row>
        <row r="5274">
          <cell r="K5274" t="str">
            <v>00021212P.11</v>
          </cell>
        </row>
        <row r="5275">
          <cell r="K5275" t="str">
            <v>00021235P.11</v>
          </cell>
        </row>
        <row r="5276">
          <cell r="K5276" t="str">
            <v>00021218P.11</v>
          </cell>
        </row>
        <row r="5277">
          <cell r="K5277" t="str">
            <v>00021233P.11</v>
          </cell>
        </row>
        <row r="5278">
          <cell r="K5278" t="str">
            <v>00021218P.11</v>
          </cell>
        </row>
        <row r="5279">
          <cell r="K5279" t="str">
            <v>00021229P.11</v>
          </cell>
        </row>
        <row r="5280">
          <cell r="K5280" t="str">
            <v>00021233P.11</v>
          </cell>
        </row>
        <row r="5281">
          <cell r="K5281" t="str">
            <v>00021233P.11</v>
          </cell>
        </row>
        <row r="5282">
          <cell r="K5282" t="str">
            <v>00021227P.11</v>
          </cell>
        </row>
        <row r="5283">
          <cell r="K5283" t="str">
            <v>00021229P.11</v>
          </cell>
        </row>
        <row r="5284">
          <cell r="K5284" t="str">
            <v>00021231P.11</v>
          </cell>
        </row>
        <row r="5285">
          <cell r="K5285" t="str">
            <v>00021232P.11</v>
          </cell>
        </row>
        <row r="5286">
          <cell r="K5286" t="str">
            <v>00021210P.11</v>
          </cell>
        </row>
        <row r="5287">
          <cell r="K5287" t="str">
            <v>00021230P.11</v>
          </cell>
        </row>
        <row r="5288">
          <cell r="K5288" t="str">
            <v>00021219P.11</v>
          </cell>
        </row>
        <row r="5289">
          <cell r="K5289" t="str">
            <v>00021223P.11</v>
          </cell>
        </row>
        <row r="5290">
          <cell r="K5290" t="str">
            <v>00021229P.11</v>
          </cell>
        </row>
        <row r="5291">
          <cell r="K5291" t="str">
            <v>00021213P.11</v>
          </cell>
        </row>
        <row r="5292">
          <cell r="K5292" t="str">
            <v>00021213P.11</v>
          </cell>
        </row>
        <row r="5293">
          <cell r="K5293" t="str">
            <v>00021213P.11</v>
          </cell>
        </row>
        <row r="5294">
          <cell r="K5294" t="str">
            <v>00021219P.11</v>
          </cell>
        </row>
        <row r="5295">
          <cell r="K5295" t="str">
            <v>00021220P.11</v>
          </cell>
        </row>
        <row r="5296">
          <cell r="K5296" t="str">
            <v>00021229P.11</v>
          </cell>
        </row>
        <row r="5297">
          <cell r="K5297" t="str">
            <v>00021231P.11</v>
          </cell>
        </row>
        <row r="5298">
          <cell r="K5298" t="str">
            <v>00021228P.11</v>
          </cell>
        </row>
        <row r="5299">
          <cell r="K5299" t="str">
            <v>00021223P.11</v>
          </cell>
        </row>
        <row r="5300">
          <cell r="K5300" t="str">
            <v>00021232P.11</v>
          </cell>
        </row>
        <row r="5301">
          <cell r="K5301" t="str">
            <v>00021236P.11</v>
          </cell>
        </row>
        <row r="5302">
          <cell r="K5302" t="str">
            <v>00021212P.11</v>
          </cell>
        </row>
        <row r="5303">
          <cell r="K5303" t="str">
            <v>00021225P.11</v>
          </cell>
        </row>
        <row r="5304">
          <cell r="K5304" t="str">
            <v>00021212P.11</v>
          </cell>
        </row>
        <row r="5305">
          <cell r="K5305" t="str">
            <v>00021210P.11</v>
          </cell>
        </row>
        <row r="5306">
          <cell r="K5306" t="str">
            <v>00021216P.11</v>
          </cell>
        </row>
        <row r="5307">
          <cell r="K5307" t="str">
            <v>00021214P.11</v>
          </cell>
        </row>
        <row r="5308">
          <cell r="K5308" t="str">
            <v>00021228P.11</v>
          </cell>
        </row>
        <row r="5309">
          <cell r="K5309" t="str">
            <v>00021222P.11</v>
          </cell>
        </row>
        <row r="5310">
          <cell r="K5310" t="str">
            <v>00021229P.11</v>
          </cell>
        </row>
        <row r="5311">
          <cell r="K5311" t="str">
            <v>00021227P.11</v>
          </cell>
        </row>
        <row r="5312">
          <cell r="K5312" t="str">
            <v>00021236P.11</v>
          </cell>
        </row>
        <row r="5313">
          <cell r="K5313" t="str">
            <v>00021210P.11</v>
          </cell>
        </row>
        <row r="5314">
          <cell r="K5314" t="str">
            <v>00021216P.11</v>
          </cell>
        </row>
        <row r="5315">
          <cell r="K5315" t="str">
            <v>00021231P.11</v>
          </cell>
        </row>
        <row r="5316">
          <cell r="K5316" t="str">
            <v>00021225P.11</v>
          </cell>
        </row>
        <row r="5317">
          <cell r="K5317" t="str">
            <v>00021236P.11</v>
          </cell>
        </row>
        <row r="5318">
          <cell r="K5318" t="str">
            <v>00021231P.11</v>
          </cell>
        </row>
        <row r="5319">
          <cell r="K5319" t="str">
            <v>00021212P.11</v>
          </cell>
        </row>
        <row r="5320">
          <cell r="K5320" t="str">
            <v>00021219P.11</v>
          </cell>
        </row>
        <row r="5321">
          <cell r="K5321" t="str">
            <v>00021222P.11</v>
          </cell>
        </row>
        <row r="5322">
          <cell r="K5322" t="str">
            <v>00021221P.11</v>
          </cell>
        </row>
        <row r="5323">
          <cell r="K5323" t="str">
            <v>00021231P.11</v>
          </cell>
        </row>
        <row r="5324">
          <cell r="K5324" t="str">
            <v>00021235P.11</v>
          </cell>
        </row>
        <row r="5325">
          <cell r="K5325" t="str">
            <v>00021221P.11</v>
          </cell>
        </row>
        <row r="5326">
          <cell r="K5326" t="str">
            <v>00021223P.11</v>
          </cell>
        </row>
        <row r="5327">
          <cell r="K5327" t="str">
            <v>00021224P.11</v>
          </cell>
        </row>
        <row r="5328">
          <cell r="K5328" t="str">
            <v>00021221P.11</v>
          </cell>
        </row>
        <row r="5329">
          <cell r="K5329" t="str">
            <v>00021221P.11</v>
          </cell>
        </row>
        <row r="5330">
          <cell r="K5330" t="str">
            <v>00021233P.11</v>
          </cell>
        </row>
        <row r="5331">
          <cell r="K5331" t="str">
            <v>00021231P.11</v>
          </cell>
        </row>
        <row r="5332">
          <cell r="K5332" t="str">
            <v>00021236P.11</v>
          </cell>
        </row>
        <row r="5333">
          <cell r="K5333" t="str">
            <v>00021213P.11</v>
          </cell>
        </row>
        <row r="5334">
          <cell r="K5334" t="str">
            <v>00021236P.11</v>
          </cell>
        </row>
        <row r="5335">
          <cell r="K5335" t="str">
            <v>00021229P.11</v>
          </cell>
        </row>
        <row r="5336">
          <cell r="K5336" t="str">
            <v>00021232P.11</v>
          </cell>
        </row>
        <row r="5337">
          <cell r="K5337" t="str">
            <v>00021229P.11</v>
          </cell>
        </row>
        <row r="5338">
          <cell r="K5338" t="str">
            <v>00021234P.11</v>
          </cell>
        </row>
        <row r="5339">
          <cell r="K5339" t="str">
            <v>00021229P.11</v>
          </cell>
        </row>
        <row r="5340">
          <cell r="K5340" t="str">
            <v>00021221P.11</v>
          </cell>
        </row>
        <row r="5341">
          <cell r="K5341" t="str">
            <v>00021229P.11</v>
          </cell>
        </row>
        <row r="5342">
          <cell r="K5342" t="str">
            <v>00021231P.11</v>
          </cell>
        </row>
        <row r="5343">
          <cell r="K5343" t="str">
            <v>00021229P.11</v>
          </cell>
        </row>
        <row r="5344">
          <cell r="K5344" t="str">
            <v>00021212P.11</v>
          </cell>
        </row>
        <row r="5345">
          <cell r="K5345" t="str">
            <v>00021231P.11</v>
          </cell>
        </row>
        <row r="5346">
          <cell r="K5346" t="str">
            <v>00021232P.11</v>
          </cell>
        </row>
        <row r="5347">
          <cell r="K5347" t="str">
            <v>00021228P.11</v>
          </cell>
        </row>
        <row r="5348">
          <cell r="K5348" t="str">
            <v>00021228P.11</v>
          </cell>
        </row>
        <row r="5349">
          <cell r="K5349" t="str">
            <v>00021222P.11</v>
          </cell>
        </row>
        <row r="5350">
          <cell r="K5350" t="str">
            <v>00021233P.11</v>
          </cell>
        </row>
        <row r="5351">
          <cell r="K5351" t="str">
            <v>00021229P.11</v>
          </cell>
        </row>
        <row r="5352">
          <cell r="K5352" t="str">
            <v>00021210P.11</v>
          </cell>
        </row>
        <row r="5353">
          <cell r="K5353" t="str">
            <v>00021231P.11</v>
          </cell>
        </row>
        <row r="5354">
          <cell r="K5354" t="str">
            <v>00021233P.11</v>
          </cell>
        </row>
        <row r="5355">
          <cell r="K5355" t="str">
            <v>00021233P.11</v>
          </cell>
        </row>
        <row r="5356">
          <cell r="K5356" t="str">
            <v>00021235P.11</v>
          </cell>
        </row>
        <row r="5357">
          <cell r="K5357" t="str">
            <v>00021220P.11</v>
          </cell>
        </row>
        <row r="5358">
          <cell r="K5358" t="str">
            <v>00021225P.11</v>
          </cell>
        </row>
        <row r="5359">
          <cell r="K5359" t="str">
            <v>00021231P.11</v>
          </cell>
        </row>
        <row r="5360">
          <cell r="K5360" t="str">
            <v>00021233P.11</v>
          </cell>
        </row>
        <row r="5361">
          <cell r="K5361" t="str">
            <v>00021225P.11</v>
          </cell>
        </row>
        <row r="5362">
          <cell r="K5362" t="str">
            <v>00021228P.11</v>
          </cell>
        </row>
        <row r="5363">
          <cell r="K5363" t="str">
            <v>00021229P.11</v>
          </cell>
        </row>
        <row r="5364">
          <cell r="K5364" t="str">
            <v>00021230P.11</v>
          </cell>
        </row>
        <row r="5365">
          <cell r="K5365" t="str">
            <v>00021225P.11</v>
          </cell>
        </row>
        <row r="5366">
          <cell r="K5366" t="str">
            <v>00021234P.11</v>
          </cell>
        </row>
        <row r="5367">
          <cell r="K5367" t="str">
            <v>00021229P.11</v>
          </cell>
        </row>
        <row r="5368">
          <cell r="K5368" t="str">
            <v>00021234P.11</v>
          </cell>
        </row>
        <row r="5369">
          <cell r="K5369" t="str">
            <v>00021226P.11</v>
          </cell>
        </row>
        <row r="5370">
          <cell r="K5370" t="str">
            <v>00021227P.11</v>
          </cell>
        </row>
        <row r="5371">
          <cell r="K5371" t="str">
            <v>00021211P.11</v>
          </cell>
        </row>
        <row r="5372">
          <cell r="K5372" t="str">
            <v>00021216P.11</v>
          </cell>
        </row>
        <row r="5373">
          <cell r="K5373" t="str">
            <v>00021223P.11</v>
          </cell>
        </row>
        <row r="5374">
          <cell r="K5374" t="str">
            <v>00021230P.11</v>
          </cell>
        </row>
        <row r="5375">
          <cell r="K5375" t="str">
            <v>00021235P.11</v>
          </cell>
        </row>
        <row r="5376">
          <cell r="K5376" t="str">
            <v>00021231P.11</v>
          </cell>
        </row>
        <row r="5377">
          <cell r="K5377" t="str">
            <v>00021232P.11</v>
          </cell>
        </row>
        <row r="5378">
          <cell r="K5378" t="str">
            <v>00021230P.11</v>
          </cell>
        </row>
        <row r="5379">
          <cell r="K5379" t="str">
            <v>00021220P.11</v>
          </cell>
        </row>
        <row r="5380">
          <cell r="K5380" t="str">
            <v>00021236P.11</v>
          </cell>
        </row>
        <row r="5381">
          <cell r="K5381" t="str">
            <v>00021213P.11</v>
          </cell>
        </row>
        <row r="5382">
          <cell r="K5382" t="str">
            <v>00021223P.11</v>
          </cell>
        </row>
        <row r="5383">
          <cell r="K5383" t="str">
            <v>00021218P.11</v>
          </cell>
        </row>
        <row r="5384">
          <cell r="K5384" t="str">
            <v>00021226P.11</v>
          </cell>
        </row>
        <row r="5385">
          <cell r="K5385" t="str">
            <v>00021233P.11</v>
          </cell>
        </row>
        <row r="5386">
          <cell r="K5386" t="str">
            <v>00021228P.11</v>
          </cell>
        </row>
        <row r="5387">
          <cell r="K5387" t="str">
            <v>00021218P.11</v>
          </cell>
        </row>
        <row r="5388">
          <cell r="K5388" t="str">
            <v>00021228P.11</v>
          </cell>
        </row>
        <row r="5389">
          <cell r="K5389" t="str">
            <v>00021231P.11</v>
          </cell>
        </row>
        <row r="5390">
          <cell r="K5390" t="str">
            <v>00021231P.11</v>
          </cell>
        </row>
        <row r="5391">
          <cell r="K5391" t="str">
            <v>00021220P.11</v>
          </cell>
        </row>
        <row r="5392">
          <cell r="K5392" t="str">
            <v>00021217P.11</v>
          </cell>
        </row>
        <row r="5393">
          <cell r="K5393" t="str">
            <v>00021234P.11</v>
          </cell>
        </row>
        <row r="5394">
          <cell r="K5394" t="str">
            <v>00021229P.11</v>
          </cell>
        </row>
        <row r="5395">
          <cell r="K5395" t="str">
            <v>00021235P.11</v>
          </cell>
        </row>
        <row r="5396">
          <cell r="K5396" t="str">
            <v>00021231P.11</v>
          </cell>
        </row>
        <row r="5397">
          <cell r="K5397" t="str">
            <v>00021213P.11</v>
          </cell>
        </row>
        <row r="5398">
          <cell r="K5398" t="str">
            <v>00021231P.11</v>
          </cell>
        </row>
        <row r="5399">
          <cell r="K5399" t="str">
            <v>00021226P.11</v>
          </cell>
        </row>
        <row r="5400">
          <cell r="K5400" t="str">
            <v>00021232P.11</v>
          </cell>
        </row>
        <row r="5401">
          <cell r="K5401" t="str">
            <v>00021229P.11</v>
          </cell>
        </row>
        <row r="5402">
          <cell r="K5402" t="str">
            <v>00021210P.11</v>
          </cell>
        </row>
        <row r="5403">
          <cell r="K5403" t="str">
            <v>00021223P.11</v>
          </cell>
        </row>
        <row r="5404">
          <cell r="K5404" t="str">
            <v>00021232P.11</v>
          </cell>
        </row>
        <row r="5405">
          <cell r="K5405" t="str">
            <v>00021231P.11</v>
          </cell>
        </row>
        <row r="5406">
          <cell r="K5406" t="str">
            <v>00021222P.11</v>
          </cell>
        </row>
        <row r="5407">
          <cell r="K5407" t="str">
            <v>00021224P.11</v>
          </cell>
        </row>
        <row r="5408">
          <cell r="K5408" t="str">
            <v>00021231P.11</v>
          </cell>
        </row>
        <row r="5409">
          <cell r="K5409" t="str">
            <v>00021229P.11</v>
          </cell>
        </row>
        <row r="5410">
          <cell r="K5410" t="str">
            <v>00021221P.11</v>
          </cell>
        </row>
        <row r="5411">
          <cell r="K5411" t="str">
            <v>00021225P.11</v>
          </cell>
        </row>
        <row r="5412">
          <cell r="K5412" t="str">
            <v>00021218P.11</v>
          </cell>
        </row>
        <row r="5413">
          <cell r="K5413" t="str">
            <v>00021217P.11</v>
          </cell>
        </row>
        <row r="5414">
          <cell r="K5414" t="str">
            <v>00021215P.11</v>
          </cell>
        </row>
        <row r="5415">
          <cell r="K5415" t="str">
            <v>00021212P.11</v>
          </cell>
        </row>
        <row r="5416">
          <cell r="K5416" t="str">
            <v>00021232P.11</v>
          </cell>
        </row>
        <row r="5417">
          <cell r="K5417" t="str">
            <v>00021222P.11</v>
          </cell>
        </row>
        <row r="5418">
          <cell r="K5418" t="str">
            <v>00021229P.11</v>
          </cell>
        </row>
        <row r="5419">
          <cell r="K5419" t="str">
            <v>00021229P.11</v>
          </cell>
        </row>
        <row r="5420">
          <cell r="K5420" t="str">
            <v>00021232P.11</v>
          </cell>
        </row>
        <row r="5421">
          <cell r="K5421" t="str">
            <v>00021232P.11</v>
          </cell>
        </row>
        <row r="5422">
          <cell r="K5422" t="str">
            <v>00021231P.11</v>
          </cell>
        </row>
        <row r="5423">
          <cell r="K5423" t="str">
            <v>00021232P.11</v>
          </cell>
        </row>
        <row r="5424">
          <cell r="K5424" t="str">
            <v>00021228P.11</v>
          </cell>
        </row>
        <row r="5425">
          <cell r="K5425" t="str">
            <v>00021217P.11</v>
          </cell>
        </row>
        <row r="5426">
          <cell r="K5426" t="str">
            <v>00021226P.11</v>
          </cell>
        </row>
        <row r="5427">
          <cell r="K5427" t="str">
            <v>00021225P.11</v>
          </cell>
        </row>
        <row r="5428">
          <cell r="K5428" t="str">
            <v>00021224P.11</v>
          </cell>
        </row>
        <row r="5429">
          <cell r="K5429" t="str">
            <v>00021232P.11</v>
          </cell>
        </row>
        <row r="5430">
          <cell r="K5430" t="str">
            <v>00021226P.11</v>
          </cell>
        </row>
        <row r="5431">
          <cell r="K5431" t="str">
            <v>00021212P.11</v>
          </cell>
        </row>
        <row r="5432">
          <cell r="K5432" t="str">
            <v>00021213P.11</v>
          </cell>
        </row>
        <row r="5433">
          <cell r="K5433" t="str">
            <v>00021210P.11</v>
          </cell>
        </row>
        <row r="5434">
          <cell r="K5434" t="str">
            <v>00021229P.11</v>
          </cell>
        </row>
        <row r="5435">
          <cell r="K5435" t="str">
            <v>00021234P.11</v>
          </cell>
        </row>
        <row r="5436">
          <cell r="K5436" t="str">
            <v>00021220P.11</v>
          </cell>
        </row>
        <row r="5437">
          <cell r="K5437" t="str">
            <v>00021214P.11</v>
          </cell>
        </row>
        <row r="5438">
          <cell r="K5438" t="str">
            <v>00021231P.11</v>
          </cell>
        </row>
        <row r="5439">
          <cell r="K5439" t="str">
            <v>00021231P.11</v>
          </cell>
        </row>
        <row r="5440">
          <cell r="K5440" t="str">
            <v>00021217P.11</v>
          </cell>
        </row>
        <row r="5441">
          <cell r="K5441" t="str">
            <v>00021232P.11</v>
          </cell>
        </row>
        <row r="5442">
          <cell r="K5442" t="str">
            <v>00021225P.11</v>
          </cell>
        </row>
        <row r="5443">
          <cell r="K5443" t="str">
            <v>00021212P.11</v>
          </cell>
        </row>
        <row r="5444">
          <cell r="K5444" t="str">
            <v>00021224P.11</v>
          </cell>
        </row>
        <row r="5445">
          <cell r="K5445" t="str">
            <v>00021229P.11</v>
          </cell>
        </row>
        <row r="5446">
          <cell r="K5446" t="str">
            <v>00021230P.11</v>
          </cell>
        </row>
        <row r="5447">
          <cell r="K5447" t="str">
            <v>00021222P.11</v>
          </cell>
        </row>
        <row r="5448">
          <cell r="K5448" t="str">
            <v>00021222P.11</v>
          </cell>
        </row>
        <row r="5449">
          <cell r="K5449" t="str">
            <v>00021220P.11</v>
          </cell>
        </row>
        <row r="5450">
          <cell r="K5450" t="str">
            <v>00021212P.11</v>
          </cell>
        </row>
        <row r="5451">
          <cell r="K5451" t="str">
            <v>00021210P.11</v>
          </cell>
        </row>
        <row r="5452">
          <cell r="K5452" t="str">
            <v>00021215P.11</v>
          </cell>
        </row>
        <row r="5453">
          <cell r="K5453" t="str">
            <v>00021212P.11</v>
          </cell>
        </row>
        <row r="5454">
          <cell r="K5454" t="str">
            <v>00021227P.11</v>
          </cell>
        </row>
        <row r="5455">
          <cell r="K5455" t="str">
            <v>00021227P.11</v>
          </cell>
        </row>
        <row r="5456">
          <cell r="K5456" t="str">
            <v>00021228P.11</v>
          </cell>
        </row>
        <row r="5457">
          <cell r="K5457" t="str">
            <v>00021220P.11</v>
          </cell>
        </row>
        <row r="5458">
          <cell r="K5458" t="str">
            <v>00021213P.11</v>
          </cell>
        </row>
        <row r="5459">
          <cell r="K5459" t="str">
            <v>00021210P.11</v>
          </cell>
        </row>
        <row r="5460">
          <cell r="K5460" t="str">
            <v>00021228P.11</v>
          </cell>
        </row>
        <row r="5461">
          <cell r="K5461" t="str">
            <v>00021212P.11</v>
          </cell>
        </row>
        <row r="5462">
          <cell r="K5462" t="str">
            <v>00021231P.11</v>
          </cell>
        </row>
        <row r="5463">
          <cell r="K5463" t="str">
            <v>00021236P.11</v>
          </cell>
        </row>
        <row r="5464">
          <cell r="K5464" t="str">
            <v>00021231P.11</v>
          </cell>
        </row>
        <row r="5465">
          <cell r="K5465" t="str">
            <v>00021234P.11</v>
          </cell>
        </row>
        <row r="5466">
          <cell r="K5466" t="str">
            <v>00021229P.11</v>
          </cell>
        </row>
        <row r="5467">
          <cell r="K5467" t="str">
            <v>00021230P.11</v>
          </cell>
        </row>
        <row r="5468">
          <cell r="K5468" t="str">
            <v>00021234P.11</v>
          </cell>
        </row>
        <row r="5469">
          <cell r="K5469" t="str">
            <v>00021228P.11</v>
          </cell>
        </row>
        <row r="5470">
          <cell r="K5470" t="str">
            <v>00021208P.11</v>
          </cell>
        </row>
        <row r="5471">
          <cell r="K5471" t="str">
            <v>00021208P.11</v>
          </cell>
        </row>
        <row r="5472">
          <cell r="K5472" t="str">
            <v>00021212P.11</v>
          </cell>
        </row>
        <row r="5473">
          <cell r="K5473" t="str">
            <v>00021212P.11</v>
          </cell>
        </row>
        <row r="5474">
          <cell r="K5474" t="str">
            <v>00021212P.11</v>
          </cell>
        </row>
        <row r="5475">
          <cell r="K5475" t="str">
            <v>00021212P.11</v>
          </cell>
        </row>
        <row r="5476">
          <cell r="K5476" t="str">
            <v>00021213P.11</v>
          </cell>
        </row>
        <row r="5477">
          <cell r="K5477" t="str">
            <v>00021213P.11</v>
          </cell>
        </row>
        <row r="5478">
          <cell r="K5478" t="str">
            <v>00021213P.11</v>
          </cell>
        </row>
        <row r="5479">
          <cell r="K5479" t="str">
            <v>00021214P.11</v>
          </cell>
        </row>
        <row r="5480">
          <cell r="K5480" t="str">
            <v>00021222P.11</v>
          </cell>
        </row>
        <row r="5481">
          <cell r="K5481" t="str">
            <v>00021222P.11</v>
          </cell>
        </row>
        <row r="5482">
          <cell r="K5482" t="str">
            <v>00021222P.11</v>
          </cell>
        </row>
        <row r="5483">
          <cell r="K5483" t="str">
            <v>00021222P.11</v>
          </cell>
        </row>
        <row r="5484">
          <cell r="K5484" t="str">
            <v>00021223P.11</v>
          </cell>
        </row>
        <row r="5485">
          <cell r="K5485" t="str">
            <v>00021224P.11</v>
          </cell>
        </row>
        <row r="5486">
          <cell r="K5486" t="str">
            <v>00021226P.11</v>
          </cell>
        </row>
        <row r="5487">
          <cell r="K5487" t="str">
            <v>00021226P.11</v>
          </cell>
        </row>
        <row r="5488">
          <cell r="K5488" t="str">
            <v>00021226P.11</v>
          </cell>
        </row>
        <row r="5489">
          <cell r="K5489" t="str">
            <v>00021228P.11</v>
          </cell>
        </row>
        <row r="5490">
          <cell r="K5490" t="str">
            <v>00021228P.11</v>
          </cell>
        </row>
        <row r="5491">
          <cell r="K5491" t="str">
            <v>00021228P.11</v>
          </cell>
        </row>
        <row r="5492">
          <cell r="K5492" t="str">
            <v>00021228P.11</v>
          </cell>
        </row>
        <row r="5493">
          <cell r="K5493" t="str">
            <v>00021233P.11</v>
          </cell>
        </row>
        <row r="5494">
          <cell r="K5494" t="str">
            <v>00021211P.11</v>
          </cell>
        </row>
        <row r="5495">
          <cell r="K5495" t="str">
            <v>00021211P.11</v>
          </cell>
        </row>
        <row r="5496">
          <cell r="K5496" t="str">
            <v>00021215P.11</v>
          </cell>
        </row>
        <row r="5497">
          <cell r="K5497" t="str">
            <v>00021215P.11</v>
          </cell>
        </row>
        <row r="5498">
          <cell r="K5498" t="str">
            <v>00021216P.11</v>
          </cell>
        </row>
        <row r="5499">
          <cell r="K5499" t="str">
            <v>00021217P.11</v>
          </cell>
        </row>
        <row r="5500">
          <cell r="K5500" t="str">
            <v>00021217P.11</v>
          </cell>
        </row>
        <row r="5501">
          <cell r="K5501" t="str">
            <v>00021220P.11</v>
          </cell>
        </row>
        <row r="5502">
          <cell r="K5502" t="str">
            <v>00021220P.11</v>
          </cell>
        </row>
        <row r="5503">
          <cell r="K5503" t="str">
            <v>00021222P.11</v>
          </cell>
        </row>
        <row r="5504">
          <cell r="K5504" t="str">
            <v>00021222P.11</v>
          </cell>
        </row>
        <row r="5505">
          <cell r="K5505" t="str">
            <v>00021222P.11</v>
          </cell>
        </row>
        <row r="5506">
          <cell r="K5506" t="str">
            <v>00021222P.11</v>
          </cell>
        </row>
        <row r="5507">
          <cell r="K5507" t="str">
            <v>00021222P.11</v>
          </cell>
        </row>
        <row r="5508">
          <cell r="K5508" t="str">
            <v>00021225P.11</v>
          </cell>
        </row>
        <row r="5509">
          <cell r="K5509" t="str">
            <v>00021225P.11</v>
          </cell>
        </row>
        <row r="5510">
          <cell r="K5510" t="str">
            <v>00021226P.11</v>
          </cell>
        </row>
        <row r="5511">
          <cell r="K5511" t="str">
            <v>00021228P.11</v>
          </cell>
        </row>
        <row r="5512">
          <cell r="K5512" t="str">
            <v>00021228P.11</v>
          </cell>
        </row>
        <row r="5513">
          <cell r="K5513" t="str">
            <v>00021228P.11</v>
          </cell>
        </row>
        <row r="5514">
          <cell r="K5514" t="str">
            <v>00021228P.11</v>
          </cell>
        </row>
        <row r="5515">
          <cell r="K5515" t="str">
            <v>00021228P.11</v>
          </cell>
        </row>
        <row r="5516">
          <cell r="K5516" t="str">
            <v>00021228P.11</v>
          </cell>
        </row>
        <row r="5517">
          <cell r="K5517" t="str">
            <v>00021228P.11</v>
          </cell>
        </row>
        <row r="5518">
          <cell r="K5518" t="str">
            <v>00021228P.11</v>
          </cell>
        </row>
        <row r="5519">
          <cell r="K5519" t="str">
            <v>00021228P.11</v>
          </cell>
        </row>
        <row r="5520">
          <cell r="K5520" t="str">
            <v>00021228P.11</v>
          </cell>
        </row>
        <row r="5521">
          <cell r="K5521" t="str">
            <v>00021228P.11</v>
          </cell>
        </row>
        <row r="5522">
          <cell r="K5522" t="str">
            <v>00021228P.11</v>
          </cell>
        </row>
        <row r="5523">
          <cell r="K5523" t="str">
            <v>00021229P.11</v>
          </cell>
        </row>
        <row r="5524">
          <cell r="K5524" t="str">
            <v>00021229P.11</v>
          </cell>
        </row>
        <row r="5525">
          <cell r="K5525" t="str">
            <v>00021231P.11</v>
          </cell>
        </row>
        <row r="5526">
          <cell r="K5526" t="str">
            <v>00021231P.11</v>
          </cell>
        </row>
        <row r="5527">
          <cell r="K5527" t="str">
            <v>00021231P.11</v>
          </cell>
        </row>
        <row r="5528">
          <cell r="K5528" t="str">
            <v>00021231P.11</v>
          </cell>
        </row>
        <row r="5529">
          <cell r="K5529" t="str">
            <v>00021231P.11</v>
          </cell>
        </row>
        <row r="5530">
          <cell r="K5530" t="str">
            <v>00021231P.11</v>
          </cell>
        </row>
        <row r="5531">
          <cell r="K5531" t="str">
            <v>00021235P.11</v>
          </cell>
        </row>
        <row r="5532">
          <cell r="K5532" t="str">
            <v>00021235P.11</v>
          </cell>
        </row>
        <row r="5533">
          <cell r="K5533" t="str">
            <v>00021210P.11</v>
          </cell>
        </row>
        <row r="5534">
          <cell r="K5534" t="str">
            <v>00021210P.11</v>
          </cell>
        </row>
        <row r="5535">
          <cell r="K5535" t="str">
            <v>00021210P.11</v>
          </cell>
        </row>
        <row r="5536">
          <cell r="K5536" t="str">
            <v>00021210P.11</v>
          </cell>
        </row>
        <row r="5537">
          <cell r="K5537" t="str">
            <v>00021210P.11</v>
          </cell>
        </row>
        <row r="5538">
          <cell r="K5538" t="str">
            <v>00021211P.11</v>
          </cell>
        </row>
        <row r="5539">
          <cell r="K5539" t="str">
            <v>00021211P.11</v>
          </cell>
        </row>
        <row r="5540">
          <cell r="K5540" t="str">
            <v>00021212P.11</v>
          </cell>
        </row>
        <row r="5541">
          <cell r="K5541" t="str">
            <v>00021212P.11</v>
          </cell>
        </row>
        <row r="5542">
          <cell r="K5542" t="str">
            <v>00021212P.11</v>
          </cell>
        </row>
        <row r="5543">
          <cell r="K5543" t="str">
            <v>00021212P.11</v>
          </cell>
        </row>
        <row r="5544">
          <cell r="K5544" t="str">
            <v>00021213P.11</v>
          </cell>
        </row>
        <row r="5545">
          <cell r="K5545" t="str">
            <v>00021213P.11</v>
          </cell>
        </row>
        <row r="5546">
          <cell r="K5546" t="str">
            <v>00021213P.11</v>
          </cell>
        </row>
        <row r="5547">
          <cell r="K5547" t="str">
            <v>00021214P.11</v>
          </cell>
        </row>
        <row r="5548">
          <cell r="K5548" t="str">
            <v>00021216P.11</v>
          </cell>
        </row>
        <row r="5549">
          <cell r="K5549" t="str">
            <v>00021217P.11</v>
          </cell>
        </row>
        <row r="5550">
          <cell r="K5550" t="str">
            <v>00021217P.11</v>
          </cell>
        </row>
        <row r="5551">
          <cell r="K5551" t="str">
            <v>00021217P.11</v>
          </cell>
        </row>
        <row r="5552">
          <cell r="K5552" t="str">
            <v>00021217P.11</v>
          </cell>
        </row>
        <row r="5553">
          <cell r="K5553" t="str">
            <v>00021218P.11</v>
          </cell>
        </row>
        <row r="5554">
          <cell r="K5554" t="str">
            <v>00021220P.11</v>
          </cell>
        </row>
        <row r="5555">
          <cell r="K5555" t="str">
            <v>00021220P.11</v>
          </cell>
        </row>
        <row r="5556">
          <cell r="K5556" t="str">
            <v>00021221P.11</v>
          </cell>
        </row>
        <row r="5557">
          <cell r="K5557" t="str">
            <v>00021221P.11</v>
          </cell>
        </row>
        <row r="5558">
          <cell r="K5558" t="str">
            <v>00021222P.11</v>
          </cell>
        </row>
        <row r="5559">
          <cell r="K5559" t="str">
            <v>00021222P.11</v>
          </cell>
        </row>
        <row r="5560">
          <cell r="K5560" t="str">
            <v>00021222P.11</v>
          </cell>
        </row>
        <row r="5561">
          <cell r="K5561" t="str">
            <v>00021223P.11</v>
          </cell>
        </row>
        <row r="5562">
          <cell r="K5562" t="str">
            <v>00021223P.11</v>
          </cell>
        </row>
        <row r="5563">
          <cell r="K5563" t="str">
            <v>00021223P.11</v>
          </cell>
        </row>
        <row r="5564">
          <cell r="K5564" t="str">
            <v>00021223P.11</v>
          </cell>
        </row>
        <row r="5565">
          <cell r="K5565" t="str">
            <v>00021223P.11</v>
          </cell>
        </row>
        <row r="5566">
          <cell r="K5566" t="str">
            <v>00021223P.11</v>
          </cell>
        </row>
        <row r="5567">
          <cell r="K5567" t="str">
            <v>00021224P.11</v>
          </cell>
        </row>
        <row r="5568">
          <cell r="K5568" t="str">
            <v>00021224P.11</v>
          </cell>
        </row>
        <row r="5569">
          <cell r="K5569" t="str">
            <v>00021224P.11</v>
          </cell>
        </row>
        <row r="5570">
          <cell r="K5570" t="str">
            <v>00021224P.11</v>
          </cell>
        </row>
        <row r="5571">
          <cell r="K5571" t="str">
            <v>00021225P.11</v>
          </cell>
        </row>
        <row r="5572">
          <cell r="K5572" t="str">
            <v>00021225P.11</v>
          </cell>
        </row>
        <row r="5573">
          <cell r="K5573" t="str">
            <v>00021225P.11</v>
          </cell>
        </row>
        <row r="5574">
          <cell r="K5574" t="str">
            <v>00021226P.11</v>
          </cell>
        </row>
        <row r="5575">
          <cell r="K5575" t="str">
            <v>00021226P.11</v>
          </cell>
        </row>
        <row r="5576">
          <cell r="K5576" t="str">
            <v>00021226P.11</v>
          </cell>
        </row>
        <row r="5577">
          <cell r="K5577" t="str">
            <v>00021227P.11</v>
          </cell>
        </row>
        <row r="5578">
          <cell r="K5578" t="str">
            <v>00021228P.11</v>
          </cell>
        </row>
        <row r="5579">
          <cell r="K5579" t="str">
            <v>00021228P.11</v>
          </cell>
        </row>
        <row r="5580">
          <cell r="K5580" t="str">
            <v>00021228P.11</v>
          </cell>
        </row>
        <row r="5581">
          <cell r="K5581" t="str">
            <v>00021228P.11</v>
          </cell>
        </row>
        <row r="5582">
          <cell r="K5582" t="str">
            <v>00021228P.11</v>
          </cell>
        </row>
        <row r="5583">
          <cell r="K5583" t="str">
            <v>00021228P.11</v>
          </cell>
        </row>
        <row r="5584">
          <cell r="K5584" t="str">
            <v>00021228P.11</v>
          </cell>
        </row>
        <row r="5585">
          <cell r="K5585" t="str">
            <v>00021228P.11</v>
          </cell>
        </row>
        <row r="5586">
          <cell r="K5586" t="str">
            <v>00021228P.11</v>
          </cell>
        </row>
        <row r="5587">
          <cell r="K5587" t="str">
            <v>00021229P.11</v>
          </cell>
        </row>
        <row r="5588">
          <cell r="K5588" t="str">
            <v>00021229P.11</v>
          </cell>
        </row>
        <row r="5589">
          <cell r="K5589" t="str">
            <v>00021229P.11</v>
          </cell>
        </row>
        <row r="5590">
          <cell r="K5590" t="str">
            <v>00021229P.11</v>
          </cell>
        </row>
        <row r="5591">
          <cell r="K5591" t="str">
            <v>00021230P.11</v>
          </cell>
        </row>
        <row r="5592">
          <cell r="K5592" t="str">
            <v>00021231P.11</v>
          </cell>
        </row>
        <row r="5593">
          <cell r="K5593" t="str">
            <v>00021231P.11</v>
          </cell>
        </row>
        <row r="5594">
          <cell r="K5594" t="str">
            <v>00021231P.11</v>
          </cell>
        </row>
        <row r="5595">
          <cell r="K5595" t="str">
            <v>00021232P.11</v>
          </cell>
        </row>
        <row r="5596">
          <cell r="K5596" t="str">
            <v>00021232P.11</v>
          </cell>
        </row>
        <row r="5597">
          <cell r="K5597" t="str">
            <v>00021232P.11</v>
          </cell>
        </row>
        <row r="5598">
          <cell r="K5598" t="str">
            <v>00021232P.11</v>
          </cell>
        </row>
        <row r="5599">
          <cell r="K5599" t="str">
            <v>00021232P.11</v>
          </cell>
        </row>
        <row r="5600">
          <cell r="K5600" t="str">
            <v>00021232P.11</v>
          </cell>
        </row>
        <row r="5601">
          <cell r="K5601" t="str">
            <v>00021233P.11</v>
          </cell>
        </row>
        <row r="5602">
          <cell r="K5602" t="str">
            <v>00021233P.11</v>
          </cell>
        </row>
        <row r="5603">
          <cell r="K5603" t="str">
            <v>00021233P.11</v>
          </cell>
        </row>
        <row r="5604">
          <cell r="K5604" t="str">
            <v>00021233P.11</v>
          </cell>
        </row>
        <row r="5605">
          <cell r="K5605" t="str">
            <v>00021233P.11</v>
          </cell>
        </row>
        <row r="5606">
          <cell r="K5606" t="str">
            <v>00021233P.11</v>
          </cell>
        </row>
        <row r="5607">
          <cell r="K5607" t="str">
            <v>00021233P.11</v>
          </cell>
        </row>
        <row r="5608">
          <cell r="K5608" t="str">
            <v>00021233P.11</v>
          </cell>
        </row>
        <row r="5609">
          <cell r="K5609" t="str">
            <v>00021233P.11</v>
          </cell>
        </row>
        <row r="5610">
          <cell r="K5610" t="str">
            <v>00021233P.11</v>
          </cell>
        </row>
        <row r="5611">
          <cell r="K5611" t="str">
            <v>00021234P.11</v>
          </cell>
        </row>
        <row r="5612">
          <cell r="K5612" t="str">
            <v>00021234P.11</v>
          </cell>
        </row>
        <row r="5613">
          <cell r="K5613" t="str">
            <v>00021234P.11</v>
          </cell>
        </row>
        <row r="5614">
          <cell r="K5614" t="str">
            <v>00021234P.11</v>
          </cell>
        </row>
        <row r="5615">
          <cell r="K5615" t="str">
            <v>00021234P.11</v>
          </cell>
        </row>
        <row r="5616">
          <cell r="K5616" t="str">
            <v>00021235P.11</v>
          </cell>
        </row>
        <row r="5617">
          <cell r="K5617" t="str">
            <v>00021235P.11</v>
          </cell>
        </row>
        <row r="5618">
          <cell r="K5618" t="str">
            <v>00021235P.11</v>
          </cell>
        </row>
        <row r="5619">
          <cell r="K5619" t="str">
            <v>00021235P.11</v>
          </cell>
        </row>
        <row r="5620">
          <cell r="K5620" t="str">
            <v>00021235P.11</v>
          </cell>
        </row>
        <row r="5621">
          <cell r="K5621" t="str">
            <v>00021235P.11</v>
          </cell>
        </row>
        <row r="5622">
          <cell r="K5622" t="str">
            <v>00021235P.11</v>
          </cell>
        </row>
        <row r="5623">
          <cell r="K5623" t="str">
            <v>00021236P.11</v>
          </cell>
        </row>
        <row r="5624">
          <cell r="K5624" t="str">
            <v>00021236P.11</v>
          </cell>
        </row>
        <row r="5625">
          <cell r="K5625" t="str">
            <v>00021236P.11</v>
          </cell>
        </row>
        <row r="5626">
          <cell r="K5626" t="str">
            <v>00021236P.11</v>
          </cell>
        </row>
        <row r="5627">
          <cell r="K5627" t="str">
            <v>00021236P.11</v>
          </cell>
        </row>
        <row r="5628">
          <cell r="K5628" t="str">
            <v>00021236P.11</v>
          </cell>
        </row>
        <row r="5629">
          <cell r="K5629" t="str">
            <v>00021236P.11</v>
          </cell>
        </row>
        <row r="5630">
          <cell r="K5630" t="str">
            <v>00021253P.11</v>
          </cell>
        </row>
        <row r="5631">
          <cell r="K5631" t="str">
            <v>00021253P.11</v>
          </cell>
        </row>
        <row r="5632">
          <cell r="K5632" t="str">
            <v>00021242P.11</v>
          </cell>
        </row>
        <row r="5633">
          <cell r="K5633" t="str">
            <v>00021242P.11</v>
          </cell>
        </row>
        <row r="5634">
          <cell r="K5634" t="str">
            <v>00021242P.11</v>
          </cell>
        </row>
        <row r="5635">
          <cell r="K5635" t="str">
            <v>00021241P.11</v>
          </cell>
        </row>
        <row r="5636">
          <cell r="K5636" t="str">
            <v>00021206P.11</v>
          </cell>
        </row>
        <row r="5637">
          <cell r="K5637" t="str">
            <v>00021206P.11</v>
          </cell>
        </row>
        <row r="5638">
          <cell r="K5638" t="str">
            <v>00021206P.11</v>
          </cell>
        </row>
        <row r="5639">
          <cell r="K5639" t="str">
            <v>00021206P.11</v>
          </cell>
        </row>
        <row r="5640">
          <cell r="K5640" t="str">
            <v>00021207P.11</v>
          </cell>
        </row>
        <row r="5641">
          <cell r="K5641" t="str">
            <v>00021214P.11</v>
          </cell>
        </row>
        <row r="5642">
          <cell r="K5642" t="str">
            <v>00021228P.11</v>
          </cell>
        </row>
        <row r="5643">
          <cell r="K5643" t="str">
            <v>00021228P.11</v>
          </cell>
        </row>
        <row r="5644">
          <cell r="K5644" t="str">
            <v>00021228P.11</v>
          </cell>
        </row>
        <row r="5645">
          <cell r="K5645" t="str">
            <v>00021228P.11</v>
          </cell>
        </row>
        <row r="5646">
          <cell r="K5646" t="str">
            <v>00021230P.11</v>
          </cell>
        </row>
        <row r="5647">
          <cell r="K5647" t="str">
            <v>00021230P.11</v>
          </cell>
        </row>
        <row r="5648">
          <cell r="K5648" t="str">
            <v>00021230P.11</v>
          </cell>
        </row>
        <row r="5649">
          <cell r="K5649" t="str">
            <v>00021257P.11</v>
          </cell>
        </row>
        <row r="5650">
          <cell r="K5650" t="str">
            <v>00021257P.11</v>
          </cell>
        </row>
        <row r="5651">
          <cell r="K5651" t="str">
            <v>00021257P.11</v>
          </cell>
        </row>
        <row r="5652">
          <cell r="K5652" t="str">
            <v>00021258P.11</v>
          </cell>
        </row>
        <row r="5653">
          <cell r="K5653" t="str">
            <v>00021249P.11</v>
          </cell>
        </row>
        <row r="5654">
          <cell r="K5654" t="str">
            <v>00021249P.11</v>
          </cell>
        </row>
        <row r="5655">
          <cell r="K5655" t="str">
            <v>00021243P.11</v>
          </cell>
        </row>
        <row r="5656">
          <cell r="K5656" t="str">
            <v>00021212P.11</v>
          </cell>
        </row>
        <row r="5657">
          <cell r="K5657" t="str">
            <v>00021231P.11</v>
          </cell>
        </row>
        <row r="5658">
          <cell r="K5658" t="str">
            <v>00021232P.11</v>
          </cell>
        </row>
        <row r="5659">
          <cell r="K5659" t="str">
            <v>00021232P.11</v>
          </cell>
        </row>
        <row r="5660">
          <cell r="K5660" t="str">
            <v>00021232P.11</v>
          </cell>
        </row>
        <row r="5661">
          <cell r="K5661" t="str">
            <v>00021233P.11</v>
          </cell>
        </row>
        <row r="5662">
          <cell r="K5662" t="str">
            <v>00021236P.11</v>
          </cell>
        </row>
        <row r="5663">
          <cell r="K5663" t="str">
            <v>00021250P.11</v>
          </cell>
        </row>
        <row r="5664">
          <cell r="K5664" t="str">
            <v>00021251P.11</v>
          </cell>
        </row>
        <row r="5665">
          <cell r="K5665" t="str">
            <v>00021253P.11</v>
          </cell>
        </row>
        <row r="5666">
          <cell r="K5666" t="str">
            <v>00021210P.11</v>
          </cell>
        </row>
        <row r="5667">
          <cell r="K5667" t="str">
            <v>00021210P.11</v>
          </cell>
        </row>
        <row r="5668">
          <cell r="K5668" t="str">
            <v>00021211P.11</v>
          </cell>
        </row>
        <row r="5669">
          <cell r="K5669" t="str">
            <v>00021212P.11</v>
          </cell>
        </row>
        <row r="5670">
          <cell r="K5670" t="str">
            <v>00021213P.11</v>
          </cell>
        </row>
        <row r="5671">
          <cell r="K5671" t="str">
            <v>00021222P.11</v>
          </cell>
        </row>
        <row r="5672">
          <cell r="K5672" t="str">
            <v>00021229P.11</v>
          </cell>
        </row>
        <row r="5673">
          <cell r="K5673" t="str">
            <v>00021230P.11</v>
          </cell>
        </row>
        <row r="5674">
          <cell r="K5674" t="str">
            <v>00021232P.11</v>
          </cell>
        </row>
        <row r="5675">
          <cell r="K5675" t="str">
            <v>00021232P.11</v>
          </cell>
        </row>
        <row r="5676">
          <cell r="K5676" t="str">
            <v>00021232P.11</v>
          </cell>
        </row>
        <row r="5677">
          <cell r="K5677" t="str">
            <v>00021233P.11</v>
          </cell>
        </row>
        <row r="5678">
          <cell r="K5678" t="str">
            <v>00021234P.11</v>
          </cell>
        </row>
        <row r="5679">
          <cell r="K5679" t="str">
            <v>00021236P.11</v>
          </cell>
        </row>
        <row r="5680">
          <cell r="K5680" t="str">
            <v>00021250P.11</v>
          </cell>
        </row>
        <row r="5681">
          <cell r="K5681" t="str">
            <v>00021253P.11</v>
          </cell>
        </row>
        <row r="5682">
          <cell r="K5682" t="str">
            <v>00021253P.11</v>
          </cell>
        </row>
        <row r="5683">
          <cell r="K5683" t="str">
            <v>00021253P.11</v>
          </cell>
        </row>
        <row r="5684">
          <cell r="K5684" t="str">
            <v>00021259P.11</v>
          </cell>
        </row>
        <row r="5685">
          <cell r="K5685" t="str">
            <v>00021210P.11</v>
          </cell>
        </row>
        <row r="5686">
          <cell r="K5686" t="str">
            <v>00021210P.11</v>
          </cell>
        </row>
        <row r="5687">
          <cell r="K5687" t="str">
            <v>00021210P.11</v>
          </cell>
        </row>
        <row r="5688">
          <cell r="K5688" t="str">
            <v>00021210P.11</v>
          </cell>
        </row>
        <row r="5689">
          <cell r="K5689" t="str">
            <v>00021210P.11</v>
          </cell>
        </row>
        <row r="5690">
          <cell r="K5690" t="str">
            <v>00021210P.11</v>
          </cell>
        </row>
        <row r="5691">
          <cell r="K5691" t="str">
            <v>00021210P.11</v>
          </cell>
        </row>
        <row r="5692">
          <cell r="K5692" t="str">
            <v>00021212P.11</v>
          </cell>
        </row>
        <row r="5693">
          <cell r="K5693" t="str">
            <v>00021212P.11</v>
          </cell>
        </row>
        <row r="5694">
          <cell r="K5694" t="str">
            <v>00021213P.11</v>
          </cell>
        </row>
        <row r="5695">
          <cell r="K5695" t="str">
            <v>00021213P.11</v>
          </cell>
        </row>
        <row r="5696">
          <cell r="K5696" t="str">
            <v>00021213P.11</v>
          </cell>
        </row>
        <row r="5697">
          <cell r="K5697" t="str">
            <v>00021213P.11</v>
          </cell>
        </row>
        <row r="5698">
          <cell r="K5698" t="str">
            <v>00021213P.11</v>
          </cell>
        </row>
        <row r="5699">
          <cell r="K5699" t="str">
            <v>00021213P.11</v>
          </cell>
        </row>
        <row r="5700">
          <cell r="K5700" t="str">
            <v>00021213P.11</v>
          </cell>
        </row>
        <row r="5701">
          <cell r="K5701" t="str">
            <v>00021213P.11</v>
          </cell>
        </row>
        <row r="5702">
          <cell r="K5702" t="str">
            <v>00021213P.11</v>
          </cell>
        </row>
        <row r="5703">
          <cell r="K5703" t="str">
            <v>00021213P.11</v>
          </cell>
        </row>
        <row r="5704">
          <cell r="K5704" t="str">
            <v>00021213P.11</v>
          </cell>
        </row>
        <row r="5705">
          <cell r="K5705" t="str">
            <v>00021217P.11</v>
          </cell>
        </row>
        <row r="5706">
          <cell r="K5706" t="str">
            <v>00021217P.11</v>
          </cell>
        </row>
        <row r="5707">
          <cell r="K5707" t="str">
            <v>00021218P.11</v>
          </cell>
        </row>
        <row r="5708">
          <cell r="K5708" t="str">
            <v>00021218P.11</v>
          </cell>
        </row>
        <row r="5709">
          <cell r="K5709" t="str">
            <v>00021220P.11</v>
          </cell>
        </row>
        <row r="5710">
          <cell r="K5710" t="str">
            <v>00021221P.11</v>
          </cell>
        </row>
        <row r="5711">
          <cell r="K5711" t="str">
            <v>00021222P.11</v>
          </cell>
        </row>
        <row r="5712">
          <cell r="K5712" t="str">
            <v>00021222P.11</v>
          </cell>
        </row>
        <row r="5713">
          <cell r="K5713" t="str">
            <v>00021222P.11</v>
          </cell>
        </row>
        <row r="5714">
          <cell r="K5714" t="str">
            <v>00021222P.11</v>
          </cell>
        </row>
        <row r="5715">
          <cell r="K5715" t="str">
            <v>00021226P.11</v>
          </cell>
        </row>
        <row r="5716">
          <cell r="K5716" t="str">
            <v>00021226P.11</v>
          </cell>
        </row>
        <row r="5717">
          <cell r="K5717" t="str">
            <v>00021228P.11</v>
          </cell>
        </row>
        <row r="5718">
          <cell r="K5718" t="str">
            <v>00021228P.11</v>
          </cell>
        </row>
        <row r="5719">
          <cell r="K5719" t="str">
            <v>00021230P.11</v>
          </cell>
        </row>
        <row r="5720">
          <cell r="K5720" t="str">
            <v>00021230P.11</v>
          </cell>
        </row>
        <row r="5721">
          <cell r="K5721" t="str">
            <v>00021231P.11</v>
          </cell>
        </row>
        <row r="5722">
          <cell r="K5722" t="str">
            <v>00021231P.11</v>
          </cell>
        </row>
        <row r="5723">
          <cell r="K5723" t="str">
            <v>00021231P.11</v>
          </cell>
        </row>
        <row r="5724">
          <cell r="K5724" t="str">
            <v>00021231P.11</v>
          </cell>
        </row>
        <row r="5725">
          <cell r="K5725" t="str">
            <v>00021255P.11</v>
          </cell>
        </row>
        <row r="5726">
          <cell r="K5726" t="str">
            <v>00021255P.11</v>
          </cell>
        </row>
        <row r="5727">
          <cell r="K5727" t="str">
            <v>00021234P.11</v>
          </cell>
        </row>
        <row r="5728">
          <cell r="K5728" t="str">
            <v>00021234P.11</v>
          </cell>
        </row>
        <row r="5729">
          <cell r="K5729" t="str">
            <v>00021234P.11</v>
          </cell>
        </row>
        <row r="5730">
          <cell r="K5730" t="str">
            <v>00021234P.11</v>
          </cell>
        </row>
        <row r="5731">
          <cell r="K5731" t="str">
            <v>00021236P.11</v>
          </cell>
        </row>
        <row r="5732">
          <cell r="K5732" t="str">
            <v>00021236P.11</v>
          </cell>
        </row>
        <row r="5733">
          <cell r="K5733" t="str">
            <v>00021236P.11</v>
          </cell>
        </row>
        <row r="5734">
          <cell r="K5734" t="str">
            <v>00021253P.11</v>
          </cell>
        </row>
        <row r="5735">
          <cell r="K5735" t="str">
            <v>00021259P.11</v>
          </cell>
        </row>
        <row r="5736">
          <cell r="K5736" t="str">
            <v>00021258P.11</v>
          </cell>
        </row>
        <row r="5737">
          <cell r="K5737" t="str">
            <v>00021258P.11</v>
          </cell>
        </row>
        <row r="5738">
          <cell r="K5738" t="str">
            <v>00021245P.11</v>
          </cell>
        </row>
        <row r="5739">
          <cell r="K5739" t="str">
            <v>00021245P.11</v>
          </cell>
        </row>
        <row r="5740">
          <cell r="K5740" t="str">
            <v>00021250P.11</v>
          </cell>
        </row>
        <row r="5741">
          <cell r="K5741" t="str">
            <v>00021250P.11</v>
          </cell>
        </row>
        <row r="5742">
          <cell r="K5742" t="str">
            <v>00021250P.11</v>
          </cell>
        </row>
        <row r="5743">
          <cell r="K5743" t="str">
            <v>00021250P.11</v>
          </cell>
        </row>
        <row r="5744">
          <cell r="K5744" t="str">
            <v>00021257P.11</v>
          </cell>
        </row>
        <row r="5745">
          <cell r="K5745" t="str">
            <v>00021257P.11</v>
          </cell>
        </row>
        <row r="5746">
          <cell r="K5746" t="str">
            <v>00021209P.11</v>
          </cell>
        </row>
        <row r="5747">
          <cell r="K5747" t="str">
            <v>00021206P.11</v>
          </cell>
        </row>
        <row r="5748">
          <cell r="K5748" t="str">
            <v>00021206P.11</v>
          </cell>
        </row>
        <row r="5749">
          <cell r="K5749" t="str">
            <v>00021206P.11</v>
          </cell>
        </row>
        <row r="5750">
          <cell r="K5750" t="str">
            <v>00021210P.11</v>
          </cell>
        </row>
        <row r="5751">
          <cell r="K5751" t="str">
            <v>00021210P.11</v>
          </cell>
        </row>
        <row r="5752">
          <cell r="K5752" t="str">
            <v>00021210P.11</v>
          </cell>
        </row>
        <row r="5753">
          <cell r="K5753" t="str">
            <v>00021210P.11</v>
          </cell>
        </row>
        <row r="5754">
          <cell r="K5754" t="str">
            <v>00021210P.11</v>
          </cell>
        </row>
        <row r="5755">
          <cell r="K5755" t="str">
            <v>00021210P.11</v>
          </cell>
        </row>
        <row r="5756">
          <cell r="K5756" t="str">
            <v>00021210P.11</v>
          </cell>
        </row>
        <row r="5757">
          <cell r="K5757" t="str">
            <v>00021210P.11</v>
          </cell>
        </row>
        <row r="5758">
          <cell r="K5758" t="str">
            <v>00021211P.11</v>
          </cell>
        </row>
        <row r="5759">
          <cell r="K5759" t="str">
            <v>00021213P.11</v>
          </cell>
        </row>
        <row r="5760">
          <cell r="K5760" t="str">
            <v>00021213P.11</v>
          </cell>
        </row>
        <row r="5761">
          <cell r="K5761" t="str">
            <v>00021213P.11</v>
          </cell>
        </row>
        <row r="5762">
          <cell r="K5762" t="str">
            <v>00021213P.11</v>
          </cell>
        </row>
        <row r="5763">
          <cell r="K5763" t="str">
            <v>00021214P.11</v>
          </cell>
        </row>
        <row r="5764">
          <cell r="K5764" t="str">
            <v>00021214P.11</v>
          </cell>
        </row>
        <row r="5765">
          <cell r="K5765" t="str">
            <v>00021214P.11</v>
          </cell>
        </row>
        <row r="5766">
          <cell r="K5766" t="str">
            <v>00021216P.11</v>
          </cell>
        </row>
        <row r="5767">
          <cell r="K5767" t="str">
            <v>00021216P.11</v>
          </cell>
        </row>
        <row r="5768">
          <cell r="K5768" t="str">
            <v>00021217P.11</v>
          </cell>
        </row>
        <row r="5769">
          <cell r="K5769" t="str">
            <v>00021217P.11</v>
          </cell>
        </row>
        <row r="5770">
          <cell r="K5770" t="str">
            <v>00021220P.11</v>
          </cell>
        </row>
        <row r="5771">
          <cell r="K5771" t="str">
            <v>00021221P.11</v>
          </cell>
        </row>
        <row r="5772">
          <cell r="K5772" t="str">
            <v>00021221P.11</v>
          </cell>
        </row>
        <row r="5773">
          <cell r="K5773" t="str">
            <v>00021221P.11</v>
          </cell>
        </row>
        <row r="5774">
          <cell r="K5774" t="str">
            <v>00021222P.11</v>
          </cell>
        </row>
        <row r="5775">
          <cell r="K5775" t="str">
            <v>00021223P.11</v>
          </cell>
        </row>
        <row r="5776">
          <cell r="K5776" t="str">
            <v>00021223P.11</v>
          </cell>
        </row>
        <row r="5777">
          <cell r="K5777" t="str">
            <v>00021224P.11</v>
          </cell>
        </row>
        <row r="5778">
          <cell r="K5778" t="str">
            <v>00021224P.11</v>
          </cell>
        </row>
        <row r="5779">
          <cell r="K5779" t="str">
            <v>00021225P.11</v>
          </cell>
        </row>
        <row r="5780">
          <cell r="K5780" t="str">
            <v>00021225P.11</v>
          </cell>
        </row>
        <row r="5781">
          <cell r="K5781" t="str">
            <v>00021225P.11</v>
          </cell>
        </row>
        <row r="5782">
          <cell r="K5782" t="str">
            <v>00021225P.11</v>
          </cell>
        </row>
        <row r="5783">
          <cell r="K5783" t="str">
            <v>00021225P.11</v>
          </cell>
        </row>
        <row r="5784">
          <cell r="K5784" t="str">
            <v>00021226P.11</v>
          </cell>
        </row>
        <row r="5785">
          <cell r="K5785" t="str">
            <v>00021226P.11</v>
          </cell>
        </row>
        <row r="5786">
          <cell r="K5786" t="str">
            <v>00021226P.11</v>
          </cell>
        </row>
        <row r="5787">
          <cell r="K5787" t="str">
            <v>00021227P.11</v>
          </cell>
        </row>
        <row r="5788">
          <cell r="K5788" t="str">
            <v>00021228P.11</v>
          </cell>
        </row>
        <row r="5789">
          <cell r="K5789" t="str">
            <v>00021228P.11</v>
          </cell>
        </row>
        <row r="5790">
          <cell r="K5790" t="str">
            <v>00021228P.11</v>
          </cell>
        </row>
        <row r="5791">
          <cell r="K5791" t="str">
            <v>00021228P.11</v>
          </cell>
        </row>
        <row r="5792">
          <cell r="K5792" t="str">
            <v>00021228P.11</v>
          </cell>
        </row>
        <row r="5793">
          <cell r="K5793" t="str">
            <v>00021228P.11</v>
          </cell>
        </row>
        <row r="5794">
          <cell r="K5794" t="str">
            <v>00021228P.11</v>
          </cell>
        </row>
        <row r="5795">
          <cell r="K5795" t="str">
            <v>00021228P.11</v>
          </cell>
        </row>
        <row r="5796">
          <cell r="K5796" t="str">
            <v>00021229P.11</v>
          </cell>
        </row>
        <row r="5797">
          <cell r="K5797" t="str">
            <v>00021229P.11</v>
          </cell>
        </row>
        <row r="5798">
          <cell r="K5798" t="str">
            <v>00021229P.11</v>
          </cell>
        </row>
        <row r="5799">
          <cell r="K5799" t="str">
            <v>00021229P.11</v>
          </cell>
        </row>
        <row r="5800">
          <cell r="K5800" t="str">
            <v>00021229P.11</v>
          </cell>
        </row>
        <row r="5801">
          <cell r="K5801" t="str">
            <v>00021229P.11</v>
          </cell>
        </row>
        <row r="5802">
          <cell r="K5802" t="str">
            <v>00021229P.11</v>
          </cell>
        </row>
        <row r="5803">
          <cell r="K5803" t="str">
            <v>00021229P.11</v>
          </cell>
        </row>
        <row r="5804">
          <cell r="K5804" t="str">
            <v>00021229P.11</v>
          </cell>
        </row>
        <row r="5805">
          <cell r="K5805" t="str">
            <v>00021229P.11</v>
          </cell>
        </row>
        <row r="5806">
          <cell r="K5806" t="str">
            <v>00021229P.11</v>
          </cell>
        </row>
        <row r="5807">
          <cell r="K5807" t="str">
            <v>00021229P.11</v>
          </cell>
        </row>
        <row r="5808">
          <cell r="K5808" t="str">
            <v>00021230P.11</v>
          </cell>
        </row>
        <row r="5809">
          <cell r="K5809" t="str">
            <v>00021230P.11</v>
          </cell>
        </row>
        <row r="5810">
          <cell r="K5810" t="str">
            <v>00021230P.11</v>
          </cell>
        </row>
        <row r="5811">
          <cell r="K5811" t="str">
            <v>00021230P.11</v>
          </cell>
        </row>
        <row r="5812">
          <cell r="K5812" t="str">
            <v>00021231P.11</v>
          </cell>
        </row>
        <row r="5813">
          <cell r="K5813" t="str">
            <v>00021231P.11</v>
          </cell>
        </row>
        <row r="5814">
          <cell r="K5814" t="str">
            <v>00021231P.11</v>
          </cell>
        </row>
        <row r="5815">
          <cell r="K5815" t="str">
            <v>00021231P.11</v>
          </cell>
        </row>
        <row r="5816">
          <cell r="K5816" t="str">
            <v>00021231P.11</v>
          </cell>
        </row>
        <row r="5817">
          <cell r="K5817" t="str">
            <v>00021231P.11</v>
          </cell>
        </row>
        <row r="5818">
          <cell r="K5818" t="str">
            <v>00021231P.11</v>
          </cell>
        </row>
        <row r="5819">
          <cell r="K5819" t="str">
            <v>00021231P.11</v>
          </cell>
        </row>
        <row r="5820">
          <cell r="K5820" t="str">
            <v>00021231P.11</v>
          </cell>
        </row>
        <row r="5821">
          <cell r="K5821" t="str">
            <v>00021231P.11</v>
          </cell>
        </row>
        <row r="5822">
          <cell r="K5822" t="str">
            <v>00021232P.11</v>
          </cell>
        </row>
        <row r="5823">
          <cell r="K5823" t="str">
            <v>00021232P.11</v>
          </cell>
        </row>
        <row r="5824">
          <cell r="K5824" t="str">
            <v>00021232P.11</v>
          </cell>
        </row>
        <row r="5825">
          <cell r="K5825" t="str">
            <v>00021232P.11</v>
          </cell>
        </row>
        <row r="5826">
          <cell r="K5826" t="str">
            <v>00021232P.11</v>
          </cell>
        </row>
        <row r="5827">
          <cell r="K5827" t="str">
            <v>00021232P.11</v>
          </cell>
        </row>
        <row r="5828">
          <cell r="K5828" t="str">
            <v>00021232P.11</v>
          </cell>
        </row>
        <row r="5829">
          <cell r="K5829" t="str">
            <v>00021232P.11</v>
          </cell>
        </row>
        <row r="5830">
          <cell r="K5830" t="str">
            <v>00021233P.11</v>
          </cell>
        </row>
        <row r="5831">
          <cell r="K5831" t="str">
            <v>00021233P.11</v>
          </cell>
        </row>
        <row r="5832">
          <cell r="K5832" t="str">
            <v>00021233P.11</v>
          </cell>
        </row>
        <row r="5833">
          <cell r="K5833" t="str">
            <v>00021233P.11</v>
          </cell>
        </row>
        <row r="5834">
          <cell r="K5834" t="str">
            <v>00021233P.11</v>
          </cell>
        </row>
        <row r="5835">
          <cell r="K5835" t="str">
            <v>00021234P.11</v>
          </cell>
        </row>
        <row r="5836">
          <cell r="K5836" t="str">
            <v>00021234P.11</v>
          </cell>
        </row>
        <row r="5837">
          <cell r="K5837" t="str">
            <v>00021234P.11</v>
          </cell>
        </row>
        <row r="5838">
          <cell r="K5838" t="str">
            <v>00021234P.11</v>
          </cell>
        </row>
        <row r="5839">
          <cell r="K5839" t="str">
            <v>00021235P.11</v>
          </cell>
        </row>
        <row r="5840">
          <cell r="K5840" t="str">
            <v>00021235P.11</v>
          </cell>
        </row>
        <row r="5841">
          <cell r="K5841" t="str">
            <v>00021235P.11</v>
          </cell>
        </row>
        <row r="5842">
          <cell r="K5842" t="str">
            <v>00021235P.11</v>
          </cell>
        </row>
        <row r="5843">
          <cell r="K5843" t="str">
            <v>00021235P.11</v>
          </cell>
        </row>
        <row r="5844">
          <cell r="K5844" t="str">
            <v>00021236P.11</v>
          </cell>
        </row>
        <row r="5845">
          <cell r="K5845" t="str">
            <v>00021236P.11</v>
          </cell>
        </row>
        <row r="5846">
          <cell r="K5846" t="str">
            <v>00021236P.11</v>
          </cell>
        </row>
        <row r="5847">
          <cell r="K5847" t="str">
            <v>00021236P.11</v>
          </cell>
        </row>
        <row r="5848">
          <cell r="K5848" t="str">
            <v>00021236P.11</v>
          </cell>
        </row>
        <row r="5849">
          <cell r="K5849" t="str">
            <v>00021236P.11</v>
          </cell>
        </row>
        <row r="5850">
          <cell r="K5850" t="str">
            <v>00021236P.11</v>
          </cell>
        </row>
        <row r="5851">
          <cell r="K5851" t="str">
            <v>00021258P.11</v>
          </cell>
        </row>
        <row r="5852">
          <cell r="K5852" t="str">
            <v>00021258P.11</v>
          </cell>
        </row>
        <row r="5853">
          <cell r="K5853" t="str">
            <v>00021238P.11</v>
          </cell>
        </row>
        <row r="5854">
          <cell r="K5854" t="str">
            <v>00021238P.11</v>
          </cell>
        </row>
        <row r="5855">
          <cell r="K5855" t="str">
            <v>00021239P.11</v>
          </cell>
        </row>
        <row r="5856">
          <cell r="K5856" t="str">
            <v>00021240P.11</v>
          </cell>
        </row>
        <row r="5857">
          <cell r="K5857" t="str">
            <v>00021240P.11</v>
          </cell>
        </row>
        <row r="5858">
          <cell r="K5858" t="str">
            <v>00021245P.11</v>
          </cell>
        </row>
        <row r="5859">
          <cell r="K5859" t="str">
            <v>00021245P.11</v>
          </cell>
        </row>
        <row r="5860">
          <cell r="K5860" t="str">
            <v>00021245P.11</v>
          </cell>
        </row>
        <row r="5861">
          <cell r="K5861" t="str">
            <v>00021248P.11</v>
          </cell>
        </row>
        <row r="5862">
          <cell r="K5862" t="str">
            <v>00021248P.11</v>
          </cell>
        </row>
        <row r="5863">
          <cell r="K5863" t="str">
            <v>00021249P.11</v>
          </cell>
        </row>
        <row r="5864">
          <cell r="K5864" t="str">
            <v>00021257P.11</v>
          </cell>
        </row>
        <row r="5865">
          <cell r="K5865" t="str">
            <v>00021258P.11</v>
          </cell>
        </row>
        <row r="5866">
          <cell r="K5866" t="str">
            <v>00021258P.11</v>
          </cell>
        </row>
        <row r="5867">
          <cell r="K5867" t="str">
            <v>00021258P.11</v>
          </cell>
        </row>
        <row r="5868">
          <cell r="K5868" t="str">
            <v>00021259P.11</v>
          </cell>
        </row>
        <row r="5869">
          <cell r="K5869" t="str">
            <v>00021211P.11</v>
          </cell>
        </row>
        <row r="5870">
          <cell r="K5870" t="str">
            <v>00021221P.11</v>
          </cell>
        </row>
        <row r="5871">
          <cell r="K5871" t="str">
            <v>00021231P.11</v>
          </cell>
        </row>
        <row r="5872">
          <cell r="K5872" t="str">
            <v>00021231P.11</v>
          </cell>
        </row>
        <row r="5873">
          <cell r="K5873" t="str">
            <v>00021254P.13</v>
          </cell>
        </row>
        <row r="5874">
          <cell r="K5874" t="str">
            <v>00021247P.11</v>
          </cell>
        </row>
        <row r="5875">
          <cell r="K5875" t="str">
            <v>00021247P.11</v>
          </cell>
        </row>
        <row r="5876">
          <cell r="K5876" t="str">
            <v>00021247P.11</v>
          </cell>
        </row>
        <row r="5877">
          <cell r="K5877" t="str">
            <v>00021205P.12</v>
          </cell>
        </row>
        <row r="5878">
          <cell r="K5878" t="str">
            <v>00021210P.11</v>
          </cell>
        </row>
        <row r="5879">
          <cell r="K5879" t="str">
            <v>00021210P.11</v>
          </cell>
        </row>
        <row r="5880">
          <cell r="K5880" t="str">
            <v>00021212P.11</v>
          </cell>
        </row>
        <row r="5881">
          <cell r="K5881" t="str">
            <v>00021202P.11</v>
          </cell>
        </row>
        <row r="5882">
          <cell r="K5882" t="str">
            <v>00021202P.11</v>
          </cell>
        </row>
        <row r="5883">
          <cell r="K5883" t="str">
            <v>00021202P.11</v>
          </cell>
        </row>
        <row r="5884">
          <cell r="K5884" t="str">
            <v>00021213P.11</v>
          </cell>
        </row>
        <row r="5885">
          <cell r="K5885" t="str">
            <v>00021211P.11</v>
          </cell>
        </row>
        <row r="5886">
          <cell r="K5886" t="str">
            <v>00021251P.11</v>
          </cell>
        </row>
        <row r="5887">
          <cell r="K5887" t="str">
            <v>00021251P.11</v>
          </cell>
        </row>
        <row r="5888">
          <cell r="K5888" t="str">
            <v>00021254P.11</v>
          </cell>
        </row>
        <row r="5889">
          <cell r="K5889" t="str">
            <v>00021254P.11</v>
          </cell>
        </row>
        <row r="5890">
          <cell r="K5890" t="str">
            <v>00021254P.11</v>
          </cell>
        </row>
        <row r="5891">
          <cell r="K5891" t="str">
            <v>00021254P.11</v>
          </cell>
        </row>
        <row r="5892">
          <cell r="K5892" t="str">
            <v>00021254P.11</v>
          </cell>
        </row>
        <row r="5893">
          <cell r="K5893" t="str">
            <v>00021256P.11</v>
          </cell>
        </row>
        <row r="5894">
          <cell r="K5894" t="str">
            <v>00021256P.11</v>
          </cell>
        </row>
        <row r="5895">
          <cell r="K5895" t="str">
            <v>00021256P.11</v>
          </cell>
        </row>
        <row r="5896">
          <cell r="K5896" t="str">
            <v>00021256P.11</v>
          </cell>
        </row>
        <row r="5897">
          <cell r="K5897" t="str">
            <v>00021256P.11</v>
          </cell>
        </row>
        <row r="5898">
          <cell r="K5898" t="str">
            <v>00021260P.11</v>
          </cell>
        </row>
        <row r="5899">
          <cell r="K5899" t="str">
            <v>00021249P.11</v>
          </cell>
        </row>
        <row r="5900">
          <cell r="K5900" t="str">
            <v>00021253P.11</v>
          </cell>
        </row>
        <row r="5901">
          <cell r="K5901" t="str">
            <v>00021254P.11</v>
          </cell>
        </row>
        <row r="5902">
          <cell r="K5902" t="str">
            <v>00021254P.11</v>
          </cell>
        </row>
        <row r="5903">
          <cell r="K5903" t="str">
            <v>00021254P.11</v>
          </cell>
        </row>
        <row r="5904">
          <cell r="K5904" t="str">
            <v>00021254P.11</v>
          </cell>
        </row>
        <row r="5905">
          <cell r="K5905" t="str">
            <v>00021254P.11</v>
          </cell>
        </row>
        <row r="5906">
          <cell r="K5906" t="str">
            <v>00021254P.11</v>
          </cell>
        </row>
        <row r="5907">
          <cell r="K5907" t="str">
            <v>00021254P.13</v>
          </cell>
        </row>
        <row r="5908">
          <cell r="K5908" t="str">
            <v>00021256P.11</v>
          </cell>
        </row>
        <row r="5909">
          <cell r="K5909" t="str">
            <v>00021256P.11</v>
          </cell>
        </row>
        <row r="5910">
          <cell r="K5910" t="str">
            <v>00021256P.11</v>
          </cell>
        </row>
        <row r="5911">
          <cell r="K5911" t="str">
            <v>00021260P.11</v>
          </cell>
        </row>
        <row r="5912">
          <cell r="K5912" t="str">
            <v>00021257P.11</v>
          </cell>
        </row>
        <row r="5913">
          <cell r="K5913" t="str">
            <v>00021240P.11</v>
          </cell>
        </row>
        <row r="5914">
          <cell r="K5914" t="str">
            <v>00021258P.11</v>
          </cell>
        </row>
        <row r="5915">
          <cell r="K5915" t="str">
            <v>00021210P.11</v>
          </cell>
        </row>
        <row r="5916">
          <cell r="K5916" t="str">
            <v>00021210P.11</v>
          </cell>
        </row>
        <row r="5917">
          <cell r="K5917" t="str">
            <v>00021213P.11</v>
          </cell>
        </row>
        <row r="5918">
          <cell r="K5918" t="str">
            <v>00021214P.11</v>
          </cell>
        </row>
        <row r="5919">
          <cell r="K5919" t="str">
            <v>00021214P.11</v>
          </cell>
        </row>
        <row r="5920">
          <cell r="K5920" t="str">
            <v>00021220P.11</v>
          </cell>
        </row>
        <row r="5921">
          <cell r="K5921" t="str">
            <v>00021222P.11</v>
          </cell>
        </row>
        <row r="5922">
          <cell r="K5922" t="str">
            <v>00021222P.11</v>
          </cell>
        </row>
        <row r="5923">
          <cell r="K5923" t="str">
            <v>00021223P.11</v>
          </cell>
        </row>
        <row r="5924">
          <cell r="K5924" t="str">
            <v>00021226P.11</v>
          </cell>
        </row>
        <row r="5925">
          <cell r="K5925" t="str">
            <v>00021228P.11</v>
          </cell>
        </row>
        <row r="5926">
          <cell r="K5926" t="str">
            <v>00021228P.11</v>
          </cell>
        </row>
        <row r="5927">
          <cell r="K5927" t="str">
            <v>00021232P.11</v>
          </cell>
        </row>
        <row r="5928">
          <cell r="K5928" t="str">
            <v>00021232P.11</v>
          </cell>
        </row>
        <row r="5929">
          <cell r="K5929" t="str">
            <v>00021233P.11</v>
          </cell>
        </row>
        <row r="5930">
          <cell r="K5930" t="str">
            <v>00021234P.11</v>
          </cell>
        </row>
        <row r="5931">
          <cell r="K5931" t="str">
            <v>00021235P.11</v>
          </cell>
        </row>
        <row r="5932">
          <cell r="K5932" t="str">
            <v>00021235P.11</v>
          </cell>
        </row>
        <row r="5933">
          <cell r="K5933" t="str">
            <v>00021258P.11</v>
          </cell>
        </row>
        <row r="5934">
          <cell r="K5934" t="str">
            <v>00021258P.11</v>
          </cell>
        </row>
        <row r="5935">
          <cell r="K5935" t="str">
            <v>00021253P.11</v>
          </cell>
        </row>
        <row r="5936">
          <cell r="K5936" t="str">
            <v>00021257P.11</v>
          </cell>
        </row>
        <row r="5937">
          <cell r="K5937" t="str">
            <v>00021257P.11</v>
          </cell>
        </row>
        <row r="5938">
          <cell r="K5938" t="str">
            <v>00021257P.11</v>
          </cell>
        </row>
        <row r="5939">
          <cell r="K5939" t="str">
            <v>00021257P.11</v>
          </cell>
        </row>
        <row r="5940">
          <cell r="K5940" t="str">
            <v>00021259P.11</v>
          </cell>
        </row>
        <row r="5941">
          <cell r="K5941" t="str">
            <v>00021257P.11</v>
          </cell>
        </row>
        <row r="5942">
          <cell r="K5942" t="str">
            <v>00021228P.11</v>
          </cell>
        </row>
        <row r="5943">
          <cell r="K5943" t="str">
            <v>00021259P.11</v>
          </cell>
        </row>
        <row r="5944">
          <cell r="K5944" t="str">
            <v>00021201P.11</v>
          </cell>
        </row>
        <row r="5945">
          <cell r="K5945" t="str">
            <v>00021250P.11</v>
          </cell>
        </row>
        <row r="5946">
          <cell r="K5946" t="str">
            <v>00021250P.11</v>
          </cell>
        </row>
        <row r="5947">
          <cell r="K5947" t="str">
            <v>00021213P.11</v>
          </cell>
        </row>
        <row r="5948">
          <cell r="K5948" t="str">
            <v>00021218P.11</v>
          </cell>
        </row>
        <row r="5949">
          <cell r="K5949" t="str">
            <v>00021246P.11</v>
          </cell>
        </row>
        <row r="5950">
          <cell r="K5950" t="str">
            <v>00021246P.11</v>
          </cell>
        </row>
        <row r="5951">
          <cell r="K5951" t="str">
            <v>00021227P.11</v>
          </cell>
        </row>
        <row r="5952">
          <cell r="K5952" t="str">
            <v>00021245P.11</v>
          </cell>
        </row>
        <row r="5953">
          <cell r="K5953" t="str">
            <v>00021223P.11</v>
          </cell>
        </row>
        <row r="5954">
          <cell r="K5954" t="str">
            <v>00021223P.11</v>
          </cell>
        </row>
        <row r="5955">
          <cell r="K5955" t="str">
            <v>00021253P.11</v>
          </cell>
        </row>
        <row r="5956">
          <cell r="K5956" t="str">
            <v>00021245P.11</v>
          </cell>
        </row>
        <row r="5957">
          <cell r="K5957" t="str">
            <v>00021245P.11</v>
          </cell>
        </row>
        <row r="5958">
          <cell r="K5958" t="str">
            <v>00021245P.11</v>
          </cell>
        </row>
        <row r="5959">
          <cell r="K5959" t="str">
            <v>00021250P.11</v>
          </cell>
        </row>
        <row r="5960">
          <cell r="K5960" t="str">
            <v>00021250P.11</v>
          </cell>
        </row>
        <row r="5961">
          <cell r="K5961" t="str">
            <v>00021253P.11</v>
          </cell>
        </row>
        <row r="5962">
          <cell r="K5962" t="str">
            <v>00021245P.11</v>
          </cell>
        </row>
        <row r="5963">
          <cell r="K5963" t="str">
            <v>00021245P.11</v>
          </cell>
        </row>
        <row r="5964">
          <cell r="K5964" t="str">
            <v>00021245P.11</v>
          </cell>
        </row>
        <row r="5965">
          <cell r="K5965" t="str">
            <v>00021245P.11</v>
          </cell>
        </row>
        <row r="5966">
          <cell r="K5966" t="str">
            <v>00021249P.11</v>
          </cell>
        </row>
        <row r="5967">
          <cell r="K5967" t="str">
            <v>00021249P.11</v>
          </cell>
        </row>
        <row r="5968">
          <cell r="K5968" t="str">
            <v>00021250P.11</v>
          </cell>
        </row>
        <row r="5969">
          <cell r="K5969" t="str">
            <v>00021250P.11</v>
          </cell>
        </row>
        <row r="5970">
          <cell r="K5970" t="str">
            <v>00111148P.2</v>
          </cell>
        </row>
        <row r="5971">
          <cell r="K5971" t="str">
            <v>00111148P.2</v>
          </cell>
        </row>
        <row r="5972">
          <cell r="K5972" t="str">
            <v>00111148P.2</v>
          </cell>
        </row>
        <row r="5973">
          <cell r="K5973" t="str">
            <v>00111148P.2</v>
          </cell>
        </row>
        <row r="5974">
          <cell r="K5974" t="str">
            <v>00111148P.2</v>
          </cell>
        </row>
        <row r="5975">
          <cell r="K5975" t="str">
            <v>00111148P.2</v>
          </cell>
        </row>
        <row r="5976">
          <cell r="K5976" t="str">
            <v>00111148P.2</v>
          </cell>
        </row>
        <row r="5977">
          <cell r="K5977" t="str">
            <v>00111148P.2</v>
          </cell>
        </row>
        <row r="5978">
          <cell r="K5978" t="str">
            <v>00111143P.2</v>
          </cell>
        </row>
        <row r="5979">
          <cell r="K5979" t="str">
            <v>00111143P.2</v>
          </cell>
        </row>
        <row r="5980">
          <cell r="K5980" t="str">
            <v>00111143P.2</v>
          </cell>
        </row>
        <row r="5981">
          <cell r="K5981" t="str">
            <v>00111143P.2</v>
          </cell>
        </row>
        <row r="5982">
          <cell r="K5982" t="str">
            <v>00111143P.2</v>
          </cell>
        </row>
        <row r="5983">
          <cell r="K5983" t="str">
            <v>00111143P.2</v>
          </cell>
        </row>
        <row r="5984">
          <cell r="K5984" t="str">
            <v>00111143P.2</v>
          </cell>
        </row>
        <row r="5985">
          <cell r="K5985" t="str">
            <v>00111143P.2</v>
          </cell>
        </row>
        <row r="5986">
          <cell r="K5986" t="str">
            <v>00111143P.2</v>
          </cell>
        </row>
        <row r="5987">
          <cell r="K5987" t="str">
            <v>00111143P.2</v>
          </cell>
        </row>
        <row r="5988">
          <cell r="K5988" t="str">
            <v>00111143P.2</v>
          </cell>
        </row>
        <row r="5989">
          <cell r="K5989" t="str">
            <v>00111143P.2</v>
          </cell>
        </row>
        <row r="5990">
          <cell r="K5990" t="str">
            <v>00111143P.2</v>
          </cell>
        </row>
        <row r="5991">
          <cell r="K5991" t="str">
            <v>00111103P.2</v>
          </cell>
        </row>
        <row r="5992">
          <cell r="K5992" t="str">
            <v>00111103P.2</v>
          </cell>
        </row>
        <row r="5993">
          <cell r="K5993" t="str">
            <v>00111103P.2</v>
          </cell>
        </row>
        <row r="5994">
          <cell r="K5994" t="str">
            <v>00111103P.2</v>
          </cell>
        </row>
        <row r="5995">
          <cell r="K5995" t="str">
            <v>00111103P.2</v>
          </cell>
        </row>
        <row r="5996">
          <cell r="K5996" t="str">
            <v>00111104P.2</v>
          </cell>
        </row>
        <row r="5997">
          <cell r="K5997" t="str">
            <v>00111104P.2</v>
          </cell>
        </row>
        <row r="5998">
          <cell r="K5998" t="str">
            <v>00111104P.2</v>
          </cell>
        </row>
        <row r="5999">
          <cell r="K5999" t="str">
            <v>00111104P.2</v>
          </cell>
        </row>
        <row r="6000">
          <cell r="K6000" t="str">
            <v>00111105P.2</v>
          </cell>
        </row>
        <row r="6001">
          <cell r="K6001" t="str">
            <v>00111105P.2</v>
          </cell>
        </row>
        <row r="6002">
          <cell r="K6002" t="str">
            <v>00111105P.2</v>
          </cell>
        </row>
        <row r="6003">
          <cell r="K6003" t="str">
            <v>00111105P.2</v>
          </cell>
        </row>
        <row r="6004">
          <cell r="K6004" t="str">
            <v>00111138P.2</v>
          </cell>
        </row>
        <row r="6005">
          <cell r="K6005" t="str">
            <v>00111138P.2</v>
          </cell>
        </row>
        <row r="6006">
          <cell r="K6006" t="str">
            <v>00111138P.2</v>
          </cell>
        </row>
        <row r="6007">
          <cell r="K6007" t="str">
            <v>00111138P.2</v>
          </cell>
        </row>
        <row r="6008">
          <cell r="K6008" t="str">
            <v>00111138P.2</v>
          </cell>
        </row>
        <row r="6009">
          <cell r="K6009" t="str">
            <v>00111138P.2</v>
          </cell>
        </row>
        <row r="6010">
          <cell r="K6010" t="str">
            <v>00111138P.2</v>
          </cell>
        </row>
        <row r="6011">
          <cell r="K6011" t="str">
            <v>00111138P.2</v>
          </cell>
        </row>
        <row r="6012">
          <cell r="K6012" t="str">
            <v>00111138P.2</v>
          </cell>
        </row>
        <row r="6013">
          <cell r="K6013" t="str">
            <v>00111138P.2</v>
          </cell>
        </row>
        <row r="6014">
          <cell r="K6014" t="str">
            <v>00111138P.2</v>
          </cell>
        </row>
        <row r="6015">
          <cell r="K6015" t="str">
            <v>00111138P.2</v>
          </cell>
        </row>
        <row r="6016">
          <cell r="K6016" t="str">
            <v>00111138P.2</v>
          </cell>
        </row>
        <row r="6017">
          <cell r="K6017" t="str">
            <v>00111138P.2</v>
          </cell>
        </row>
        <row r="6018">
          <cell r="K6018" t="str">
            <v>00111138P.2</v>
          </cell>
        </row>
        <row r="6019">
          <cell r="K6019" t="str">
            <v>00111139P.2</v>
          </cell>
        </row>
        <row r="6020">
          <cell r="K6020" t="str">
            <v>00111139P.2</v>
          </cell>
        </row>
        <row r="6021">
          <cell r="K6021" t="str">
            <v>00111139P.2</v>
          </cell>
        </row>
        <row r="6022">
          <cell r="K6022" t="str">
            <v>00111139P.2</v>
          </cell>
        </row>
        <row r="6023">
          <cell r="K6023" t="str">
            <v>00111139P.2</v>
          </cell>
        </row>
        <row r="6024">
          <cell r="K6024" t="str">
            <v>00111139P.2</v>
          </cell>
        </row>
        <row r="6025">
          <cell r="K6025" t="str">
            <v>00111139P.2</v>
          </cell>
        </row>
        <row r="6026">
          <cell r="K6026" t="str">
            <v>00111140P.2</v>
          </cell>
        </row>
        <row r="6027">
          <cell r="K6027" t="str">
            <v>00111158P.2</v>
          </cell>
        </row>
        <row r="6028">
          <cell r="K6028" t="str">
            <v>00111140P.2</v>
          </cell>
        </row>
        <row r="6029">
          <cell r="K6029" t="str">
            <v>00111140P.2</v>
          </cell>
        </row>
        <row r="6030">
          <cell r="K6030" t="str">
            <v>00111140P.2</v>
          </cell>
        </row>
        <row r="6031">
          <cell r="K6031" t="str">
            <v>00111140P.2</v>
          </cell>
        </row>
        <row r="6032">
          <cell r="K6032" t="str">
            <v>00111140P.2</v>
          </cell>
        </row>
        <row r="6033">
          <cell r="K6033" t="str">
            <v>00111140P.2</v>
          </cell>
        </row>
        <row r="6034">
          <cell r="K6034" t="str">
            <v>00111140P.2</v>
          </cell>
        </row>
        <row r="6035">
          <cell r="K6035" t="str">
            <v>00111140P.2</v>
          </cell>
        </row>
        <row r="6036">
          <cell r="K6036" t="str">
            <v>00111140P.2</v>
          </cell>
        </row>
        <row r="6037">
          <cell r="K6037" t="str">
            <v>00111140P.2</v>
          </cell>
        </row>
        <row r="6038">
          <cell r="K6038" t="str">
            <v>00111140P.2</v>
          </cell>
        </row>
        <row r="6039">
          <cell r="K6039" t="str">
            <v>00111140P.2</v>
          </cell>
        </row>
        <row r="6040">
          <cell r="K6040" t="str">
            <v>00111140P.2</v>
          </cell>
        </row>
        <row r="6041">
          <cell r="K6041" t="str">
            <v>00111140P.2</v>
          </cell>
        </row>
        <row r="6042">
          <cell r="K6042" t="str">
            <v>00111158P.2</v>
          </cell>
        </row>
        <row r="6043">
          <cell r="K6043" t="str">
            <v>00111158P.2</v>
          </cell>
        </row>
        <row r="6044">
          <cell r="K6044" t="str">
            <v>00111158P.2</v>
          </cell>
        </row>
        <row r="6045">
          <cell r="K6045" t="str">
            <v>00111158P.2</v>
          </cell>
        </row>
        <row r="6046">
          <cell r="K6046" t="str">
            <v>00111158P.2</v>
          </cell>
        </row>
        <row r="6047">
          <cell r="K6047" t="str">
            <v>00111158P.2</v>
          </cell>
        </row>
        <row r="6048">
          <cell r="K6048" t="str">
            <v>00111158P.2</v>
          </cell>
        </row>
        <row r="6049">
          <cell r="K6049" t="str">
            <v>00111158P.2</v>
          </cell>
        </row>
        <row r="6050">
          <cell r="K6050" t="str">
            <v>00111158P.2</v>
          </cell>
        </row>
        <row r="6051">
          <cell r="K6051" t="str">
            <v>00111158P.2</v>
          </cell>
        </row>
        <row r="6052">
          <cell r="K6052" t="str">
            <v>00111158P.2</v>
          </cell>
        </row>
        <row r="6053">
          <cell r="K6053" t="str">
            <v>00111158P.2</v>
          </cell>
        </row>
        <row r="6054">
          <cell r="K6054" t="str">
            <v>00111158P.2</v>
          </cell>
        </row>
        <row r="6055">
          <cell r="K6055" t="str">
            <v>00111150P.2</v>
          </cell>
        </row>
        <row r="6056">
          <cell r="K6056" t="str">
            <v>00111150P.2</v>
          </cell>
        </row>
        <row r="6057">
          <cell r="K6057" t="str">
            <v>00111150P.2</v>
          </cell>
        </row>
        <row r="6058">
          <cell r="K6058" t="str">
            <v>00111150P.2</v>
          </cell>
        </row>
        <row r="6059">
          <cell r="K6059" t="str">
            <v>00111150P.2</v>
          </cell>
        </row>
        <row r="6060">
          <cell r="K6060" t="str">
            <v>00111150P.2</v>
          </cell>
        </row>
        <row r="6061">
          <cell r="K6061" t="str">
            <v>00111102P.2</v>
          </cell>
        </row>
        <row r="6062">
          <cell r="K6062" t="str">
            <v>00111102P.2</v>
          </cell>
        </row>
        <row r="6063">
          <cell r="K6063" t="str">
            <v>00111102P.2</v>
          </cell>
        </row>
        <row r="6064">
          <cell r="K6064" t="str">
            <v>00111102P.2</v>
          </cell>
        </row>
        <row r="6065">
          <cell r="K6065" t="str">
            <v>00111102P.2</v>
          </cell>
        </row>
        <row r="6066">
          <cell r="K6066" t="str">
            <v>00111102P.2</v>
          </cell>
        </row>
        <row r="6067">
          <cell r="K6067" t="str">
            <v>00111102P.2</v>
          </cell>
        </row>
        <row r="6068">
          <cell r="K6068" t="str">
            <v>00111102P.2</v>
          </cell>
        </row>
        <row r="6069">
          <cell r="K6069" t="str">
            <v>00111102P.2</v>
          </cell>
        </row>
        <row r="6070">
          <cell r="K6070" t="str">
            <v>00111102P.2</v>
          </cell>
        </row>
        <row r="6071">
          <cell r="K6071" t="str">
            <v>00111102P.2</v>
          </cell>
        </row>
        <row r="6072">
          <cell r="K6072" t="str">
            <v>00111102P.2</v>
          </cell>
        </row>
        <row r="6073">
          <cell r="K6073" t="str">
            <v>00111102P.2</v>
          </cell>
        </row>
        <row r="6074">
          <cell r="K6074" t="str">
            <v>00111102P.2</v>
          </cell>
        </row>
        <row r="6075">
          <cell r="K6075" t="str">
            <v>00111102P.2</v>
          </cell>
        </row>
        <row r="6076">
          <cell r="K6076" t="str">
            <v>00111102P.2</v>
          </cell>
        </row>
        <row r="6077">
          <cell r="K6077" t="str">
            <v>00111102P.2</v>
          </cell>
        </row>
        <row r="6078">
          <cell r="K6078" t="str">
            <v>00111102P.2</v>
          </cell>
        </row>
        <row r="6079">
          <cell r="K6079" t="str">
            <v>00111102P.2</v>
          </cell>
        </row>
        <row r="6080">
          <cell r="K6080" t="str">
            <v>00111102P.2</v>
          </cell>
        </row>
        <row r="6081">
          <cell r="K6081" t="str">
            <v>00111102P.2</v>
          </cell>
        </row>
        <row r="6082">
          <cell r="K6082" t="str">
            <v>00111102P.2</v>
          </cell>
        </row>
        <row r="6083">
          <cell r="K6083" t="str">
            <v>00111102P.2</v>
          </cell>
        </row>
        <row r="6084">
          <cell r="K6084" t="str">
            <v>00111102P.2</v>
          </cell>
        </row>
        <row r="6085">
          <cell r="K6085" t="str">
            <v>00111102P.2</v>
          </cell>
        </row>
        <row r="6086">
          <cell r="K6086" t="str">
            <v>00111102P.2</v>
          </cell>
        </row>
        <row r="6087">
          <cell r="K6087" t="str">
            <v>00111102P.2</v>
          </cell>
        </row>
        <row r="6088">
          <cell r="K6088" t="str">
            <v>00111102P.2</v>
          </cell>
        </row>
        <row r="6089">
          <cell r="K6089" t="str">
            <v>00111102P.2</v>
          </cell>
        </row>
        <row r="6090">
          <cell r="K6090" t="str">
            <v>00111102P.2</v>
          </cell>
        </row>
        <row r="6091">
          <cell r="K6091" t="str">
            <v>00111102P.2</v>
          </cell>
        </row>
        <row r="6092">
          <cell r="K6092" t="str">
            <v>00111102P.2</v>
          </cell>
        </row>
        <row r="6093">
          <cell r="K6093" t="str">
            <v>00111102P.2</v>
          </cell>
        </row>
        <row r="6094">
          <cell r="K6094" t="str">
            <v>00111102P.2</v>
          </cell>
        </row>
        <row r="6095">
          <cell r="K6095" t="str">
            <v>00111102P.2</v>
          </cell>
        </row>
        <row r="6096">
          <cell r="K6096" t="str">
            <v>00111102P.2</v>
          </cell>
        </row>
        <row r="6097">
          <cell r="K6097" t="str">
            <v>00111102P.2</v>
          </cell>
        </row>
        <row r="6098">
          <cell r="K6098" t="str">
            <v>00111102P.2</v>
          </cell>
        </row>
        <row r="6099">
          <cell r="K6099" t="str">
            <v>00111102P.2</v>
          </cell>
        </row>
        <row r="6100">
          <cell r="K6100" t="str">
            <v>00111152P.2</v>
          </cell>
        </row>
        <row r="6101">
          <cell r="K6101" t="str">
            <v>00111152P.2</v>
          </cell>
        </row>
        <row r="6102">
          <cell r="K6102" t="str">
            <v>00111152P.2</v>
          </cell>
        </row>
        <row r="6103">
          <cell r="K6103" t="str">
            <v>00111152P.2</v>
          </cell>
        </row>
        <row r="6104">
          <cell r="K6104" t="str">
            <v>00111152P.2</v>
          </cell>
        </row>
        <row r="6105">
          <cell r="K6105" t="str">
            <v>00111143P.2</v>
          </cell>
        </row>
        <row r="6106">
          <cell r="K6106" t="str">
            <v>00111143P.2</v>
          </cell>
        </row>
        <row r="6107">
          <cell r="K6107" t="str">
            <v>00111143P.2</v>
          </cell>
        </row>
        <row r="6108">
          <cell r="K6108" t="str">
            <v>00111143P.2</v>
          </cell>
        </row>
        <row r="6109">
          <cell r="K6109" t="str">
            <v>00111123P.2</v>
          </cell>
        </row>
        <row r="6110">
          <cell r="K6110" t="str">
            <v>00111135P.2</v>
          </cell>
        </row>
        <row r="6111">
          <cell r="K6111" t="str">
            <v>00111135P.2</v>
          </cell>
        </row>
        <row r="6112">
          <cell r="K6112" t="str">
            <v>00111136P.2</v>
          </cell>
        </row>
        <row r="6113">
          <cell r="K6113" t="str">
            <v>00111136P.2</v>
          </cell>
        </row>
        <row r="6114">
          <cell r="K6114" t="str">
            <v>00111136P.2</v>
          </cell>
        </row>
        <row r="6115">
          <cell r="K6115" t="str">
            <v>00111136P.2</v>
          </cell>
        </row>
        <row r="6116">
          <cell r="K6116" t="str">
            <v>00111136P.2</v>
          </cell>
        </row>
        <row r="6117">
          <cell r="K6117" t="str">
            <v>00111136P.2</v>
          </cell>
        </row>
        <row r="6118">
          <cell r="K6118" t="str">
            <v>00111136P.2</v>
          </cell>
        </row>
        <row r="6119">
          <cell r="K6119" t="str">
            <v>00111122P.2</v>
          </cell>
        </row>
        <row r="6120">
          <cell r="K6120" t="str">
            <v>00111122P.2</v>
          </cell>
        </row>
        <row r="6121">
          <cell r="K6121" t="str">
            <v>00111128P.2</v>
          </cell>
        </row>
        <row r="6122">
          <cell r="K6122" t="str">
            <v>00111128P.2</v>
          </cell>
        </row>
        <row r="6123">
          <cell r="K6123" t="str">
            <v>00111153P.2</v>
          </cell>
        </row>
        <row r="6124">
          <cell r="K6124" t="str">
            <v>00111153P.2</v>
          </cell>
        </row>
        <row r="6125">
          <cell r="K6125" t="str">
            <v>00111153P.2</v>
          </cell>
        </row>
        <row r="6126">
          <cell r="K6126" t="str">
            <v>00111153P.2</v>
          </cell>
        </row>
        <row r="6127">
          <cell r="K6127" t="str">
            <v>00111153P.2</v>
          </cell>
        </row>
        <row r="6128">
          <cell r="K6128" t="str">
            <v>00111122P.2</v>
          </cell>
        </row>
        <row r="6129">
          <cell r="K6129" t="str">
            <v>00111123P.2</v>
          </cell>
        </row>
        <row r="6130">
          <cell r="K6130" t="str">
            <v>00111110P.2</v>
          </cell>
        </row>
        <row r="6131">
          <cell r="K6131" t="str">
            <v>00111110P.2</v>
          </cell>
        </row>
        <row r="6132">
          <cell r="K6132" t="str">
            <v>00111110P.2</v>
          </cell>
        </row>
        <row r="6133">
          <cell r="K6133" t="str">
            <v>00111110P.2</v>
          </cell>
        </row>
        <row r="6134">
          <cell r="K6134" t="str">
            <v>00111110P.2</v>
          </cell>
        </row>
        <row r="6135">
          <cell r="K6135" t="str">
            <v>00111118P.2</v>
          </cell>
        </row>
        <row r="6136">
          <cell r="K6136" t="str">
            <v>00111118P.2</v>
          </cell>
        </row>
        <row r="6137">
          <cell r="K6137" t="str">
            <v>00111118P.2</v>
          </cell>
        </row>
        <row r="6138">
          <cell r="K6138" t="str">
            <v>00111118P.2</v>
          </cell>
        </row>
        <row r="6139">
          <cell r="K6139" t="str">
            <v>00111118P.2</v>
          </cell>
        </row>
        <row r="6140">
          <cell r="K6140" t="str">
            <v>00111126P.2</v>
          </cell>
        </row>
        <row r="6141">
          <cell r="K6141" t="str">
            <v>00111126P.2</v>
          </cell>
        </row>
        <row r="6142">
          <cell r="K6142" t="str">
            <v>00111126P.2</v>
          </cell>
        </row>
        <row r="6143">
          <cell r="K6143" t="str">
            <v>00111126P.2</v>
          </cell>
        </row>
        <row r="6144">
          <cell r="K6144" t="str">
            <v>00111126P.2</v>
          </cell>
        </row>
        <row r="6145">
          <cell r="K6145" t="str">
            <v>00111134P.2</v>
          </cell>
        </row>
        <row r="6146">
          <cell r="K6146" t="str">
            <v>00111134P.2</v>
          </cell>
        </row>
        <row r="6147">
          <cell r="K6147" t="str">
            <v>00111134P.2</v>
          </cell>
        </row>
        <row r="6148">
          <cell r="K6148" t="str">
            <v>00111134P.2</v>
          </cell>
        </row>
        <row r="6149">
          <cell r="K6149" t="str">
            <v>00111134P.2</v>
          </cell>
        </row>
        <row r="6150">
          <cell r="K6150" t="str">
            <v>00111134P.2</v>
          </cell>
        </row>
        <row r="6151">
          <cell r="K6151" t="str">
            <v>00111134P.2</v>
          </cell>
        </row>
        <row r="6152">
          <cell r="K6152" t="str">
            <v>00111143P.2</v>
          </cell>
        </row>
        <row r="6153">
          <cell r="K6153" t="str">
            <v>00111145P.2</v>
          </cell>
        </row>
        <row r="6154">
          <cell r="K6154" t="str">
            <v>00111145P.2</v>
          </cell>
        </row>
        <row r="6155">
          <cell r="K6155" t="str">
            <v>00111145P.2</v>
          </cell>
        </row>
        <row r="6156">
          <cell r="K6156" t="str">
            <v>00111145P.2</v>
          </cell>
        </row>
        <row r="6157">
          <cell r="K6157" t="str">
            <v>00111145P.2</v>
          </cell>
        </row>
        <row r="6158">
          <cell r="K6158" t="str">
            <v>00111145P.2</v>
          </cell>
        </row>
        <row r="6159">
          <cell r="K6159" t="str">
            <v>00111145P.2</v>
          </cell>
        </row>
        <row r="6160">
          <cell r="K6160" t="str">
            <v>00111145P.2</v>
          </cell>
        </row>
        <row r="6161">
          <cell r="K6161" t="str">
            <v>00111145P.2</v>
          </cell>
        </row>
        <row r="6162">
          <cell r="K6162" t="str">
            <v>00111145P.2</v>
          </cell>
        </row>
        <row r="6163">
          <cell r="K6163" t="str">
            <v>00111145P.2</v>
          </cell>
        </row>
        <row r="6164">
          <cell r="K6164" t="str">
            <v>00111145P.2</v>
          </cell>
        </row>
        <row r="6165">
          <cell r="K6165" t="str">
            <v>00111145P.2</v>
          </cell>
        </row>
        <row r="6166">
          <cell r="K6166" t="str">
            <v>00111145P.2</v>
          </cell>
        </row>
        <row r="6167">
          <cell r="K6167" t="str">
            <v>00111145P.2</v>
          </cell>
        </row>
        <row r="6168">
          <cell r="K6168" t="str">
            <v>00111145P.2</v>
          </cell>
        </row>
        <row r="6169">
          <cell r="K6169" t="str">
            <v>00111145P.2</v>
          </cell>
        </row>
        <row r="6170">
          <cell r="K6170" t="str">
            <v>00111145P.2</v>
          </cell>
        </row>
        <row r="6171">
          <cell r="K6171" t="str">
            <v>00111145P.2</v>
          </cell>
        </row>
        <row r="6172">
          <cell r="K6172" t="str">
            <v>00111145P.2</v>
          </cell>
        </row>
        <row r="6173">
          <cell r="K6173" t="str">
            <v>00111145P.2</v>
          </cell>
        </row>
        <row r="6174">
          <cell r="K6174" t="str">
            <v>00111145P.2</v>
          </cell>
        </row>
        <row r="6175">
          <cell r="K6175" t="str">
            <v>00111145P.2</v>
          </cell>
        </row>
        <row r="6176">
          <cell r="K6176" t="str">
            <v>00111145P.2</v>
          </cell>
        </row>
        <row r="6177">
          <cell r="K6177" t="str">
            <v>00111145P.2</v>
          </cell>
        </row>
        <row r="6178">
          <cell r="K6178" t="str">
            <v>00111145P.2</v>
          </cell>
        </row>
        <row r="6179">
          <cell r="K6179" t="str">
            <v>00111145P.2</v>
          </cell>
        </row>
        <row r="6180">
          <cell r="K6180" t="str">
            <v>00111145P.2</v>
          </cell>
        </row>
        <row r="6181">
          <cell r="K6181" t="str">
            <v>00111145P.2</v>
          </cell>
        </row>
        <row r="6182">
          <cell r="K6182" t="str">
            <v>00111145P.2</v>
          </cell>
        </row>
        <row r="6183">
          <cell r="K6183" t="str">
            <v>00111145P.2</v>
          </cell>
        </row>
        <row r="6184">
          <cell r="K6184" t="str">
            <v>00111145P.2</v>
          </cell>
        </row>
        <row r="6185">
          <cell r="K6185" t="str">
            <v>00111145P.2</v>
          </cell>
        </row>
        <row r="6186">
          <cell r="K6186" t="str">
            <v>00111148P.2</v>
          </cell>
        </row>
        <row r="6187">
          <cell r="K6187" t="str">
            <v>00111148P.2</v>
          </cell>
        </row>
        <row r="6188">
          <cell r="K6188" t="str">
            <v>00111148P.2</v>
          </cell>
        </row>
        <row r="6189">
          <cell r="K6189" t="str">
            <v>00111148P.2</v>
          </cell>
        </row>
        <row r="6190">
          <cell r="K6190" t="str">
            <v>00111148P.2</v>
          </cell>
        </row>
        <row r="6191">
          <cell r="K6191" t="str">
            <v>00111148P.2</v>
          </cell>
        </row>
        <row r="6192">
          <cell r="K6192" t="str">
            <v>00111148P.2</v>
          </cell>
        </row>
        <row r="6193">
          <cell r="K6193" t="str">
            <v>00111148P.2</v>
          </cell>
        </row>
        <row r="6194">
          <cell r="K6194" t="str">
            <v>00111149P.2</v>
          </cell>
        </row>
        <row r="6195">
          <cell r="K6195" t="str">
            <v>00111149P.2</v>
          </cell>
        </row>
        <row r="6196">
          <cell r="K6196" t="str">
            <v>00111149P.2</v>
          </cell>
        </row>
        <row r="6197">
          <cell r="K6197" t="str">
            <v>00111150P.2</v>
          </cell>
        </row>
        <row r="6198">
          <cell r="K6198" t="str">
            <v>00111150P.2</v>
          </cell>
        </row>
        <row r="6199">
          <cell r="K6199" t="str">
            <v>00111150P.2</v>
          </cell>
        </row>
        <row r="6200">
          <cell r="K6200" t="str">
            <v>00111150P.2</v>
          </cell>
        </row>
        <row r="6201">
          <cell r="K6201" t="str">
            <v>00111150P.2</v>
          </cell>
        </row>
        <row r="6202">
          <cell r="K6202" t="str">
            <v>00111150P.2</v>
          </cell>
        </row>
        <row r="6203">
          <cell r="K6203" t="str">
            <v>00111150P.2</v>
          </cell>
        </row>
        <row r="6204">
          <cell r="K6204" t="str">
            <v>00111150P.2</v>
          </cell>
        </row>
        <row r="6205">
          <cell r="K6205" t="str">
            <v>00111150P.2</v>
          </cell>
        </row>
        <row r="6206">
          <cell r="K6206" t="str">
            <v>00111157P.2</v>
          </cell>
        </row>
        <row r="6207">
          <cell r="K6207" t="str">
            <v>00111159P.2</v>
          </cell>
        </row>
        <row r="6208">
          <cell r="K6208" t="str">
            <v>00111159P.2</v>
          </cell>
        </row>
        <row r="6209">
          <cell r="K6209" t="str">
            <v>00111159P.2</v>
          </cell>
        </row>
        <row r="6210">
          <cell r="K6210" t="str">
            <v>00111159P.2</v>
          </cell>
        </row>
        <row r="6211">
          <cell r="K6211" t="str">
            <v>00111159P.2</v>
          </cell>
        </row>
        <row r="6212">
          <cell r="K6212" t="str">
            <v>00111159P.2</v>
          </cell>
        </row>
        <row r="6213">
          <cell r="K6213" t="str">
            <v>00111107P.2</v>
          </cell>
        </row>
        <row r="6214">
          <cell r="K6214" t="str">
            <v>00111107P.2</v>
          </cell>
        </row>
        <row r="6215">
          <cell r="K6215" t="str">
            <v>00111144P.2</v>
          </cell>
        </row>
        <row r="6216">
          <cell r="K6216" t="str">
            <v>00111144P.2</v>
          </cell>
        </row>
        <row r="6217">
          <cell r="K6217" t="str">
            <v>00111144P.2</v>
          </cell>
        </row>
        <row r="6218">
          <cell r="K6218" t="str">
            <v>00111144P.2</v>
          </cell>
        </row>
        <row r="6219">
          <cell r="K6219" t="str">
            <v>00111144P.2</v>
          </cell>
        </row>
        <row r="6220">
          <cell r="K6220" t="str">
            <v>00111160P.2</v>
          </cell>
        </row>
        <row r="6221">
          <cell r="K6221" t="str">
            <v>00111160P.2</v>
          </cell>
        </row>
        <row r="6222">
          <cell r="K6222" t="str">
            <v>00111160P.2</v>
          </cell>
        </row>
        <row r="6223">
          <cell r="K6223" t="str">
            <v>00111160P.2</v>
          </cell>
        </row>
        <row r="6224">
          <cell r="K6224" t="str">
            <v>00111160P.2</v>
          </cell>
        </row>
        <row r="6225">
          <cell r="K6225" t="str">
            <v>00111160P.2</v>
          </cell>
        </row>
        <row r="6226">
          <cell r="K6226" t="str">
            <v>00111160P.2</v>
          </cell>
        </row>
        <row r="6227">
          <cell r="K6227" t="str">
            <v>00111160P.2</v>
          </cell>
        </row>
        <row r="6228">
          <cell r="K6228" t="str">
            <v>00111160P.2</v>
          </cell>
        </row>
        <row r="6229">
          <cell r="K6229" t="str">
            <v>00111160P.2</v>
          </cell>
        </row>
        <row r="6230">
          <cell r="K6230" t="str">
            <v>00111160P.2</v>
          </cell>
        </row>
        <row r="6231">
          <cell r="K6231" t="str">
            <v>00111160P.2</v>
          </cell>
        </row>
        <row r="6232">
          <cell r="K6232" t="str">
            <v>00111160P.2</v>
          </cell>
        </row>
        <row r="6233">
          <cell r="K6233" t="str">
            <v>00111160P.2</v>
          </cell>
        </row>
        <row r="6234">
          <cell r="K6234" t="str">
            <v>00111160P.2</v>
          </cell>
        </row>
        <row r="6235">
          <cell r="K6235" t="str">
            <v>00111160P.2</v>
          </cell>
        </row>
        <row r="6236">
          <cell r="K6236" t="str">
            <v>00111160P.2</v>
          </cell>
        </row>
        <row r="6237">
          <cell r="K6237" t="str">
            <v>00111160P.2</v>
          </cell>
        </row>
        <row r="6238">
          <cell r="K6238" t="str">
            <v>00111160P.2</v>
          </cell>
        </row>
        <row r="6239">
          <cell r="K6239" t="str">
            <v>00111160P.2</v>
          </cell>
        </row>
        <row r="6240">
          <cell r="K6240" t="str">
            <v>00111160P.2</v>
          </cell>
        </row>
        <row r="6241">
          <cell r="K6241" t="str">
            <v>00111160P.2</v>
          </cell>
        </row>
        <row r="6242">
          <cell r="K6242" t="str">
            <v>00111160P.2</v>
          </cell>
        </row>
        <row r="6243">
          <cell r="K6243" t="str">
            <v>00111159P.2</v>
          </cell>
        </row>
        <row r="6244">
          <cell r="K6244" t="str">
            <v>00111159P.2</v>
          </cell>
        </row>
        <row r="6245">
          <cell r="K6245" t="str">
            <v>00111159P.2</v>
          </cell>
        </row>
        <row r="6246">
          <cell r="K6246" t="str">
            <v>00111159P.2</v>
          </cell>
        </row>
        <row r="6247">
          <cell r="K6247" t="str">
            <v>00111159P.2</v>
          </cell>
        </row>
        <row r="6248">
          <cell r="K6248" t="str">
            <v>00111159P.2</v>
          </cell>
        </row>
        <row r="6249">
          <cell r="K6249" t="str">
            <v>00111159P.2</v>
          </cell>
        </row>
        <row r="6250">
          <cell r="K6250" t="str">
            <v>00111112P.2</v>
          </cell>
        </row>
        <row r="6251">
          <cell r="K6251" t="str">
            <v>00111121P.2</v>
          </cell>
        </row>
        <row r="6252">
          <cell r="K6252" t="str">
            <v>00111121P.2</v>
          </cell>
        </row>
        <row r="6253">
          <cell r="K6253" t="str">
            <v>00111122P.2</v>
          </cell>
        </row>
        <row r="6254">
          <cell r="K6254" t="str">
            <v>00111128P.2</v>
          </cell>
        </row>
        <row r="6255">
          <cell r="K6255" t="str">
            <v>00111130P.2</v>
          </cell>
        </row>
        <row r="6256">
          <cell r="K6256" t="str">
            <v>00111131P.2</v>
          </cell>
        </row>
        <row r="6257">
          <cell r="K6257" t="str">
            <v>00111133P.2</v>
          </cell>
        </row>
        <row r="6258">
          <cell r="K6258" t="str">
            <v>00111135P.2</v>
          </cell>
        </row>
        <row r="6259">
          <cell r="K6259" t="str">
            <v>00111112P.2</v>
          </cell>
        </row>
        <row r="6260">
          <cell r="K6260" t="str">
            <v>00111115P.2</v>
          </cell>
        </row>
        <row r="6261">
          <cell r="K6261" t="str">
            <v>00111116P.2</v>
          </cell>
        </row>
        <row r="6262">
          <cell r="K6262" t="str">
            <v>00111119P.2</v>
          </cell>
        </row>
        <row r="6263">
          <cell r="K6263" t="str">
            <v>00111120P.2</v>
          </cell>
        </row>
        <row r="6264">
          <cell r="K6264" t="str">
            <v>00111120P.2</v>
          </cell>
        </row>
        <row r="6265">
          <cell r="K6265" t="str">
            <v>00111126P.2</v>
          </cell>
        </row>
        <row r="6266">
          <cell r="K6266" t="str">
            <v>00111127P.2</v>
          </cell>
        </row>
        <row r="6267">
          <cell r="K6267" t="str">
            <v>00111128P.2</v>
          </cell>
        </row>
        <row r="6268">
          <cell r="K6268" t="str">
            <v>00111128P.2</v>
          </cell>
        </row>
        <row r="6269">
          <cell r="K6269" t="str">
            <v>00111132P.2</v>
          </cell>
        </row>
        <row r="6270">
          <cell r="K6270" t="str">
            <v>00111118P.2</v>
          </cell>
        </row>
        <row r="6271">
          <cell r="K6271" t="str">
            <v>00111110P.2</v>
          </cell>
        </row>
        <row r="6272">
          <cell r="K6272" t="str">
            <v>00111112P.2</v>
          </cell>
        </row>
        <row r="6273">
          <cell r="K6273" t="str">
            <v>00111113P.2</v>
          </cell>
        </row>
        <row r="6274">
          <cell r="K6274" t="str">
            <v>00111114P.2</v>
          </cell>
        </row>
        <row r="6275">
          <cell r="K6275" t="str">
            <v>00111117P.2</v>
          </cell>
        </row>
        <row r="6276">
          <cell r="K6276" t="str">
            <v>00111117P.2</v>
          </cell>
        </row>
        <row r="6277">
          <cell r="K6277" t="str">
            <v>00111117P.2</v>
          </cell>
        </row>
        <row r="6278">
          <cell r="K6278" t="str">
            <v>00111117P.2</v>
          </cell>
        </row>
        <row r="6279">
          <cell r="K6279" t="str">
            <v>00111118P.2</v>
          </cell>
        </row>
        <row r="6280">
          <cell r="K6280" t="str">
            <v>00111118P.2</v>
          </cell>
        </row>
        <row r="6281">
          <cell r="K6281" t="str">
            <v>00111118P.2</v>
          </cell>
        </row>
        <row r="6282">
          <cell r="K6282" t="str">
            <v>00111119P.2</v>
          </cell>
        </row>
        <row r="6283">
          <cell r="K6283" t="str">
            <v>00111119P.2</v>
          </cell>
        </row>
        <row r="6284">
          <cell r="K6284" t="str">
            <v>00111119P.2</v>
          </cell>
        </row>
        <row r="6285">
          <cell r="K6285" t="str">
            <v>00111122P.2</v>
          </cell>
        </row>
        <row r="6286">
          <cell r="K6286" t="str">
            <v>00111131P.2</v>
          </cell>
        </row>
        <row r="6287">
          <cell r="K6287" t="str">
            <v>00111131P.2</v>
          </cell>
        </row>
        <row r="6288">
          <cell r="K6288" t="str">
            <v>00111132P.2</v>
          </cell>
        </row>
        <row r="6289">
          <cell r="K6289" t="str">
            <v>00111135P.2</v>
          </cell>
        </row>
        <row r="6290">
          <cell r="K6290" t="str">
            <v>00111112P.2</v>
          </cell>
        </row>
        <row r="6291">
          <cell r="K6291" t="str">
            <v>00111121P.2</v>
          </cell>
        </row>
        <row r="6292">
          <cell r="K6292" t="str">
            <v>00111130P.2</v>
          </cell>
        </row>
        <row r="6293">
          <cell r="K6293" t="str">
            <v>00111132P.2</v>
          </cell>
        </row>
        <row r="6294">
          <cell r="K6294" t="str">
            <v>00111132P.2</v>
          </cell>
        </row>
        <row r="6295">
          <cell r="K6295" t="str">
            <v>00111114P.2</v>
          </cell>
        </row>
        <row r="6296">
          <cell r="K6296" t="str">
            <v>00111115P.2</v>
          </cell>
        </row>
        <row r="6297">
          <cell r="K6297" t="str">
            <v>00111116P.2</v>
          </cell>
        </row>
        <row r="6298">
          <cell r="K6298" t="str">
            <v>00111119P.2</v>
          </cell>
        </row>
        <row r="6299">
          <cell r="K6299" t="str">
            <v>00111128P.2</v>
          </cell>
        </row>
        <row r="6300">
          <cell r="K6300" t="str">
            <v>00111129P.2</v>
          </cell>
        </row>
        <row r="6301">
          <cell r="K6301" t="str">
            <v>00111129P.2</v>
          </cell>
        </row>
        <row r="6302">
          <cell r="K6302" t="str">
            <v>00111130P.2</v>
          </cell>
        </row>
        <row r="6303">
          <cell r="K6303" t="str">
            <v>00111131P.2</v>
          </cell>
        </row>
        <row r="6304">
          <cell r="K6304" t="str">
            <v>00111131P.2</v>
          </cell>
        </row>
        <row r="6305">
          <cell r="K6305" t="str">
            <v>00111132P.2</v>
          </cell>
        </row>
        <row r="6306">
          <cell r="K6306" t="str">
            <v>00111135P.2</v>
          </cell>
        </row>
        <row r="6307">
          <cell r="K6307" t="str">
            <v>00111110P.2</v>
          </cell>
        </row>
        <row r="6308">
          <cell r="K6308" t="str">
            <v>00111112P.2</v>
          </cell>
        </row>
        <row r="6309">
          <cell r="K6309" t="str">
            <v>00111113P.2</v>
          </cell>
        </row>
        <row r="6310">
          <cell r="K6310" t="str">
            <v>00111113P.2</v>
          </cell>
        </row>
        <row r="6311">
          <cell r="K6311" t="str">
            <v>00111113P.2</v>
          </cell>
        </row>
        <row r="6312">
          <cell r="K6312" t="str">
            <v>00111114P.2</v>
          </cell>
        </row>
        <row r="6313">
          <cell r="K6313" t="str">
            <v>00111118P.2</v>
          </cell>
        </row>
        <row r="6314">
          <cell r="K6314" t="str">
            <v>00111123P.2</v>
          </cell>
        </row>
        <row r="6315">
          <cell r="K6315" t="str">
            <v>00111124P.2</v>
          </cell>
        </row>
        <row r="6316">
          <cell r="K6316" t="str">
            <v>00111129P.2</v>
          </cell>
        </row>
        <row r="6317">
          <cell r="K6317" t="str">
            <v>00111135P.2</v>
          </cell>
        </row>
        <row r="6318">
          <cell r="K6318" t="str">
            <v>00111121P.2</v>
          </cell>
        </row>
        <row r="6319">
          <cell r="K6319" t="str">
            <v>00111135P.2</v>
          </cell>
        </row>
        <row r="6320">
          <cell r="K6320" t="str">
            <v>00111110P.2</v>
          </cell>
        </row>
        <row r="6321">
          <cell r="K6321" t="str">
            <v>00111112P.2</v>
          </cell>
        </row>
        <row r="6322">
          <cell r="K6322" t="str">
            <v>00111112P.2</v>
          </cell>
        </row>
        <row r="6323">
          <cell r="K6323" t="str">
            <v>00111114P.2</v>
          </cell>
        </row>
        <row r="6324">
          <cell r="K6324" t="str">
            <v>00111115P.2</v>
          </cell>
        </row>
        <row r="6325">
          <cell r="K6325" t="str">
            <v>00111116P.2</v>
          </cell>
        </row>
        <row r="6326">
          <cell r="K6326" t="str">
            <v>00111116P.2</v>
          </cell>
        </row>
        <row r="6327">
          <cell r="K6327" t="str">
            <v>00111117P.2</v>
          </cell>
        </row>
        <row r="6328">
          <cell r="K6328" t="str">
            <v>00111119P.2</v>
          </cell>
        </row>
        <row r="6329">
          <cell r="K6329" t="str">
            <v>00111121P.2</v>
          </cell>
        </row>
        <row r="6330">
          <cell r="K6330" t="str">
            <v>00111128P.2</v>
          </cell>
        </row>
        <row r="6331">
          <cell r="K6331" t="str">
            <v>00111129P.2</v>
          </cell>
        </row>
        <row r="6332">
          <cell r="K6332" t="str">
            <v>00111131P.2</v>
          </cell>
        </row>
        <row r="6333">
          <cell r="K6333" t="str">
            <v>00111119P.2</v>
          </cell>
        </row>
        <row r="6334">
          <cell r="K6334" t="str">
            <v>00111133P.2</v>
          </cell>
        </row>
        <row r="6335">
          <cell r="K6335" t="str">
            <v>00111113P.2</v>
          </cell>
        </row>
        <row r="6336">
          <cell r="K6336" t="str">
            <v>00111128P.2</v>
          </cell>
        </row>
        <row r="6337">
          <cell r="K6337" t="str">
            <v>00111134P.2</v>
          </cell>
        </row>
        <row r="6338">
          <cell r="K6338" t="str">
            <v>00111135P.2</v>
          </cell>
        </row>
        <row r="6339">
          <cell r="K6339" t="str">
            <v>00111123P.2</v>
          </cell>
        </row>
        <row r="6340">
          <cell r="K6340" t="str">
            <v>00111110P.2</v>
          </cell>
        </row>
        <row r="6341">
          <cell r="K6341" t="str">
            <v>00111110P.2</v>
          </cell>
        </row>
        <row r="6342">
          <cell r="K6342" t="str">
            <v>00111110P.2</v>
          </cell>
        </row>
        <row r="6343">
          <cell r="K6343" t="str">
            <v>00111112P.2</v>
          </cell>
        </row>
        <row r="6344">
          <cell r="K6344" t="str">
            <v>00111116P.2</v>
          </cell>
        </row>
        <row r="6345">
          <cell r="K6345" t="str">
            <v>00111135P.2</v>
          </cell>
        </row>
        <row r="6346">
          <cell r="K6346" t="str">
            <v>00111136P.2</v>
          </cell>
        </row>
        <row r="6347">
          <cell r="K6347" t="str">
            <v>00111123P.2</v>
          </cell>
        </row>
        <row r="6348">
          <cell r="K6348" t="str">
            <v>00111113P.2</v>
          </cell>
        </row>
        <row r="6349">
          <cell r="K6349" t="str">
            <v>00111132P.2</v>
          </cell>
        </row>
        <row r="6350">
          <cell r="K6350" t="str">
            <v>00111110P.2</v>
          </cell>
        </row>
        <row r="6351">
          <cell r="K6351" t="str">
            <v>00111115P.2</v>
          </cell>
        </row>
        <row r="6352">
          <cell r="K6352" t="str">
            <v>00111116P.2</v>
          </cell>
        </row>
        <row r="6353">
          <cell r="K6353" t="str">
            <v>00111117P.2</v>
          </cell>
        </row>
        <row r="6354">
          <cell r="K6354" t="str">
            <v>00111110P.2</v>
          </cell>
        </row>
        <row r="6355">
          <cell r="K6355" t="str">
            <v>00111115P.2</v>
          </cell>
        </row>
        <row r="6356">
          <cell r="K6356" t="str">
            <v>00111115P.2</v>
          </cell>
        </row>
        <row r="6357">
          <cell r="K6357" t="str">
            <v>00111115P.2</v>
          </cell>
        </row>
        <row r="6358">
          <cell r="K6358" t="str">
            <v>00111116P.2</v>
          </cell>
        </row>
        <row r="6359">
          <cell r="K6359" t="str">
            <v>00111120P.2</v>
          </cell>
        </row>
        <row r="6360">
          <cell r="K6360" t="str">
            <v>00111127P.2</v>
          </cell>
        </row>
        <row r="6361">
          <cell r="K6361" t="str">
            <v>00111130P.2</v>
          </cell>
        </row>
        <row r="6362">
          <cell r="K6362" t="str">
            <v>00111134P.2</v>
          </cell>
        </row>
        <row r="6363">
          <cell r="K6363" t="str">
            <v>00111136P.2</v>
          </cell>
        </row>
        <row r="6364">
          <cell r="K6364" t="str">
            <v>00111110P.2</v>
          </cell>
        </row>
        <row r="6365">
          <cell r="K6365" t="str">
            <v>00111127P.2</v>
          </cell>
        </row>
        <row r="6366">
          <cell r="K6366" t="str">
            <v>00111136P.2</v>
          </cell>
        </row>
        <row r="6367">
          <cell r="K6367" t="str">
            <v>00111121P.2</v>
          </cell>
        </row>
        <row r="6368">
          <cell r="K6368" t="str">
            <v>00111124P.2</v>
          </cell>
        </row>
        <row r="6369">
          <cell r="K6369" t="str">
            <v>00111133P.2</v>
          </cell>
        </row>
        <row r="6370">
          <cell r="K6370" t="str">
            <v>00111126P.2</v>
          </cell>
        </row>
        <row r="6371">
          <cell r="K6371" t="str">
            <v>00111127P.2</v>
          </cell>
        </row>
        <row r="6372">
          <cell r="K6372" t="str">
            <v>00111116P.2</v>
          </cell>
        </row>
        <row r="6373">
          <cell r="K6373" t="str">
            <v>00111112P.2</v>
          </cell>
        </row>
        <row r="6374">
          <cell r="K6374" t="str">
            <v>00111118P.2</v>
          </cell>
        </row>
        <row r="6375">
          <cell r="K6375" t="str">
            <v>00111123P.2</v>
          </cell>
        </row>
        <row r="6376">
          <cell r="K6376" t="str">
            <v>00111124P.2</v>
          </cell>
        </row>
        <row r="6377">
          <cell r="K6377" t="str">
            <v>00111126P.2</v>
          </cell>
        </row>
        <row r="6378">
          <cell r="K6378" t="str">
            <v>00111132P.2</v>
          </cell>
        </row>
        <row r="6379">
          <cell r="K6379" t="str">
            <v>00111124P.2</v>
          </cell>
        </row>
        <row r="6380">
          <cell r="K6380" t="str">
            <v>00111128P.2</v>
          </cell>
        </row>
        <row r="6381">
          <cell r="K6381" t="str">
            <v>00111135P.2</v>
          </cell>
        </row>
        <row r="6382">
          <cell r="K6382" t="str">
            <v>00111124P.2</v>
          </cell>
        </row>
        <row r="6383">
          <cell r="K6383" t="str">
            <v>00111124P.2</v>
          </cell>
        </row>
        <row r="6384">
          <cell r="K6384" t="str">
            <v>00111129P.2</v>
          </cell>
        </row>
        <row r="6385">
          <cell r="K6385" t="str">
            <v>00111115P.2</v>
          </cell>
        </row>
        <row r="6386">
          <cell r="K6386" t="str">
            <v>00111117P.2</v>
          </cell>
        </row>
        <row r="6387">
          <cell r="K6387" t="str">
            <v>00111124P.2</v>
          </cell>
        </row>
        <row r="6388">
          <cell r="K6388" t="str">
            <v>00111132P.2</v>
          </cell>
        </row>
        <row r="6389">
          <cell r="K6389" t="str">
            <v>00111136P.2</v>
          </cell>
        </row>
        <row r="6390">
          <cell r="K6390" t="str">
            <v>00111123P.2</v>
          </cell>
        </row>
        <row r="6391">
          <cell r="K6391" t="str">
            <v>00111112P.2</v>
          </cell>
        </row>
        <row r="6392">
          <cell r="K6392" t="str">
            <v>00111113P.2</v>
          </cell>
        </row>
        <row r="6393">
          <cell r="K6393" t="str">
            <v>00111116P.2</v>
          </cell>
        </row>
        <row r="6394">
          <cell r="K6394" t="str">
            <v>00111118P.2</v>
          </cell>
        </row>
        <row r="6395">
          <cell r="K6395" t="str">
            <v>00111126P.2</v>
          </cell>
        </row>
        <row r="6396">
          <cell r="K6396" t="str">
            <v>00111127P.2</v>
          </cell>
        </row>
        <row r="6397">
          <cell r="K6397" t="str">
            <v>00111121P.2</v>
          </cell>
        </row>
        <row r="6398">
          <cell r="K6398" t="str">
            <v>00111129P.2</v>
          </cell>
        </row>
        <row r="6399">
          <cell r="K6399" t="str">
            <v>00111110P.2</v>
          </cell>
        </row>
        <row r="6400">
          <cell r="K6400" t="str">
            <v>00111126P.2</v>
          </cell>
        </row>
        <row r="6401">
          <cell r="K6401" t="str">
            <v>00111128P.2</v>
          </cell>
        </row>
        <row r="6402">
          <cell r="K6402" t="str">
            <v>00111131P.2</v>
          </cell>
        </row>
        <row r="6403">
          <cell r="K6403" t="str">
            <v>00111134P.2</v>
          </cell>
        </row>
        <row r="6404">
          <cell r="K6404" t="str">
            <v>00111110P.2</v>
          </cell>
        </row>
        <row r="6405">
          <cell r="K6405" t="str">
            <v>00111110P.2</v>
          </cell>
        </row>
        <row r="6406">
          <cell r="K6406" t="str">
            <v>00111111P.2</v>
          </cell>
        </row>
        <row r="6407">
          <cell r="K6407" t="str">
            <v>00111116P.2</v>
          </cell>
        </row>
        <row r="6408">
          <cell r="K6408" t="str">
            <v>00111117P.2</v>
          </cell>
        </row>
        <row r="6409">
          <cell r="K6409" t="str">
            <v>00111130P.2</v>
          </cell>
        </row>
        <row r="6410">
          <cell r="K6410" t="str">
            <v>00111136P.2</v>
          </cell>
        </row>
        <row r="6411">
          <cell r="K6411" t="str">
            <v>00111136P.2</v>
          </cell>
        </row>
        <row r="6412">
          <cell r="K6412" t="str">
            <v>00111130P.2</v>
          </cell>
        </row>
        <row r="6413">
          <cell r="K6413" t="str">
            <v>00111121P.2</v>
          </cell>
        </row>
        <row r="6414">
          <cell r="K6414" t="str">
            <v>00111133P.2</v>
          </cell>
        </row>
        <row r="6415">
          <cell r="K6415" t="str">
            <v>00111121P.2</v>
          </cell>
        </row>
        <row r="6416">
          <cell r="K6416" t="str">
            <v>00111124P.2</v>
          </cell>
        </row>
        <row r="6417">
          <cell r="K6417" t="str">
            <v>00111125P.2</v>
          </cell>
        </row>
        <row r="6418">
          <cell r="K6418" t="str">
            <v>00111117P.2</v>
          </cell>
        </row>
        <row r="6419">
          <cell r="K6419" t="str">
            <v>00111117P.2</v>
          </cell>
        </row>
        <row r="6420">
          <cell r="K6420" t="str">
            <v>00111124P.2</v>
          </cell>
        </row>
        <row r="6421">
          <cell r="K6421" t="str">
            <v>00111127P.2</v>
          </cell>
        </row>
        <row r="6422">
          <cell r="K6422" t="str">
            <v>00111130P.2</v>
          </cell>
        </row>
        <row r="6423">
          <cell r="K6423" t="str">
            <v>00111133P.2</v>
          </cell>
        </row>
        <row r="6424">
          <cell r="K6424" t="str">
            <v>00111135P.2</v>
          </cell>
        </row>
        <row r="6425">
          <cell r="K6425" t="str">
            <v>00111136P.2</v>
          </cell>
        </row>
        <row r="6426">
          <cell r="K6426" t="str">
            <v>00111123P.2</v>
          </cell>
        </row>
        <row r="6427">
          <cell r="K6427" t="str">
            <v>00111113P.2</v>
          </cell>
        </row>
        <row r="6428">
          <cell r="K6428" t="str">
            <v>00111117P.2</v>
          </cell>
        </row>
        <row r="6429">
          <cell r="K6429" t="str">
            <v>00111136P.2</v>
          </cell>
        </row>
        <row r="6430">
          <cell r="K6430" t="str">
            <v>00111115P.2</v>
          </cell>
        </row>
        <row r="6431">
          <cell r="K6431" t="str">
            <v>00111124P.2</v>
          </cell>
        </row>
        <row r="6432">
          <cell r="K6432" t="str">
            <v>00111125P.2</v>
          </cell>
        </row>
        <row r="6433">
          <cell r="K6433" t="str">
            <v>00111134P.2</v>
          </cell>
        </row>
        <row r="6434">
          <cell r="K6434" t="str">
            <v>00111110P.2</v>
          </cell>
        </row>
        <row r="6435">
          <cell r="K6435" t="str">
            <v>00111116P.2</v>
          </cell>
        </row>
        <row r="6436">
          <cell r="K6436" t="str">
            <v>00111130P.2</v>
          </cell>
        </row>
        <row r="6437">
          <cell r="K6437" t="str">
            <v>00111128P.2</v>
          </cell>
        </row>
        <row r="6438">
          <cell r="K6438" t="str">
            <v>00111120P.2</v>
          </cell>
        </row>
        <row r="6439">
          <cell r="K6439" t="str">
            <v>00111124P.2</v>
          </cell>
        </row>
        <row r="6440">
          <cell r="K6440" t="str">
            <v>00111132P.2</v>
          </cell>
        </row>
        <row r="6441">
          <cell r="K6441" t="str">
            <v>00111110P.2</v>
          </cell>
        </row>
        <row r="6442">
          <cell r="K6442" t="str">
            <v>00111131P.2</v>
          </cell>
        </row>
        <row r="6443">
          <cell r="K6443" t="str">
            <v>00111135P.2</v>
          </cell>
        </row>
        <row r="6444">
          <cell r="K6444" t="str">
            <v>00111118P.2</v>
          </cell>
        </row>
        <row r="6445">
          <cell r="K6445" t="str">
            <v>00111126P.2</v>
          </cell>
        </row>
        <row r="6446">
          <cell r="K6446" t="str">
            <v>00111111P.2</v>
          </cell>
        </row>
        <row r="6447">
          <cell r="K6447" t="str">
            <v>00111113P.2</v>
          </cell>
        </row>
        <row r="6448">
          <cell r="K6448" t="str">
            <v>00111116P.2</v>
          </cell>
        </row>
        <row r="6449">
          <cell r="K6449" t="str">
            <v>00111116P.2</v>
          </cell>
        </row>
        <row r="6450">
          <cell r="K6450" t="str">
            <v>00111118P.2</v>
          </cell>
        </row>
        <row r="6451">
          <cell r="K6451" t="str">
            <v>00111127P.2</v>
          </cell>
        </row>
        <row r="6452">
          <cell r="K6452" t="str">
            <v>00111131P.2</v>
          </cell>
        </row>
        <row r="6453">
          <cell r="K6453" t="str">
            <v>00111114P.2</v>
          </cell>
        </row>
        <row r="6454">
          <cell r="K6454" t="str">
            <v>00111132P.2</v>
          </cell>
        </row>
        <row r="6455">
          <cell r="K6455" t="str">
            <v>00111134P.2</v>
          </cell>
        </row>
        <row r="6456">
          <cell r="K6456" t="str">
            <v>00111135P.2</v>
          </cell>
        </row>
        <row r="6457">
          <cell r="K6457" t="str">
            <v>00111136P.2</v>
          </cell>
        </row>
        <row r="6458">
          <cell r="K6458" t="str">
            <v>00111116P.2</v>
          </cell>
        </row>
        <row r="6459">
          <cell r="K6459" t="str">
            <v>00111117P.2</v>
          </cell>
        </row>
        <row r="6460">
          <cell r="K6460" t="str">
            <v>00111129P.2</v>
          </cell>
        </row>
        <row r="6461">
          <cell r="K6461" t="str">
            <v>00111129P.2</v>
          </cell>
        </row>
        <row r="6462">
          <cell r="K6462" t="str">
            <v>00111132P.2</v>
          </cell>
        </row>
        <row r="6463">
          <cell r="K6463" t="str">
            <v>00111135P.2</v>
          </cell>
        </row>
        <row r="6464">
          <cell r="K6464" t="str">
            <v>00111131P.2</v>
          </cell>
        </row>
        <row r="6465">
          <cell r="K6465" t="str">
            <v>00111132P.2</v>
          </cell>
        </row>
        <row r="6466">
          <cell r="K6466" t="str">
            <v>00111133P.2</v>
          </cell>
        </row>
        <row r="6467">
          <cell r="K6467" t="str">
            <v>00111114P.2</v>
          </cell>
        </row>
        <row r="6468">
          <cell r="K6468" t="str">
            <v>00111121P.2</v>
          </cell>
        </row>
        <row r="6469">
          <cell r="K6469" t="str">
            <v>00111118P.2</v>
          </cell>
        </row>
        <row r="6470">
          <cell r="K6470" t="str">
            <v>00111133P.2</v>
          </cell>
        </row>
        <row r="6471">
          <cell r="K6471" t="str">
            <v>00111115P.2</v>
          </cell>
        </row>
        <row r="6472">
          <cell r="K6472" t="str">
            <v>00111128P.2</v>
          </cell>
        </row>
        <row r="6473">
          <cell r="K6473" t="str">
            <v>00111113P.2</v>
          </cell>
        </row>
        <row r="6474">
          <cell r="K6474" t="str">
            <v>00111110P.2</v>
          </cell>
        </row>
        <row r="6475">
          <cell r="K6475" t="str">
            <v>00111110P.2</v>
          </cell>
        </row>
        <row r="6476">
          <cell r="K6476" t="str">
            <v>00111114P.2</v>
          </cell>
        </row>
        <row r="6477">
          <cell r="K6477" t="str">
            <v>00111116P.2</v>
          </cell>
        </row>
        <row r="6478">
          <cell r="K6478" t="str">
            <v>00111123P.2</v>
          </cell>
        </row>
        <row r="6479">
          <cell r="K6479" t="str">
            <v>00111129P.2</v>
          </cell>
        </row>
        <row r="6480">
          <cell r="K6480" t="str">
            <v>00111130P.2</v>
          </cell>
        </row>
        <row r="6481">
          <cell r="K6481" t="str">
            <v>00111114P.2</v>
          </cell>
        </row>
        <row r="6482">
          <cell r="K6482" t="str">
            <v>00111124P.2</v>
          </cell>
        </row>
        <row r="6483">
          <cell r="K6483" t="str">
            <v>00111118P.2</v>
          </cell>
        </row>
        <row r="6484">
          <cell r="K6484" t="str">
            <v>00111133P.2</v>
          </cell>
        </row>
        <row r="6485">
          <cell r="K6485" t="str">
            <v>00111132P.2</v>
          </cell>
        </row>
        <row r="6486">
          <cell r="K6486" t="str">
            <v>00111135P.2</v>
          </cell>
        </row>
        <row r="6487">
          <cell r="K6487" t="str">
            <v>00111134P.2</v>
          </cell>
        </row>
        <row r="6488">
          <cell r="K6488" t="str">
            <v>00111122P.2</v>
          </cell>
        </row>
        <row r="6489">
          <cell r="K6489" t="str">
            <v>00111126P.2</v>
          </cell>
        </row>
        <row r="6490">
          <cell r="K6490" t="str">
            <v>00111132P.2</v>
          </cell>
        </row>
        <row r="6491">
          <cell r="K6491" t="str">
            <v>00111128P.2</v>
          </cell>
        </row>
        <row r="6492">
          <cell r="K6492" t="str">
            <v>00111114P.2</v>
          </cell>
        </row>
        <row r="6493">
          <cell r="K6493" t="str">
            <v>00111116P.2</v>
          </cell>
        </row>
        <row r="6494">
          <cell r="K6494" t="str">
            <v>00111130P.2</v>
          </cell>
        </row>
        <row r="6495">
          <cell r="K6495" t="str">
            <v>00111117P.2</v>
          </cell>
        </row>
        <row r="6496">
          <cell r="K6496" t="str">
            <v>00111113P.2</v>
          </cell>
        </row>
        <row r="6497">
          <cell r="K6497" t="str">
            <v>00111120P.2</v>
          </cell>
        </row>
        <row r="6498">
          <cell r="K6498" t="str">
            <v>00111117P.2</v>
          </cell>
        </row>
        <row r="6499">
          <cell r="K6499" t="str">
            <v>00111121P.2</v>
          </cell>
        </row>
        <row r="6500">
          <cell r="K6500" t="str">
            <v>00111121P.2</v>
          </cell>
        </row>
        <row r="6501">
          <cell r="K6501" t="str">
            <v>00111128P.2</v>
          </cell>
        </row>
        <row r="6502">
          <cell r="K6502" t="str">
            <v>00111136P.2</v>
          </cell>
        </row>
        <row r="6503">
          <cell r="K6503" t="str">
            <v>00111131P.2</v>
          </cell>
        </row>
        <row r="6504">
          <cell r="K6504" t="str">
            <v>00111117P.2</v>
          </cell>
        </row>
        <row r="6505">
          <cell r="K6505" t="str">
            <v>00111132P.2</v>
          </cell>
        </row>
        <row r="6506">
          <cell r="K6506" t="str">
            <v>00111124P.2</v>
          </cell>
        </row>
        <row r="6507">
          <cell r="K6507" t="str">
            <v>00111126P.2</v>
          </cell>
        </row>
        <row r="6508">
          <cell r="K6508" t="str">
            <v>00111116P.2</v>
          </cell>
        </row>
        <row r="6509">
          <cell r="K6509" t="str">
            <v>00111121P.2</v>
          </cell>
        </row>
        <row r="6510">
          <cell r="K6510" t="str">
            <v>00111122P.2</v>
          </cell>
        </row>
        <row r="6511">
          <cell r="K6511" t="str">
            <v>00111126P.2</v>
          </cell>
        </row>
        <row r="6512">
          <cell r="K6512" t="str">
            <v>00111127P.2</v>
          </cell>
        </row>
        <row r="6513">
          <cell r="K6513" t="str">
            <v>00111112P.2</v>
          </cell>
        </row>
        <row r="6514">
          <cell r="K6514" t="str">
            <v>00111112P.2</v>
          </cell>
        </row>
        <row r="6515">
          <cell r="K6515" t="str">
            <v>00111125P.2</v>
          </cell>
        </row>
        <row r="6516">
          <cell r="K6516" t="str">
            <v>00111118P.2</v>
          </cell>
        </row>
        <row r="6517">
          <cell r="K6517" t="str">
            <v>00111118P.2</v>
          </cell>
        </row>
        <row r="6518">
          <cell r="K6518" t="str">
            <v>00111126P.2</v>
          </cell>
        </row>
        <row r="6519">
          <cell r="K6519" t="str">
            <v>00111128P.2</v>
          </cell>
        </row>
        <row r="6520">
          <cell r="K6520" t="str">
            <v>00111132P.2</v>
          </cell>
        </row>
        <row r="6521">
          <cell r="K6521" t="str">
            <v>00111124P.2</v>
          </cell>
        </row>
        <row r="6522">
          <cell r="K6522" t="str">
            <v>00111125P.2</v>
          </cell>
        </row>
        <row r="6523">
          <cell r="K6523" t="str">
            <v>00111128P.2</v>
          </cell>
        </row>
        <row r="6524">
          <cell r="K6524" t="str">
            <v>00111133P.2</v>
          </cell>
        </row>
        <row r="6525">
          <cell r="K6525" t="str">
            <v>00111127P.2</v>
          </cell>
        </row>
        <row r="6526">
          <cell r="K6526" t="str">
            <v>00111111P.2</v>
          </cell>
        </row>
        <row r="6527">
          <cell r="K6527" t="str">
            <v>00111128P.2</v>
          </cell>
        </row>
        <row r="6528">
          <cell r="K6528" t="str">
            <v>00111110P.2</v>
          </cell>
        </row>
        <row r="6529">
          <cell r="K6529" t="str">
            <v>00111113P.2</v>
          </cell>
        </row>
        <row r="6530">
          <cell r="K6530" t="str">
            <v>00111133P.2</v>
          </cell>
        </row>
        <row r="6531">
          <cell r="K6531" t="str">
            <v>00111125P.2</v>
          </cell>
        </row>
        <row r="6532">
          <cell r="K6532" t="str">
            <v>00111131P.2</v>
          </cell>
        </row>
        <row r="6533">
          <cell r="K6533" t="str">
            <v>00111120P.2</v>
          </cell>
        </row>
        <row r="6534">
          <cell r="K6534" t="str">
            <v>00111128P.2</v>
          </cell>
        </row>
        <row r="6535">
          <cell r="K6535" t="str">
            <v>00111131P.2</v>
          </cell>
        </row>
        <row r="6536">
          <cell r="K6536" t="str">
            <v>00111136P.2</v>
          </cell>
        </row>
        <row r="6537">
          <cell r="K6537" t="str">
            <v>00111120P.2</v>
          </cell>
        </row>
        <row r="6538">
          <cell r="K6538" t="str">
            <v>00111124P.2</v>
          </cell>
        </row>
        <row r="6539">
          <cell r="K6539" t="str">
            <v>00111135P.2</v>
          </cell>
        </row>
        <row r="6540">
          <cell r="K6540" t="str">
            <v>00111136P.2</v>
          </cell>
        </row>
        <row r="6541">
          <cell r="K6541" t="str">
            <v>00111135P.2</v>
          </cell>
        </row>
        <row r="6542">
          <cell r="K6542" t="str">
            <v>00111113P.2</v>
          </cell>
        </row>
        <row r="6543">
          <cell r="K6543" t="str">
            <v>00111132P.2</v>
          </cell>
        </row>
        <row r="6544">
          <cell r="K6544" t="str">
            <v>00111133P.2</v>
          </cell>
        </row>
        <row r="6545">
          <cell r="K6545" t="str">
            <v>00111121P.2</v>
          </cell>
        </row>
        <row r="6546">
          <cell r="K6546" t="str">
            <v>00111122P.2</v>
          </cell>
        </row>
        <row r="6547">
          <cell r="K6547" t="str">
            <v>00111115P.2</v>
          </cell>
        </row>
        <row r="6548">
          <cell r="K6548" t="str">
            <v>00111131P.2</v>
          </cell>
        </row>
        <row r="6549">
          <cell r="K6549" t="str">
            <v>00111132P.2</v>
          </cell>
        </row>
        <row r="6550">
          <cell r="K6550" t="str">
            <v>00111135P.2</v>
          </cell>
        </row>
        <row r="6551">
          <cell r="K6551" t="str">
            <v>00111123P.2</v>
          </cell>
        </row>
        <row r="6552">
          <cell r="K6552" t="str">
            <v>00111126P.2</v>
          </cell>
        </row>
        <row r="6553">
          <cell r="K6553" t="str">
            <v>00111131P.2</v>
          </cell>
        </row>
        <row r="6554">
          <cell r="K6554" t="str">
            <v>00111131P.2</v>
          </cell>
        </row>
        <row r="6555">
          <cell r="K6555" t="str">
            <v>00111112P.2</v>
          </cell>
        </row>
        <row r="6556">
          <cell r="K6556" t="str">
            <v>00111136P.2</v>
          </cell>
        </row>
        <row r="6557">
          <cell r="K6557" t="str">
            <v>00111116P.2</v>
          </cell>
        </row>
        <row r="6558">
          <cell r="K6558" t="str">
            <v>00111110P.2</v>
          </cell>
        </row>
        <row r="6559">
          <cell r="K6559" t="str">
            <v>00111125P.2</v>
          </cell>
        </row>
        <row r="6560">
          <cell r="K6560" t="str">
            <v>00111122P.2</v>
          </cell>
        </row>
        <row r="6561">
          <cell r="K6561" t="str">
            <v>00111113P.2</v>
          </cell>
        </row>
        <row r="6562">
          <cell r="K6562" t="str">
            <v>00111133P.2</v>
          </cell>
        </row>
        <row r="6563">
          <cell r="K6563" t="str">
            <v>00111120P.2</v>
          </cell>
        </row>
        <row r="6564">
          <cell r="K6564" t="str">
            <v>00111110P.2</v>
          </cell>
        </row>
        <row r="6565">
          <cell r="K6565" t="str">
            <v>00111112P.2</v>
          </cell>
        </row>
        <row r="6566">
          <cell r="K6566" t="str">
            <v>00111127P.2</v>
          </cell>
        </row>
        <row r="6567">
          <cell r="K6567" t="str">
            <v>00111133P.2</v>
          </cell>
        </row>
        <row r="6568">
          <cell r="K6568" t="str">
            <v>00111112P.2</v>
          </cell>
        </row>
        <row r="6569">
          <cell r="K6569" t="str">
            <v>00111126P.2</v>
          </cell>
        </row>
        <row r="6570">
          <cell r="K6570" t="str">
            <v>00111121P.2</v>
          </cell>
        </row>
        <row r="6571">
          <cell r="K6571" t="str">
            <v>00111110P.2</v>
          </cell>
        </row>
        <row r="6572">
          <cell r="K6572" t="str">
            <v>00111123P.2</v>
          </cell>
        </row>
        <row r="6573">
          <cell r="K6573" t="str">
            <v>00111126P.2</v>
          </cell>
        </row>
        <row r="6574">
          <cell r="K6574" t="str">
            <v>00111122P.2</v>
          </cell>
        </row>
        <row r="6575">
          <cell r="K6575" t="str">
            <v>00111127P.2</v>
          </cell>
        </row>
        <row r="6576">
          <cell r="K6576" t="str">
            <v>00111136P.2</v>
          </cell>
        </row>
        <row r="6577">
          <cell r="K6577" t="str">
            <v>00111110P.2</v>
          </cell>
        </row>
        <row r="6578">
          <cell r="K6578" t="str">
            <v>00111123P.2</v>
          </cell>
        </row>
        <row r="6579">
          <cell r="K6579" t="str">
            <v>00111113P.2</v>
          </cell>
        </row>
        <row r="6580">
          <cell r="K6580" t="str">
            <v>00111113P.2</v>
          </cell>
        </row>
        <row r="6581">
          <cell r="K6581" t="str">
            <v>00111118P.2</v>
          </cell>
        </row>
        <row r="6582">
          <cell r="K6582" t="str">
            <v>00111135P.2</v>
          </cell>
        </row>
        <row r="6583">
          <cell r="K6583" t="str">
            <v>00111132P.2</v>
          </cell>
        </row>
        <row r="6584">
          <cell r="K6584" t="str">
            <v>00111130P.2</v>
          </cell>
        </row>
        <row r="6585">
          <cell r="K6585" t="str">
            <v>00111131P.2</v>
          </cell>
        </row>
        <row r="6586">
          <cell r="K6586" t="str">
            <v>00111118P.2</v>
          </cell>
        </row>
        <row r="6587">
          <cell r="K6587" t="str">
            <v>00111131P.2</v>
          </cell>
        </row>
        <row r="6588">
          <cell r="K6588" t="str">
            <v>00111117P.2</v>
          </cell>
        </row>
        <row r="6589">
          <cell r="K6589" t="str">
            <v>00111125P.2</v>
          </cell>
        </row>
        <row r="6590">
          <cell r="K6590" t="str">
            <v>00111136P.2</v>
          </cell>
        </row>
        <row r="6591">
          <cell r="K6591" t="str">
            <v>00111135P.2</v>
          </cell>
        </row>
        <row r="6592">
          <cell r="K6592" t="str">
            <v>00111121P.2</v>
          </cell>
        </row>
        <row r="6593">
          <cell r="K6593" t="str">
            <v>00111113P.2</v>
          </cell>
        </row>
        <row r="6594">
          <cell r="K6594" t="str">
            <v>00111134P.2</v>
          </cell>
        </row>
        <row r="6595">
          <cell r="K6595" t="str">
            <v>00111118P.2</v>
          </cell>
        </row>
        <row r="6596">
          <cell r="K6596" t="str">
            <v>00111112P.2</v>
          </cell>
        </row>
        <row r="6597">
          <cell r="K6597" t="str">
            <v>00111116P.2</v>
          </cell>
        </row>
        <row r="6598">
          <cell r="K6598" t="str">
            <v>00111129P.2</v>
          </cell>
        </row>
        <row r="6599">
          <cell r="K6599" t="str">
            <v>00111136P.2</v>
          </cell>
        </row>
        <row r="6600">
          <cell r="K6600" t="str">
            <v>00111117P.2</v>
          </cell>
        </row>
        <row r="6601">
          <cell r="K6601" t="str">
            <v>00111121P.2</v>
          </cell>
        </row>
        <row r="6602">
          <cell r="K6602" t="str">
            <v>00111128P.2</v>
          </cell>
        </row>
        <row r="6603">
          <cell r="K6603" t="str">
            <v>00111132P.2</v>
          </cell>
        </row>
        <row r="6604">
          <cell r="K6604" t="str">
            <v>00111132P.2</v>
          </cell>
        </row>
        <row r="6605">
          <cell r="K6605" t="str">
            <v>00111131P.2</v>
          </cell>
        </row>
        <row r="6606">
          <cell r="K6606" t="str">
            <v>00111121P.2</v>
          </cell>
        </row>
        <row r="6607">
          <cell r="K6607" t="str">
            <v>00111118P.2</v>
          </cell>
        </row>
        <row r="6608">
          <cell r="K6608" t="str">
            <v>00111117P.2</v>
          </cell>
        </row>
        <row r="6609">
          <cell r="K6609" t="str">
            <v>00111133P.2</v>
          </cell>
        </row>
        <row r="6610">
          <cell r="K6610" t="str">
            <v>00111113P.2</v>
          </cell>
        </row>
        <row r="6611">
          <cell r="K6611" t="str">
            <v>00111114P.2</v>
          </cell>
        </row>
        <row r="6612">
          <cell r="K6612" t="str">
            <v>00111116P.2</v>
          </cell>
        </row>
        <row r="6613">
          <cell r="K6613" t="str">
            <v>00111118P.2</v>
          </cell>
        </row>
        <row r="6614">
          <cell r="K6614" t="str">
            <v>00111128P.2</v>
          </cell>
        </row>
        <row r="6615">
          <cell r="K6615" t="str">
            <v>00111135P.2</v>
          </cell>
        </row>
        <row r="6616">
          <cell r="K6616" t="str">
            <v>00111126P.2</v>
          </cell>
        </row>
        <row r="6617">
          <cell r="K6617" t="str">
            <v>00111112P.2</v>
          </cell>
        </row>
        <row r="6618">
          <cell r="K6618" t="str">
            <v>00111122P.2</v>
          </cell>
        </row>
        <row r="6619">
          <cell r="K6619" t="str">
            <v>00111133P.2</v>
          </cell>
        </row>
        <row r="6620">
          <cell r="K6620" t="str">
            <v>00111128P.2</v>
          </cell>
        </row>
        <row r="6621">
          <cell r="K6621" t="str">
            <v>00111133P.2</v>
          </cell>
        </row>
        <row r="6622">
          <cell r="K6622" t="str">
            <v>00111136P.2</v>
          </cell>
        </row>
        <row r="6623">
          <cell r="K6623" t="str">
            <v>00111131P.2</v>
          </cell>
        </row>
        <row r="6624">
          <cell r="K6624" t="str">
            <v>00111128P.2</v>
          </cell>
        </row>
        <row r="6625">
          <cell r="K6625" t="str">
            <v>00111110P.2</v>
          </cell>
        </row>
        <row r="6626">
          <cell r="K6626" t="str">
            <v>00111120P.2</v>
          </cell>
        </row>
        <row r="6627">
          <cell r="K6627" t="str">
            <v>00111135P.2</v>
          </cell>
        </row>
        <row r="6628">
          <cell r="K6628" t="str">
            <v>00111130P.2</v>
          </cell>
        </row>
        <row r="6629">
          <cell r="K6629" t="str">
            <v>00111136P.2</v>
          </cell>
        </row>
        <row r="6630">
          <cell r="K6630" t="str">
            <v>00111112P.2</v>
          </cell>
        </row>
        <row r="6631">
          <cell r="K6631" t="str">
            <v>00111136P.2</v>
          </cell>
        </row>
        <row r="6632">
          <cell r="K6632" t="str">
            <v>00111135P.2</v>
          </cell>
        </row>
        <row r="6633">
          <cell r="K6633" t="str">
            <v>00111110P.2</v>
          </cell>
        </row>
        <row r="6634">
          <cell r="K6634" t="str">
            <v>00111117P.2</v>
          </cell>
        </row>
        <row r="6635">
          <cell r="K6635" t="str">
            <v>00111134P.2</v>
          </cell>
        </row>
        <row r="6636">
          <cell r="K6636" t="str">
            <v>00111110P.2</v>
          </cell>
        </row>
        <row r="6637">
          <cell r="K6637" t="str">
            <v>00111134P.2</v>
          </cell>
        </row>
        <row r="6638">
          <cell r="K6638" t="str">
            <v>00111121P.2</v>
          </cell>
        </row>
        <row r="6639">
          <cell r="K6639" t="str">
            <v>00111125P.2</v>
          </cell>
        </row>
        <row r="6640">
          <cell r="K6640" t="str">
            <v>00111124P.2</v>
          </cell>
        </row>
        <row r="6641">
          <cell r="K6641" t="str">
            <v>00111135P.2</v>
          </cell>
        </row>
        <row r="6642">
          <cell r="K6642" t="str">
            <v>00111134P.2</v>
          </cell>
        </row>
        <row r="6643">
          <cell r="K6643" t="str">
            <v>00111112P.2</v>
          </cell>
        </row>
        <row r="6644">
          <cell r="K6644" t="str">
            <v>00111121P.2</v>
          </cell>
        </row>
        <row r="6645">
          <cell r="K6645" t="str">
            <v>00111123P.2</v>
          </cell>
        </row>
        <row r="6646">
          <cell r="K6646" t="str">
            <v>00111122P.2</v>
          </cell>
        </row>
        <row r="6647">
          <cell r="K6647" t="str">
            <v>00111123P.2</v>
          </cell>
        </row>
        <row r="6648">
          <cell r="K6648" t="str">
            <v>00111126P.2</v>
          </cell>
        </row>
        <row r="6649">
          <cell r="K6649" t="str">
            <v>00111123P.2</v>
          </cell>
        </row>
        <row r="6650">
          <cell r="K6650" t="str">
            <v>00111131P.2</v>
          </cell>
        </row>
        <row r="6651">
          <cell r="K6651" t="str">
            <v>00111136P.2</v>
          </cell>
        </row>
        <row r="6652">
          <cell r="K6652" t="str">
            <v>00111131P.2</v>
          </cell>
        </row>
        <row r="6653">
          <cell r="K6653" t="str">
            <v>00111122P.2</v>
          </cell>
        </row>
        <row r="6654">
          <cell r="K6654" t="str">
            <v>00111130P.2</v>
          </cell>
        </row>
        <row r="6655">
          <cell r="K6655" t="str">
            <v>00111135P.2</v>
          </cell>
        </row>
        <row r="6656">
          <cell r="K6656" t="str">
            <v>00111128P.2</v>
          </cell>
        </row>
        <row r="6657">
          <cell r="K6657" t="str">
            <v>00111135P.2</v>
          </cell>
        </row>
        <row r="6658">
          <cell r="K6658" t="str">
            <v>00111123P.2</v>
          </cell>
        </row>
        <row r="6659">
          <cell r="K6659" t="str">
            <v>00111123P.2</v>
          </cell>
        </row>
        <row r="6660">
          <cell r="K6660" t="str">
            <v>00111129P.2</v>
          </cell>
        </row>
        <row r="6661">
          <cell r="K6661" t="str">
            <v>00111132P.2</v>
          </cell>
        </row>
        <row r="6662">
          <cell r="K6662" t="str">
            <v>00111114P.2</v>
          </cell>
        </row>
        <row r="6663">
          <cell r="K6663" t="str">
            <v>00111134P.2</v>
          </cell>
        </row>
        <row r="6664">
          <cell r="K6664" t="str">
            <v>00111126P.2</v>
          </cell>
        </row>
        <row r="6665">
          <cell r="K6665" t="str">
            <v>00111134P.2</v>
          </cell>
        </row>
        <row r="6666">
          <cell r="K6666" t="str">
            <v>00111110P.2</v>
          </cell>
        </row>
        <row r="6667">
          <cell r="K6667" t="str">
            <v>00111134P.2</v>
          </cell>
        </row>
        <row r="6668">
          <cell r="K6668" t="str">
            <v>00111124P.2</v>
          </cell>
        </row>
        <row r="6669">
          <cell r="K6669" t="str">
            <v>00111116P.2</v>
          </cell>
        </row>
        <row r="6670">
          <cell r="K6670" t="str">
            <v>00111119P.2</v>
          </cell>
        </row>
        <row r="6671">
          <cell r="K6671" t="str">
            <v>00111131P.2</v>
          </cell>
        </row>
        <row r="6672">
          <cell r="K6672" t="str">
            <v>00111115P.2</v>
          </cell>
        </row>
        <row r="6673">
          <cell r="K6673" t="str">
            <v>00111110P.2</v>
          </cell>
        </row>
        <row r="6674">
          <cell r="K6674" t="str">
            <v>00111128P.2</v>
          </cell>
        </row>
        <row r="6675">
          <cell r="K6675" t="str">
            <v>00111132P.2</v>
          </cell>
        </row>
        <row r="6676">
          <cell r="K6676" t="str">
            <v>00111117P.2</v>
          </cell>
        </row>
        <row r="6677">
          <cell r="K6677" t="str">
            <v>00111133P.2</v>
          </cell>
        </row>
        <row r="6678">
          <cell r="K6678" t="str">
            <v>00111131P.2</v>
          </cell>
        </row>
        <row r="6679">
          <cell r="K6679" t="str">
            <v>00111112P.2</v>
          </cell>
        </row>
        <row r="6680">
          <cell r="K6680" t="str">
            <v>00111129P.2</v>
          </cell>
        </row>
        <row r="6681">
          <cell r="K6681" t="str">
            <v>00111132P.2</v>
          </cell>
        </row>
        <row r="6682">
          <cell r="K6682" t="str">
            <v>00111118P.2</v>
          </cell>
        </row>
        <row r="6683">
          <cell r="K6683" t="str">
            <v>00111121P.2</v>
          </cell>
        </row>
        <row r="6684">
          <cell r="K6684" t="str">
            <v>00111124P.2</v>
          </cell>
        </row>
        <row r="6685">
          <cell r="K6685" t="str">
            <v>00111133P.2</v>
          </cell>
        </row>
        <row r="6686">
          <cell r="K6686" t="str">
            <v>00111136P.2</v>
          </cell>
        </row>
        <row r="6687">
          <cell r="K6687" t="str">
            <v>00111121P.2</v>
          </cell>
        </row>
        <row r="6688">
          <cell r="K6688" t="str">
            <v>00111113P.2</v>
          </cell>
        </row>
        <row r="6689">
          <cell r="K6689" t="str">
            <v>00111135P.2</v>
          </cell>
        </row>
        <row r="6690">
          <cell r="K6690" t="str">
            <v>00111129P.2</v>
          </cell>
        </row>
        <row r="6691">
          <cell r="K6691" t="str">
            <v>00111130P.2</v>
          </cell>
        </row>
        <row r="6692">
          <cell r="K6692" t="str">
            <v>00111116P.2</v>
          </cell>
        </row>
        <row r="6693">
          <cell r="K6693" t="str">
            <v>00111127P.2</v>
          </cell>
        </row>
        <row r="6694">
          <cell r="K6694" t="str">
            <v>00111117P.2</v>
          </cell>
        </row>
        <row r="6695">
          <cell r="K6695" t="str">
            <v>00111116P.2</v>
          </cell>
        </row>
        <row r="6696">
          <cell r="K6696" t="str">
            <v>00111112P.2</v>
          </cell>
        </row>
        <row r="6697">
          <cell r="K6697" t="str">
            <v>00111133P.2</v>
          </cell>
        </row>
        <row r="6698">
          <cell r="K6698" t="str">
            <v>00111136P.2</v>
          </cell>
        </row>
        <row r="6699">
          <cell r="K6699" t="str">
            <v>00111117P.2</v>
          </cell>
        </row>
        <row r="6700">
          <cell r="K6700" t="str">
            <v>00111122P.2</v>
          </cell>
        </row>
        <row r="6701">
          <cell r="K6701" t="str">
            <v>00111118P.2</v>
          </cell>
        </row>
        <row r="6702">
          <cell r="K6702" t="str">
            <v>00111114P.2</v>
          </cell>
        </row>
        <row r="6703">
          <cell r="K6703" t="str">
            <v>00111129P.2</v>
          </cell>
        </row>
        <row r="6704">
          <cell r="K6704" t="str">
            <v>00111116P.2</v>
          </cell>
        </row>
        <row r="6705">
          <cell r="K6705" t="str">
            <v>00111136P.2</v>
          </cell>
        </row>
        <row r="6706">
          <cell r="K6706" t="str">
            <v>00111120P.2</v>
          </cell>
        </row>
        <row r="6707">
          <cell r="K6707" t="str">
            <v>00111129P.2</v>
          </cell>
        </row>
        <row r="6708">
          <cell r="K6708" t="str">
            <v>00111132P.2</v>
          </cell>
        </row>
        <row r="6709">
          <cell r="K6709" t="str">
            <v>00111120P.2</v>
          </cell>
        </row>
        <row r="6710">
          <cell r="K6710" t="str">
            <v>00111132P.2</v>
          </cell>
        </row>
        <row r="6711">
          <cell r="K6711" t="str">
            <v>00111113P.2</v>
          </cell>
        </row>
        <row r="6712">
          <cell r="K6712" t="str">
            <v>00111126P.2</v>
          </cell>
        </row>
        <row r="6713">
          <cell r="K6713" t="str">
            <v>00111110P.2</v>
          </cell>
        </row>
        <row r="6714">
          <cell r="K6714" t="str">
            <v>00111135P.2</v>
          </cell>
        </row>
        <row r="6715">
          <cell r="K6715" t="str">
            <v>00111131P.2</v>
          </cell>
        </row>
        <row r="6716">
          <cell r="K6716" t="str">
            <v>00111129P.2</v>
          </cell>
        </row>
        <row r="6717">
          <cell r="K6717" t="str">
            <v>00111118P.2</v>
          </cell>
        </row>
        <row r="6718">
          <cell r="K6718" t="str">
            <v>00111117P.2</v>
          </cell>
        </row>
        <row r="6719">
          <cell r="K6719" t="str">
            <v>00111129P.2</v>
          </cell>
        </row>
        <row r="6720">
          <cell r="K6720" t="str">
            <v>00111118P.2</v>
          </cell>
        </row>
        <row r="6721">
          <cell r="K6721" t="str">
            <v>00111112P.2</v>
          </cell>
        </row>
        <row r="6722">
          <cell r="K6722" t="str">
            <v>00111130P.2</v>
          </cell>
        </row>
        <row r="6723">
          <cell r="K6723" t="str">
            <v>00111115P.2</v>
          </cell>
        </row>
        <row r="6724">
          <cell r="K6724" t="str">
            <v>00111127P.2</v>
          </cell>
        </row>
        <row r="6725">
          <cell r="K6725" t="str">
            <v>00111131P.2</v>
          </cell>
        </row>
        <row r="6726">
          <cell r="K6726" t="str">
            <v>00111110P.2</v>
          </cell>
        </row>
        <row r="6727">
          <cell r="K6727" t="str">
            <v>00111127P.2</v>
          </cell>
        </row>
        <row r="6728">
          <cell r="K6728" t="str">
            <v>00111127P.2</v>
          </cell>
        </row>
        <row r="6729">
          <cell r="K6729" t="str">
            <v>00111114P.2</v>
          </cell>
        </row>
        <row r="6730">
          <cell r="K6730" t="str">
            <v>00111117P.2</v>
          </cell>
        </row>
        <row r="6731">
          <cell r="K6731" t="str">
            <v>00111113P.2</v>
          </cell>
        </row>
        <row r="6732">
          <cell r="K6732" t="str">
            <v>00111126P.2</v>
          </cell>
        </row>
        <row r="6733">
          <cell r="K6733" t="str">
            <v>00111134P.2</v>
          </cell>
        </row>
        <row r="6734">
          <cell r="K6734" t="str">
            <v>00111122P.2</v>
          </cell>
        </row>
        <row r="6735">
          <cell r="K6735" t="str">
            <v>00111124P.2</v>
          </cell>
        </row>
        <row r="6736">
          <cell r="K6736" t="str">
            <v>00111136P.2</v>
          </cell>
        </row>
        <row r="6737">
          <cell r="K6737" t="str">
            <v>00111133P.2</v>
          </cell>
        </row>
        <row r="6738">
          <cell r="K6738" t="str">
            <v>00111131P.2</v>
          </cell>
        </row>
        <row r="6739">
          <cell r="K6739" t="str">
            <v>00111136P.2</v>
          </cell>
        </row>
        <row r="6740">
          <cell r="K6740" t="str">
            <v>00111113P.2</v>
          </cell>
        </row>
        <row r="6741">
          <cell r="K6741" t="str">
            <v>00111122P.2</v>
          </cell>
        </row>
        <row r="6742">
          <cell r="K6742" t="str">
            <v>00111128P.2</v>
          </cell>
        </row>
        <row r="6743">
          <cell r="K6743" t="str">
            <v>00111132P.2</v>
          </cell>
        </row>
        <row r="6744">
          <cell r="K6744" t="str">
            <v>00111124P.2</v>
          </cell>
        </row>
        <row r="6745">
          <cell r="K6745" t="str">
            <v>00111110P.2</v>
          </cell>
        </row>
        <row r="6746">
          <cell r="K6746" t="str">
            <v>00111123P.2</v>
          </cell>
        </row>
        <row r="6747">
          <cell r="K6747" t="str">
            <v>00111134P.2</v>
          </cell>
        </row>
        <row r="6748">
          <cell r="K6748" t="str">
            <v>00111134P.2</v>
          </cell>
        </row>
        <row r="6749">
          <cell r="K6749" t="str">
            <v>00111116P.2</v>
          </cell>
        </row>
        <row r="6750">
          <cell r="K6750" t="str">
            <v>00111122P.2</v>
          </cell>
        </row>
        <row r="6751">
          <cell r="K6751" t="str">
            <v>00111126P.2</v>
          </cell>
        </row>
        <row r="6752">
          <cell r="K6752" t="str">
            <v>00111124P.2</v>
          </cell>
        </row>
        <row r="6753">
          <cell r="K6753" t="str">
            <v>00111129P.2</v>
          </cell>
        </row>
        <row r="6754">
          <cell r="K6754" t="str">
            <v>00111127P.2</v>
          </cell>
        </row>
        <row r="6755">
          <cell r="K6755" t="str">
            <v>00111133P.2</v>
          </cell>
        </row>
        <row r="6756">
          <cell r="K6756" t="str">
            <v>00111136P.2</v>
          </cell>
        </row>
        <row r="6757">
          <cell r="K6757" t="str">
            <v>00111111P.2</v>
          </cell>
        </row>
        <row r="6758">
          <cell r="K6758" t="str">
            <v>00111123P.2</v>
          </cell>
        </row>
        <row r="6759">
          <cell r="K6759" t="str">
            <v>00111112P.2</v>
          </cell>
        </row>
        <row r="6760">
          <cell r="K6760" t="str">
            <v>00111129P.2</v>
          </cell>
        </row>
        <row r="6761">
          <cell r="K6761" t="str">
            <v>00111121P.2</v>
          </cell>
        </row>
        <row r="6762">
          <cell r="K6762" t="str">
            <v>00111136P.2</v>
          </cell>
        </row>
        <row r="6763">
          <cell r="K6763" t="str">
            <v>00111117P.2</v>
          </cell>
        </row>
        <row r="6764">
          <cell r="K6764" t="str">
            <v>00111110P.2</v>
          </cell>
        </row>
        <row r="6765">
          <cell r="K6765" t="str">
            <v>00111129P.2</v>
          </cell>
        </row>
        <row r="6766">
          <cell r="K6766" t="str">
            <v>00111112P.2</v>
          </cell>
        </row>
        <row r="6767">
          <cell r="K6767" t="str">
            <v>00111132P.2</v>
          </cell>
        </row>
        <row r="6768">
          <cell r="K6768" t="str">
            <v>00111130P.2</v>
          </cell>
        </row>
        <row r="6769">
          <cell r="K6769" t="str">
            <v>00111119P.2</v>
          </cell>
        </row>
        <row r="6770">
          <cell r="K6770" t="str">
            <v>00111120P.2</v>
          </cell>
        </row>
        <row r="6771">
          <cell r="K6771" t="str">
            <v>00111110P.2</v>
          </cell>
        </row>
        <row r="6772">
          <cell r="K6772" t="str">
            <v>00111114P.2</v>
          </cell>
        </row>
        <row r="6773">
          <cell r="K6773" t="str">
            <v>00111135P.2</v>
          </cell>
        </row>
        <row r="6774">
          <cell r="K6774" t="str">
            <v>00111132P.2</v>
          </cell>
        </row>
        <row r="6775">
          <cell r="K6775" t="str">
            <v>00111128P.2</v>
          </cell>
        </row>
        <row r="6776">
          <cell r="K6776" t="str">
            <v>00111126P.2</v>
          </cell>
        </row>
        <row r="6777">
          <cell r="K6777" t="str">
            <v>00111110P.2</v>
          </cell>
        </row>
        <row r="6778">
          <cell r="K6778" t="str">
            <v>00111134P.2</v>
          </cell>
        </row>
        <row r="6779">
          <cell r="K6779" t="str">
            <v>00111112P.2</v>
          </cell>
        </row>
        <row r="6780">
          <cell r="K6780" t="str">
            <v>00111133P.2</v>
          </cell>
        </row>
        <row r="6781">
          <cell r="K6781" t="str">
            <v>00111136P.2</v>
          </cell>
        </row>
        <row r="6782">
          <cell r="K6782" t="str">
            <v>00111110P.2</v>
          </cell>
        </row>
        <row r="6783">
          <cell r="K6783" t="str">
            <v>00111127P.2</v>
          </cell>
        </row>
        <row r="6784">
          <cell r="K6784" t="str">
            <v>00111132P.2</v>
          </cell>
        </row>
        <row r="6785">
          <cell r="K6785" t="str">
            <v>00111124P.2</v>
          </cell>
        </row>
        <row r="6786">
          <cell r="K6786" t="str">
            <v>00111131P.2</v>
          </cell>
        </row>
        <row r="6787">
          <cell r="K6787" t="str">
            <v>00111111P.2</v>
          </cell>
        </row>
        <row r="6788">
          <cell r="K6788" t="str">
            <v>00111131P.2</v>
          </cell>
        </row>
        <row r="6789">
          <cell r="K6789" t="str">
            <v>00111133P.2</v>
          </cell>
        </row>
        <row r="6790">
          <cell r="K6790" t="str">
            <v>00111117P.2</v>
          </cell>
        </row>
        <row r="6791">
          <cell r="K6791" t="str">
            <v>00111133P.2</v>
          </cell>
        </row>
        <row r="6792">
          <cell r="K6792" t="str">
            <v>00111114P.2</v>
          </cell>
        </row>
        <row r="6793">
          <cell r="K6793" t="str">
            <v>00111135P.2</v>
          </cell>
        </row>
        <row r="6794">
          <cell r="K6794" t="str">
            <v>00111126P.2</v>
          </cell>
        </row>
        <row r="6795">
          <cell r="K6795" t="str">
            <v>00111134P.2</v>
          </cell>
        </row>
        <row r="6796">
          <cell r="K6796" t="str">
            <v>00111134P.2</v>
          </cell>
        </row>
        <row r="6797">
          <cell r="K6797" t="str">
            <v>00111130P.2</v>
          </cell>
        </row>
        <row r="6798">
          <cell r="K6798" t="str">
            <v>00111122P.2</v>
          </cell>
        </row>
        <row r="6799">
          <cell r="K6799" t="str">
            <v>00111132P.2</v>
          </cell>
        </row>
        <row r="6800">
          <cell r="K6800" t="str">
            <v>00111135P.2</v>
          </cell>
        </row>
        <row r="6801">
          <cell r="K6801" t="str">
            <v>00111121P.2</v>
          </cell>
        </row>
        <row r="6802">
          <cell r="K6802" t="str">
            <v>00111128P.2</v>
          </cell>
        </row>
        <row r="6803">
          <cell r="K6803" t="str">
            <v>00111110P.2</v>
          </cell>
        </row>
        <row r="6804">
          <cell r="K6804" t="str">
            <v>00111134P.2</v>
          </cell>
        </row>
        <row r="6805">
          <cell r="K6805" t="str">
            <v>00111128P.2</v>
          </cell>
        </row>
        <row r="6806">
          <cell r="K6806" t="str">
            <v>00111113P.2</v>
          </cell>
        </row>
        <row r="6807">
          <cell r="K6807" t="str">
            <v>00111134P.2</v>
          </cell>
        </row>
        <row r="6808">
          <cell r="K6808" t="str">
            <v>00111124P.2</v>
          </cell>
        </row>
        <row r="6809">
          <cell r="K6809" t="str">
            <v>00111128P.2</v>
          </cell>
        </row>
        <row r="6810">
          <cell r="K6810" t="str">
            <v>00111136P.2</v>
          </cell>
        </row>
        <row r="6811">
          <cell r="K6811" t="str">
            <v>00111129P.2</v>
          </cell>
        </row>
        <row r="6812">
          <cell r="K6812" t="str">
            <v>00111131P.2</v>
          </cell>
        </row>
        <row r="6813">
          <cell r="K6813" t="str">
            <v>00111133P.2</v>
          </cell>
        </row>
        <row r="6814">
          <cell r="K6814" t="str">
            <v>00111120P.2</v>
          </cell>
        </row>
        <row r="6815">
          <cell r="K6815" t="str">
            <v>00111136P.2</v>
          </cell>
        </row>
        <row r="6816">
          <cell r="K6816" t="str">
            <v>00111136P.2</v>
          </cell>
        </row>
        <row r="6817">
          <cell r="K6817" t="str">
            <v>00111113P.2</v>
          </cell>
        </row>
        <row r="6818">
          <cell r="K6818" t="str">
            <v>00111136P.2</v>
          </cell>
        </row>
        <row r="6819">
          <cell r="K6819" t="str">
            <v>00111110P.2</v>
          </cell>
        </row>
        <row r="6820">
          <cell r="K6820" t="str">
            <v>00111123P.2</v>
          </cell>
        </row>
        <row r="6821">
          <cell r="K6821" t="str">
            <v>00111121P.2</v>
          </cell>
        </row>
        <row r="6822">
          <cell r="K6822" t="str">
            <v>00111116P.2</v>
          </cell>
        </row>
        <row r="6823">
          <cell r="K6823" t="str">
            <v>00111113P.2</v>
          </cell>
        </row>
        <row r="6824">
          <cell r="K6824" t="str">
            <v>00111129P.2</v>
          </cell>
        </row>
        <row r="6825">
          <cell r="K6825" t="str">
            <v>00111130P.2</v>
          </cell>
        </row>
        <row r="6826">
          <cell r="K6826" t="str">
            <v>00111131P.2</v>
          </cell>
        </row>
        <row r="6827">
          <cell r="K6827" t="str">
            <v>00111125P.2</v>
          </cell>
        </row>
        <row r="6828">
          <cell r="K6828" t="str">
            <v>00111128P.2</v>
          </cell>
        </row>
        <row r="6829">
          <cell r="K6829" t="str">
            <v>00111115P.2</v>
          </cell>
        </row>
        <row r="6830">
          <cell r="K6830" t="str">
            <v>00111120P.2</v>
          </cell>
        </row>
        <row r="6831">
          <cell r="K6831" t="str">
            <v>00111129P.2</v>
          </cell>
        </row>
        <row r="6832">
          <cell r="K6832" t="str">
            <v>00111123P.2</v>
          </cell>
        </row>
        <row r="6833">
          <cell r="K6833" t="str">
            <v>00111116P.2</v>
          </cell>
        </row>
        <row r="6834">
          <cell r="K6834" t="str">
            <v>00111131P.2</v>
          </cell>
        </row>
        <row r="6835">
          <cell r="K6835" t="str">
            <v>00111113P.2</v>
          </cell>
        </row>
        <row r="6836">
          <cell r="K6836" t="str">
            <v>00111133P.2</v>
          </cell>
        </row>
        <row r="6837">
          <cell r="K6837" t="str">
            <v>00111119P.2</v>
          </cell>
        </row>
        <row r="6838">
          <cell r="K6838" t="str">
            <v>00111130P.2</v>
          </cell>
        </row>
        <row r="6839">
          <cell r="K6839" t="str">
            <v>00111131P.2</v>
          </cell>
        </row>
        <row r="6840">
          <cell r="K6840" t="str">
            <v>00111136P.2</v>
          </cell>
        </row>
        <row r="6841">
          <cell r="K6841" t="str">
            <v>00111134P.2</v>
          </cell>
        </row>
        <row r="6842">
          <cell r="K6842" t="str">
            <v>00111110P.2</v>
          </cell>
        </row>
        <row r="6843">
          <cell r="K6843" t="str">
            <v>00111119P.2</v>
          </cell>
        </row>
        <row r="6844">
          <cell r="K6844" t="str">
            <v>00111134P.2</v>
          </cell>
        </row>
        <row r="6845">
          <cell r="K6845" t="str">
            <v>00111113P.2</v>
          </cell>
        </row>
        <row r="6846">
          <cell r="K6846" t="str">
            <v>00111128P.2</v>
          </cell>
        </row>
        <row r="6847">
          <cell r="K6847" t="str">
            <v>00111123P.2</v>
          </cell>
        </row>
        <row r="6848">
          <cell r="K6848" t="str">
            <v>00111117P.2</v>
          </cell>
        </row>
        <row r="6849">
          <cell r="K6849" t="str">
            <v>00111113P.2</v>
          </cell>
        </row>
        <row r="6850">
          <cell r="K6850" t="str">
            <v>00111114P.2</v>
          </cell>
        </row>
        <row r="6851">
          <cell r="K6851" t="str">
            <v>00111128P.2</v>
          </cell>
        </row>
        <row r="6852">
          <cell r="K6852" t="str">
            <v>00111125P.2</v>
          </cell>
        </row>
        <row r="6853">
          <cell r="K6853" t="str">
            <v>00111120P.2</v>
          </cell>
        </row>
        <row r="6854">
          <cell r="K6854" t="str">
            <v>00111112P.2</v>
          </cell>
        </row>
        <row r="6855">
          <cell r="K6855" t="str">
            <v>00111123P.2</v>
          </cell>
        </row>
        <row r="6856">
          <cell r="K6856" t="str">
            <v>00111134P.2</v>
          </cell>
        </row>
        <row r="6857">
          <cell r="K6857" t="str">
            <v>00111123P.2</v>
          </cell>
        </row>
        <row r="6858">
          <cell r="K6858" t="str">
            <v>00111134P.2</v>
          </cell>
        </row>
        <row r="6859">
          <cell r="K6859" t="str">
            <v>00111122P.2</v>
          </cell>
        </row>
        <row r="6860">
          <cell r="K6860" t="str">
            <v>00111128P.2</v>
          </cell>
        </row>
        <row r="6861">
          <cell r="K6861" t="str">
            <v>00111124P.2</v>
          </cell>
        </row>
        <row r="6862">
          <cell r="K6862" t="str">
            <v>00111110P.2</v>
          </cell>
        </row>
        <row r="6863">
          <cell r="K6863" t="str">
            <v>00111129P.2</v>
          </cell>
        </row>
        <row r="6864">
          <cell r="K6864" t="str">
            <v>00111121P.2</v>
          </cell>
        </row>
        <row r="6865">
          <cell r="K6865" t="str">
            <v>00111112P.2</v>
          </cell>
        </row>
        <row r="6866">
          <cell r="K6866" t="str">
            <v>00111113P.2</v>
          </cell>
        </row>
        <row r="6867">
          <cell r="K6867" t="str">
            <v>00111135P.2</v>
          </cell>
        </row>
        <row r="6868">
          <cell r="K6868" t="str">
            <v>00111118P.2</v>
          </cell>
        </row>
        <row r="6869">
          <cell r="K6869" t="str">
            <v>00111128P.2</v>
          </cell>
        </row>
        <row r="6870">
          <cell r="K6870" t="str">
            <v>00111123P.2</v>
          </cell>
        </row>
        <row r="6871">
          <cell r="K6871" t="str">
            <v>00111123P.2</v>
          </cell>
        </row>
        <row r="6872">
          <cell r="K6872" t="str">
            <v>00111131P.2</v>
          </cell>
        </row>
        <row r="6873">
          <cell r="K6873" t="str">
            <v>00111113P.2</v>
          </cell>
        </row>
        <row r="6874">
          <cell r="K6874" t="str">
            <v>00111122P.2</v>
          </cell>
        </row>
        <row r="6875">
          <cell r="K6875" t="str">
            <v>00111113P.2</v>
          </cell>
        </row>
        <row r="6876">
          <cell r="K6876" t="str">
            <v>00111117P.2</v>
          </cell>
        </row>
        <row r="6877">
          <cell r="K6877" t="str">
            <v>00111133P.2</v>
          </cell>
        </row>
        <row r="6878">
          <cell r="K6878" t="str">
            <v>00111136P.2</v>
          </cell>
        </row>
        <row r="6879">
          <cell r="K6879" t="str">
            <v>00111129P.2</v>
          </cell>
        </row>
        <row r="6880">
          <cell r="K6880" t="str">
            <v>00111126P.2</v>
          </cell>
        </row>
        <row r="6881">
          <cell r="K6881" t="str">
            <v>00111131P.2</v>
          </cell>
        </row>
        <row r="6882">
          <cell r="K6882" t="str">
            <v>00111130P.2</v>
          </cell>
        </row>
        <row r="6883">
          <cell r="K6883" t="str">
            <v>00111114P.2</v>
          </cell>
        </row>
        <row r="6884">
          <cell r="K6884" t="str">
            <v>00111134P.2</v>
          </cell>
        </row>
        <row r="6885">
          <cell r="K6885" t="str">
            <v>00111123P.2</v>
          </cell>
        </row>
        <row r="6886">
          <cell r="K6886" t="str">
            <v>00111112P.2</v>
          </cell>
        </row>
        <row r="6887">
          <cell r="K6887" t="str">
            <v>00111132P.2</v>
          </cell>
        </row>
        <row r="6888">
          <cell r="K6888" t="str">
            <v>00111110P.2</v>
          </cell>
        </row>
        <row r="6889">
          <cell r="K6889" t="str">
            <v>00111116P.2</v>
          </cell>
        </row>
        <row r="6890">
          <cell r="K6890" t="str">
            <v>00111110P.2</v>
          </cell>
        </row>
        <row r="6891">
          <cell r="K6891" t="str">
            <v>00111111P.2</v>
          </cell>
        </row>
        <row r="6892">
          <cell r="K6892" t="str">
            <v>00111124P.2</v>
          </cell>
        </row>
        <row r="6893">
          <cell r="K6893" t="str">
            <v>00111127P.2</v>
          </cell>
        </row>
        <row r="6894">
          <cell r="K6894" t="str">
            <v>00111111P.2</v>
          </cell>
        </row>
        <row r="6895">
          <cell r="K6895" t="str">
            <v>00111117P.2</v>
          </cell>
        </row>
        <row r="6896">
          <cell r="K6896" t="str">
            <v>00111132P.2</v>
          </cell>
        </row>
        <row r="6897">
          <cell r="K6897" t="str">
            <v>00111111P.2</v>
          </cell>
        </row>
        <row r="6898">
          <cell r="K6898" t="str">
            <v>00111128P.2</v>
          </cell>
        </row>
        <row r="6899">
          <cell r="K6899" t="str">
            <v>00111130P.2</v>
          </cell>
        </row>
        <row r="6900">
          <cell r="K6900" t="str">
            <v>00111135P.2</v>
          </cell>
        </row>
        <row r="6901">
          <cell r="K6901" t="str">
            <v>00111128P.2</v>
          </cell>
        </row>
        <row r="6902">
          <cell r="K6902" t="str">
            <v>00111122P.2</v>
          </cell>
        </row>
        <row r="6903">
          <cell r="K6903" t="str">
            <v>00111112P.2</v>
          </cell>
        </row>
        <row r="6904">
          <cell r="K6904" t="str">
            <v>00111131P.2</v>
          </cell>
        </row>
        <row r="6905">
          <cell r="K6905" t="str">
            <v>00111133P.2</v>
          </cell>
        </row>
        <row r="6906">
          <cell r="K6906" t="str">
            <v>00111122P.2</v>
          </cell>
        </row>
        <row r="6907">
          <cell r="K6907" t="str">
            <v>00111116P.2</v>
          </cell>
        </row>
        <row r="6908">
          <cell r="K6908" t="str">
            <v>00111136P.2</v>
          </cell>
        </row>
        <row r="6909">
          <cell r="K6909" t="str">
            <v>00111124P.2</v>
          </cell>
        </row>
        <row r="6910">
          <cell r="K6910" t="str">
            <v>00111124P.2</v>
          </cell>
        </row>
        <row r="6911">
          <cell r="K6911" t="str">
            <v>00111130P.2</v>
          </cell>
        </row>
        <row r="6912">
          <cell r="K6912" t="str">
            <v>00111128P.2</v>
          </cell>
        </row>
        <row r="6913">
          <cell r="K6913" t="str">
            <v>00111125P.2</v>
          </cell>
        </row>
        <row r="6914">
          <cell r="K6914" t="str">
            <v>00111130P.2</v>
          </cell>
        </row>
        <row r="6915">
          <cell r="K6915" t="str">
            <v>00111122P.2</v>
          </cell>
        </row>
        <row r="6916">
          <cell r="K6916" t="str">
            <v>00111133P.2</v>
          </cell>
        </row>
        <row r="6917">
          <cell r="K6917" t="str">
            <v>00111121P.2</v>
          </cell>
        </row>
        <row r="6918">
          <cell r="K6918" t="str">
            <v>00111113P.2</v>
          </cell>
        </row>
        <row r="6919">
          <cell r="K6919" t="str">
            <v>00111132P.2</v>
          </cell>
        </row>
        <row r="6920">
          <cell r="K6920" t="str">
            <v>00111123P.2</v>
          </cell>
        </row>
        <row r="6921">
          <cell r="K6921" t="str">
            <v>00111121P.2</v>
          </cell>
        </row>
        <row r="6922">
          <cell r="K6922" t="str">
            <v>00111135P.2</v>
          </cell>
        </row>
        <row r="6923">
          <cell r="K6923" t="str">
            <v>00111128P.2</v>
          </cell>
        </row>
        <row r="6924">
          <cell r="K6924" t="str">
            <v>00111116P.2</v>
          </cell>
        </row>
        <row r="6925">
          <cell r="K6925" t="str">
            <v>00111118P.2</v>
          </cell>
        </row>
        <row r="6926">
          <cell r="K6926" t="str">
            <v>00111128P.2</v>
          </cell>
        </row>
        <row r="6927">
          <cell r="K6927" t="str">
            <v>00111135P.2</v>
          </cell>
        </row>
        <row r="6928">
          <cell r="K6928" t="str">
            <v>00111123P.2</v>
          </cell>
        </row>
        <row r="6929">
          <cell r="K6929" t="str">
            <v>00111111P.2</v>
          </cell>
        </row>
        <row r="6930">
          <cell r="K6930" t="str">
            <v>00111110P.2</v>
          </cell>
        </row>
        <row r="6931">
          <cell r="K6931" t="str">
            <v>00111136P.2</v>
          </cell>
        </row>
        <row r="6932">
          <cell r="K6932" t="str">
            <v>00111112P.2</v>
          </cell>
        </row>
        <row r="6933">
          <cell r="K6933" t="str">
            <v>00111132P.2</v>
          </cell>
        </row>
        <row r="6934">
          <cell r="K6934" t="str">
            <v>00111117P.2</v>
          </cell>
        </row>
        <row r="6935">
          <cell r="K6935" t="str">
            <v>00111117P.2</v>
          </cell>
        </row>
        <row r="6936">
          <cell r="K6936" t="str">
            <v>00111120P.2</v>
          </cell>
        </row>
        <row r="6937">
          <cell r="K6937" t="str">
            <v>00111114P.2</v>
          </cell>
        </row>
        <row r="6938">
          <cell r="K6938" t="str">
            <v>00111127P.2</v>
          </cell>
        </row>
        <row r="6939">
          <cell r="K6939" t="str">
            <v>00111113P.2</v>
          </cell>
        </row>
        <row r="6940">
          <cell r="K6940" t="str">
            <v>00111131P.2</v>
          </cell>
        </row>
        <row r="6941">
          <cell r="K6941" t="str">
            <v>00111122P.2</v>
          </cell>
        </row>
        <row r="6942">
          <cell r="K6942" t="str">
            <v>00111128P.2</v>
          </cell>
        </row>
        <row r="6943">
          <cell r="K6943" t="str">
            <v>00111112P.2</v>
          </cell>
        </row>
        <row r="6944">
          <cell r="K6944" t="str">
            <v>00111115P.2</v>
          </cell>
        </row>
        <row r="6945">
          <cell r="K6945" t="str">
            <v>00111129P.2</v>
          </cell>
        </row>
        <row r="6946">
          <cell r="K6946" t="str">
            <v>00111123P.2</v>
          </cell>
        </row>
        <row r="6947">
          <cell r="K6947" t="str">
            <v>00111122P.2</v>
          </cell>
        </row>
        <row r="6948">
          <cell r="K6948" t="str">
            <v>00111134P.2</v>
          </cell>
        </row>
        <row r="6949">
          <cell r="K6949" t="str">
            <v>00111112P.2</v>
          </cell>
        </row>
        <row r="6950">
          <cell r="K6950" t="str">
            <v>00111121P.2</v>
          </cell>
        </row>
        <row r="6951">
          <cell r="K6951" t="str">
            <v>00111132P.2</v>
          </cell>
        </row>
        <row r="6952">
          <cell r="K6952" t="str">
            <v>00111131P.2</v>
          </cell>
        </row>
        <row r="6953">
          <cell r="K6953" t="str">
            <v>00111129P.2</v>
          </cell>
        </row>
        <row r="6954">
          <cell r="K6954" t="str">
            <v>00111110P.2</v>
          </cell>
        </row>
        <row r="6955">
          <cell r="K6955" t="str">
            <v>00111132P.2</v>
          </cell>
        </row>
        <row r="6956">
          <cell r="K6956" t="str">
            <v>00111112P.2</v>
          </cell>
        </row>
        <row r="6957">
          <cell r="K6957" t="str">
            <v>00111116P.2</v>
          </cell>
        </row>
        <row r="6958">
          <cell r="K6958" t="str">
            <v>00111112P.2</v>
          </cell>
        </row>
        <row r="6959">
          <cell r="K6959" t="str">
            <v>00111136P.2</v>
          </cell>
        </row>
        <row r="6960">
          <cell r="K6960" t="str">
            <v>00111122P.2</v>
          </cell>
        </row>
        <row r="6961">
          <cell r="K6961" t="str">
            <v>00111128P.2</v>
          </cell>
        </row>
        <row r="6962">
          <cell r="K6962" t="str">
            <v>00111130P.2</v>
          </cell>
        </row>
        <row r="6963">
          <cell r="K6963" t="str">
            <v>00111115P.2</v>
          </cell>
        </row>
        <row r="6964">
          <cell r="K6964" t="str">
            <v>00111129P.2</v>
          </cell>
        </row>
        <row r="6965">
          <cell r="K6965" t="str">
            <v>00111125P.2</v>
          </cell>
        </row>
        <row r="6966">
          <cell r="K6966" t="str">
            <v>00111132P.2</v>
          </cell>
        </row>
        <row r="6967">
          <cell r="K6967" t="str">
            <v>00111136P.2</v>
          </cell>
        </row>
        <row r="6968">
          <cell r="K6968" t="str">
            <v>00111112P.2</v>
          </cell>
        </row>
        <row r="6969">
          <cell r="K6969" t="str">
            <v>00111132P.2</v>
          </cell>
        </row>
        <row r="6970">
          <cell r="K6970" t="str">
            <v>00111134P.2</v>
          </cell>
        </row>
        <row r="6971">
          <cell r="K6971" t="str">
            <v>00111117P.2</v>
          </cell>
        </row>
        <row r="6972">
          <cell r="K6972" t="str">
            <v>00111112P.2</v>
          </cell>
        </row>
        <row r="6973">
          <cell r="K6973" t="str">
            <v>00111134P.2</v>
          </cell>
        </row>
        <row r="6974">
          <cell r="K6974" t="str">
            <v>00111120P.2</v>
          </cell>
        </row>
        <row r="6975">
          <cell r="K6975" t="str">
            <v>00111128P.2</v>
          </cell>
        </row>
        <row r="6976">
          <cell r="K6976" t="str">
            <v>00111120P.2</v>
          </cell>
        </row>
        <row r="6977">
          <cell r="K6977" t="str">
            <v>00111125P.2</v>
          </cell>
        </row>
        <row r="6978">
          <cell r="K6978" t="str">
            <v>00111134P.2</v>
          </cell>
        </row>
        <row r="6979">
          <cell r="K6979" t="str">
            <v>00111122P.2</v>
          </cell>
        </row>
        <row r="6980">
          <cell r="K6980" t="str">
            <v>00111128P.2</v>
          </cell>
        </row>
        <row r="6981">
          <cell r="K6981" t="str">
            <v>00111113P.2</v>
          </cell>
        </row>
        <row r="6982">
          <cell r="K6982" t="str">
            <v>00111113P.2</v>
          </cell>
        </row>
        <row r="6983">
          <cell r="K6983" t="str">
            <v>00111134P.2</v>
          </cell>
        </row>
        <row r="6984">
          <cell r="K6984" t="str">
            <v>00111130P.2</v>
          </cell>
        </row>
        <row r="6985">
          <cell r="K6985" t="str">
            <v>00111117P.2</v>
          </cell>
        </row>
        <row r="6986">
          <cell r="K6986" t="str">
            <v>00111134P.2</v>
          </cell>
        </row>
        <row r="6987">
          <cell r="K6987" t="str">
            <v>00111130P.2</v>
          </cell>
        </row>
        <row r="6988">
          <cell r="K6988" t="str">
            <v>00111114P.2</v>
          </cell>
        </row>
        <row r="6989">
          <cell r="K6989" t="str">
            <v>00111134P.2</v>
          </cell>
        </row>
        <row r="6990">
          <cell r="K6990" t="str">
            <v>00111129P.2</v>
          </cell>
        </row>
        <row r="6991">
          <cell r="K6991" t="str">
            <v>00111120P.2</v>
          </cell>
        </row>
        <row r="6992">
          <cell r="K6992" t="str">
            <v>00111131P.2</v>
          </cell>
        </row>
        <row r="6993">
          <cell r="K6993" t="str">
            <v>00111117P.2</v>
          </cell>
        </row>
        <row r="6994">
          <cell r="K6994" t="str">
            <v>00111132P.2</v>
          </cell>
        </row>
        <row r="6995">
          <cell r="K6995" t="str">
            <v>00111121P.2</v>
          </cell>
        </row>
        <row r="6996">
          <cell r="K6996" t="str">
            <v>00111113P.2</v>
          </cell>
        </row>
        <row r="6997">
          <cell r="K6997" t="str">
            <v>00111127P.2</v>
          </cell>
        </row>
        <row r="6998">
          <cell r="K6998" t="str">
            <v>00111113P.2</v>
          </cell>
        </row>
        <row r="6999">
          <cell r="K6999" t="str">
            <v>00111111P.2</v>
          </cell>
        </row>
        <row r="7000">
          <cell r="K7000" t="str">
            <v>00111132P.2</v>
          </cell>
        </row>
        <row r="7001">
          <cell r="K7001" t="str">
            <v>00111111P.2</v>
          </cell>
        </row>
        <row r="7002">
          <cell r="K7002" t="str">
            <v>00111129P.2</v>
          </cell>
        </row>
        <row r="7003">
          <cell r="K7003" t="str">
            <v>00111128P.2</v>
          </cell>
        </row>
        <row r="7004">
          <cell r="K7004" t="str">
            <v>00111111P.2</v>
          </cell>
        </row>
        <row r="7005">
          <cell r="K7005" t="str">
            <v>00111132P.2</v>
          </cell>
        </row>
        <row r="7006">
          <cell r="K7006" t="str">
            <v>00111136P.2</v>
          </cell>
        </row>
        <row r="7007">
          <cell r="K7007" t="str">
            <v>00111119P.2</v>
          </cell>
        </row>
        <row r="7008">
          <cell r="K7008" t="str">
            <v>00111132P.2</v>
          </cell>
        </row>
        <row r="7009">
          <cell r="K7009" t="str">
            <v>00111129P.2</v>
          </cell>
        </row>
        <row r="7010">
          <cell r="K7010" t="str">
            <v>00111123P.2</v>
          </cell>
        </row>
        <row r="7011">
          <cell r="K7011" t="str">
            <v>00111111P.2</v>
          </cell>
        </row>
        <row r="7012">
          <cell r="K7012" t="str">
            <v>00111128P.2</v>
          </cell>
        </row>
        <row r="7013">
          <cell r="K7013" t="str">
            <v>00111136P.2</v>
          </cell>
        </row>
        <row r="7014">
          <cell r="K7014" t="str">
            <v>00111127P.2</v>
          </cell>
        </row>
        <row r="7015">
          <cell r="K7015" t="str">
            <v>00111124P.2</v>
          </cell>
        </row>
        <row r="7016">
          <cell r="K7016" t="str">
            <v>00111123P.2</v>
          </cell>
        </row>
        <row r="7017">
          <cell r="K7017" t="str">
            <v>00111132P.2</v>
          </cell>
        </row>
        <row r="7018">
          <cell r="K7018" t="str">
            <v>00111130P.2</v>
          </cell>
        </row>
        <row r="7019">
          <cell r="K7019" t="str">
            <v>00111111P.2</v>
          </cell>
        </row>
        <row r="7020">
          <cell r="K7020" t="str">
            <v>00111128P.2</v>
          </cell>
        </row>
        <row r="7021">
          <cell r="K7021" t="str">
            <v>00111132P.2</v>
          </cell>
        </row>
        <row r="7022">
          <cell r="K7022" t="str">
            <v>00111112P.2</v>
          </cell>
        </row>
        <row r="7023">
          <cell r="K7023" t="str">
            <v>00111128P.2</v>
          </cell>
        </row>
        <row r="7024">
          <cell r="K7024" t="str">
            <v>00111132P.2</v>
          </cell>
        </row>
        <row r="7025">
          <cell r="K7025" t="str">
            <v>00111117P.2</v>
          </cell>
        </row>
        <row r="7026">
          <cell r="K7026" t="str">
            <v>00111132P.2</v>
          </cell>
        </row>
        <row r="7027">
          <cell r="K7027" t="str">
            <v>00111128P.2</v>
          </cell>
        </row>
        <row r="7028">
          <cell r="K7028" t="str">
            <v>00111133P.2</v>
          </cell>
        </row>
        <row r="7029">
          <cell r="K7029" t="str">
            <v>00111125P.2</v>
          </cell>
        </row>
        <row r="7030">
          <cell r="K7030" t="str">
            <v>00111127P.2</v>
          </cell>
        </row>
        <row r="7031">
          <cell r="K7031" t="str">
            <v>00111128P.2</v>
          </cell>
        </row>
        <row r="7032">
          <cell r="K7032" t="str">
            <v>00111120P.2</v>
          </cell>
        </row>
        <row r="7033">
          <cell r="K7033" t="str">
            <v>00111112P.2</v>
          </cell>
        </row>
        <row r="7034">
          <cell r="K7034" t="str">
            <v>00111133P.2</v>
          </cell>
        </row>
        <row r="7035">
          <cell r="K7035" t="str">
            <v>00111123P.2</v>
          </cell>
        </row>
        <row r="7036">
          <cell r="K7036" t="str">
            <v>00111128P.2</v>
          </cell>
        </row>
        <row r="7037">
          <cell r="K7037" t="str">
            <v>00111133P.2</v>
          </cell>
        </row>
        <row r="7038">
          <cell r="K7038" t="str">
            <v>00111136P.2</v>
          </cell>
        </row>
        <row r="7039">
          <cell r="K7039" t="str">
            <v>00111117P.2</v>
          </cell>
        </row>
        <row r="7040">
          <cell r="K7040" t="str">
            <v>00111118P.2</v>
          </cell>
        </row>
        <row r="7041">
          <cell r="K7041" t="str">
            <v>00111120P.2</v>
          </cell>
        </row>
        <row r="7042">
          <cell r="K7042" t="str">
            <v>00111112P.2</v>
          </cell>
        </row>
        <row r="7043">
          <cell r="K7043" t="str">
            <v>00111132P.2</v>
          </cell>
        </row>
        <row r="7044">
          <cell r="K7044" t="str">
            <v>00111114P.2</v>
          </cell>
        </row>
        <row r="7045">
          <cell r="K7045" t="str">
            <v>00111127P.2</v>
          </cell>
        </row>
        <row r="7046">
          <cell r="K7046" t="str">
            <v>00111130P.2</v>
          </cell>
        </row>
        <row r="7047">
          <cell r="K7047" t="str">
            <v>00111111P.2</v>
          </cell>
        </row>
        <row r="7048">
          <cell r="K7048" t="str">
            <v>00111113P.2</v>
          </cell>
        </row>
        <row r="7049">
          <cell r="K7049" t="str">
            <v>00111128P.2</v>
          </cell>
        </row>
        <row r="7050">
          <cell r="K7050" t="str">
            <v>00111126P.2</v>
          </cell>
        </row>
        <row r="7051">
          <cell r="K7051" t="str">
            <v>00111112P.2</v>
          </cell>
        </row>
        <row r="7052">
          <cell r="K7052" t="str">
            <v>00111121P.2</v>
          </cell>
        </row>
        <row r="7053">
          <cell r="K7053" t="str">
            <v>00111121P.2</v>
          </cell>
        </row>
        <row r="7054">
          <cell r="K7054" t="str">
            <v>00111113P.2</v>
          </cell>
        </row>
        <row r="7055">
          <cell r="K7055" t="str">
            <v>00111113P.2</v>
          </cell>
        </row>
        <row r="7056">
          <cell r="K7056" t="str">
            <v>00111129P.2</v>
          </cell>
        </row>
        <row r="7057">
          <cell r="K7057" t="str">
            <v>00111113P.2</v>
          </cell>
        </row>
        <row r="7058">
          <cell r="K7058" t="str">
            <v>00111121P.2</v>
          </cell>
        </row>
        <row r="7059">
          <cell r="K7059" t="str">
            <v>00111132P.2</v>
          </cell>
        </row>
        <row r="7060">
          <cell r="K7060" t="str">
            <v>00111123P.2</v>
          </cell>
        </row>
        <row r="7061">
          <cell r="K7061" t="str">
            <v>00111122P.2</v>
          </cell>
        </row>
        <row r="7062">
          <cell r="K7062" t="str">
            <v>00111128P.2</v>
          </cell>
        </row>
        <row r="7063">
          <cell r="K7063" t="str">
            <v>00111131P.2</v>
          </cell>
        </row>
        <row r="7064">
          <cell r="K7064" t="str">
            <v>00111128P.2</v>
          </cell>
        </row>
        <row r="7065">
          <cell r="K7065" t="str">
            <v>00111113P.2</v>
          </cell>
        </row>
        <row r="7066">
          <cell r="K7066" t="str">
            <v>00111135P.2</v>
          </cell>
        </row>
        <row r="7067">
          <cell r="K7067" t="str">
            <v>00111128P.2</v>
          </cell>
        </row>
        <row r="7068">
          <cell r="K7068" t="str">
            <v>00111128P.2</v>
          </cell>
        </row>
        <row r="7069">
          <cell r="K7069" t="str">
            <v>00111132P.2</v>
          </cell>
        </row>
        <row r="7070">
          <cell r="K7070" t="str">
            <v>00111126P.2</v>
          </cell>
        </row>
        <row r="7071">
          <cell r="K7071" t="str">
            <v>00111119P.2</v>
          </cell>
        </row>
        <row r="7072">
          <cell r="K7072" t="str">
            <v>00111114P.2</v>
          </cell>
        </row>
        <row r="7073">
          <cell r="K7073" t="str">
            <v>00111128P.2</v>
          </cell>
        </row>
        <row r="7074">
          <cell r="K7074" t="str">
            <v>00111133P.2</v>
          </cell>
        </row>
        <row r="7075">
          <cell r="K7075" t="str">
            <v>00111133P.2</v>
          </cell>
        </row>
        <row r="7076">
          <cell r="K7076" t="str">
            <v>00111122P.2</v>
          </cell>
        </row>
        <row r="7077">
          <cell r="K7077" t="str">
            <v>00111130P.2</v>
          </cell>
        </row>
        <row r="7078">
          <cell r="K7078" t="str">
            <v>00111113P.2</v>
          </cell>
        </row>
        <row r="7079">
          <cell r="K7079" t="str">
            <v>00111113P.2</v>
          </cell>
        </row>
        <row r="7080">
          <cell r="K7080" t="str">
            <v>00111129P.2</v>
          </cell>
        </row>
        <row r="7081">
          <cell r="K7081" t="str">
            <v>00111136P.2</v>
          </cell>
        </row>
        <row r="7082">
          <cell r="K7082" t="str">
            <v>00111120P.2</v>
          </cell>
        </row>
        <row r="7083">
          <cell r="K7083" t="str">
            <v>00111131P.2</v>
          </cell>
        </row>
        <row r="7084">
          <cell r="K7084" t="str">
            <v>00111122P.2</v>
          </cell>
        </row>
        <row r="7085">
          <cell r="K7085" t="str">
            <v>00111114P.2</v>
          </cell>
        </row>
        <row r="7086">
          <cell r="K7086" t="str">
            <v>00111132P.2</v>
          </cell>
        </row>
        <row r="7087">
          <cell r="K7087" t="str">
            <v>00111122P.2</v>
          </cell>
        </row>
        <row r="7088">
          <cell r="K7088" t="str">
            <v>00111127P.2</v>
          </cell>
        </row>
        <row r="7089">
          <cell r="K7089" t="str">
            <v>00111122P.2</v>
          </cell>
        </row>
        <row r="7090">
          <cell r="K7090" t="str">
            <v>00111134P.2</v>
          </cell>
        </row>
        <row r="7091">
          <cell r="K7091" t="str">
            <v>00111134P.2</v>
          </cell>
        </row>
        <row r="7092">
          <cell r="K7092" t="str">
            <v>00111135P.2</v>
          </cell>
        </row>
        <row r="7093">
          <cell r="K7093" t="str">
            <v>00111122P.2</v>
          </cell>
        </row>
        <row r="7094">
          <cell r="K7094" t="str">
            <v>00111131P.2</v>
          </cell>
        </row>
        <row r="7095">
          <cell r="K7095" t="str">
            <v>00111125P.2</v>
          </cell>
        </row>
        <row r="7096">
          <cell r="K7096" t="str">
            <v>00111110P.2</v>
          </cell>
        </row>
        <row r="7097">
          <cell r="K7097" t="str">
            <v>00111123P.2</v>
          </cell>
        </row>
        <row r="7098">
          <cell r="K7098" t="str">
            <v>00111128P.2</v>
          </cell>
        </row>
        <row r="7099">
          <cell r="K7099" t="str">
            <v>00111128P.2</v>
          </cell>
        </row>
        <row r="7100">
          <cell r="K7100" t="str">
            <v>00111129P.2</v>
          </cell>
        </row>
        <row r="7101">
          <cell r="K7101" t="str">
            <v>00111134P.2</v>
          </cell>
        </row>
        <row r="7102">
          <cell r="K7102" t="str">
            <v>00111127P.2</v>
          </cell>
        </row>
        <row r="7103">
          <cell r="K7103" t="str">
            <v>00111130P.2</v>
          </cell>
        </row>
        <row r="7104">
          <cell r="K7104" t="str">
            <v>00111113P.2</v>
          </cell>
        </row>
        <row r="7105">
          <cell r="K7105" t="str">
            <v>00111128P.2</v>
          </cell>
        </row>
        <row r="7106">
          <cell r="K7106" t="str">
            <v>00111122P.2</v>
          </cell>
        </row>
        <row r="7107">
          <cell r="K7107" t="str">
            <v>00111118P.2</v>
          </cell>
        </row>
        <row r="7108">
          <cell r="K7108" t="str">
            <v>00111130P.2</v>
          </cell>
        </row>
        <row r="7109">
          <cell r="K7109" t="str">
            <v>00111122P.2</v>
          </cell>
        </row>
        <row r="7110">
          <cell r="K7110" t="str">
            <v>00111131P.2</v>
          </cell>
        </row>
        <row r="7111">
          <cell r="K7111" t="str">
            <v>00111129P.2</v>
          </cell>
        </row>
        <row r="7112">
          <cell r="K7112" t="str">
            <v>00111132P.2</v>
          </cell>
        </row>
        <row r="7113">
          <cell r="K7113" t="str">
            <v>00111130P.2</v>
          </cell>
        </row>
        <row r="7114">
          <cell r="K7114" t="str">
            <v>00111135P.2</v>
          </cell>
        </row>
        <row r="7115">
          <cell r="K7115" t="str">
            <v>00111128P.2</v>
          </cell>
        </row>
        <row r="7116">
          <cell r="K7116" t="str">
            <v>00111121P.2</v>
          </cell>
        </row>
        <row r="7117">
          <cell r="K7117" t="str">
            <v>00111122P.2</v>
          </cell>
        </row>
        <row r="7118">
          <cell r="K7118" t="str">
            <v>00111128P.2</v>
          </cell>
        </row>
        <row r="7119">
          <cell r="K7119" t="str">
            <v>00111133P.2</v>
          </cell>
        </row>
        <row r="7120">
          <cell r="K7120" t="str">
            <v>00111116P.2</v>
          </cell>
        </row>
        <row r="7121">
          <cell r="K7121" t="str">
            <v>00111113P.2</v>
          </cell>
        </row>
        <row r="7122">
          <cell r="K7122" t="str">
            <v>00111128P.2</v>
          </cell>
        </row>
        <row r="7123">
          <cell r="K7123" t="str">
            <v>00111113P.2</v>
          </cell>
        </row>
        <row r="7124">
          <cell r="K7124" t="str">
            <v>00111120P.2</v>
          </cell>
        </row>
        <row r="7125">
          <cell r="K7125" t="str">
            <v>00111110P.2</v>
          </cell>
        </row>
        <row r="7126">
          <cell r="K7126" t="str">
            <v>00111129P.2</v>
          </cell>
        </row>
        <row r="7127">
          <cell r="K7127" t="str">
            <v>00111130P.2</v>
          </cell>
        </row>
        <row r="7128">
          <cell r="K7128" t="str">
            <v>00111113P.2</v>
          </cell>
        </row>
        <row r="7129">
          <cell r="K7129" t="str">
            <v>00111120P.2</v>
          </cell>
        </row>
        <row r="7130">
          <cell r="K7130" t="str">
            <v>00111117P.2</v>
          </cell>
        </row>
        <row r="7131">
          <cell r="K7131" t="str">
            <v>00111126P.2</v>
          </cell>
        </row>
        <row r="7132">
          <cell r="K7132" t="str">
            <v>00111117P.2</v>
          </cell>
        </row>
        <row r="7133">
          <cell r="K7133" t="str">
            <v>00111128P.2</v>
          </cell>
        </row>
        <row r="7134">
          <cell r="K7134" t="str">
            <v>00111130P.2</v>
          </cell>
        </row>
        <row r="7135">
          <cell r="K7135" t="str">
            <v>00111128P.2</v>
          </cell>
        </row>
        <row r="7136">
          <cell r="K7136" t="str">
            <v>00111121P.2</v>
          </cell>
        </row>
        <row r="7137">
          <cell r="K7137" t="str">
            <v>00111122P.2</v>
          </cell>
        </row>
        <row r="7138">
          <cell r="K7138" t="str">
            <v>00111134P.2</v>
          </cell>
        </row>
        <row r="7139">
          <cell r="K7139" t="str">
            <v>00111118P.2</v>
          </cell>
        </row>
        <row r="7140">
          <cell r="K7140" t="str">
            <v>00111116P.2</v>
          </cell>
        </row>
        <row r="7141">
          <cell r="K7141" t="str">
            <v>00111114P.2</v>
          </cell>
        </row>
        <row r="7142">
          <cell r="K7142" t="str">
            <v>00111130P.2</v>
          </cell>
        </row>
        <row r="7143">
          <cell r="K7143" t="str">
            <v>00111131P.2</v>
          </cell>
        </row>
        <row r="7144">
          <cell r="K7144" t="str">
            <v>00111129P.2</v>
          </cell>
        </row>
        <row r="7145">
          <cell r="K7145" t="str">
            <v>00111116P.2</v>
          </cell>
        </row>
        <row r="7146">
          <cell r="K7146" t="str">
            <v>00111112P.2</v>
          </cell>
        </row>
        <row r="7147">
          <cell r="K7147" t="str">
            <v>00111123P.2</v>
          </cell>
        </row>
        <row r="7148">
          <cell r="K7148" t="str">
            <v>00111128P.2</v>
          </cell>
        </row>
        <row r="7149">
          <cell r="K7149" t="str">
            <v>00111113P.2</v>
          </cell>
        </row>
        <row r="7150">
          <cell r="K7150" t="str">
            <v>00111125P.2</v>
          </cell>
        </row>
        <row r="7151">
          <cell r="K7151" t="str">
            <v>00111125P.2</v>
          </cell>
        </row>
        <row r="7152">
          <cell r="K7152" t="str">
            <v>00111111P.2</v>
          </cell>
        </row>
        <row r="7153">
          <cell r="K7153" t="str">
            <v>00111110P.2</v>
          </cell>
        </row>
        <row r="7154">
          <cell r="K7154" t="str">
            <v>00111110P.2</v>
          </cell>
        </row>
        <row r="7155">
          <cell r="K7155" t="str">
            <v>00111125P.2</v>
          </cell>
        </row>
        <row r="7156">
          <cell r="K7156" t="str">
            <v>00111128P.2</v>
          </cell>
        </row>
        <row r="7157">
          <cell r="K7157" t="str">
            <v>00111133P.2</v>
          </cell>
        </row>
        <row r="7158">
          <cell r="K7158" t="str">
            <v>00111117P.2</v>
          </cell>
        </row>
        <row r="7159">
          <cell r="K7159" t="str">
            <v>00111110P.2</v>
          </cell>
        </row>
        <row r="7160">
          <cell r="K7160" t="str">
            <v>00111129P.2</v>
          </cell>
        </row>
        <row r="7161">
          <cell r="K7161" t="str">
            <v>00111113P.2</v>
          </cell>
        </row>
        <row r="7162">
          <cell r="K7162" t="str">
            <v>00111124P.2</v>
          </cell>
        </row>
        <row r="7163">
          <cell r="K7163" t="str">
            <v>00111123P.2</v>
          </cell>
        </row>
        <row r="7164">
          <cell r="K7164" t="str">
            <v>00111130P.2</v>
          </cell>
        </row>
        <row r="7165">
          <cell r="K7165" t="str">
            <v>00111113P.2</v>
          </cell>
        </row>
        <row r="7166">
          <cell r="K7166" t="str">
            <v>00111134P.2</v>
          </cell>
        </row>
        <row r="7167">
          <cell r="K7167" t="str">
            <v>00111133P.2</v>
          </cell>
        </row>
        <row r="7168">
          <cell r="K7168" t="str">
            <v>00111122P.2</v>
          </cell>
        </row>
        <row r="7169">
          <cell r="K7169" t="str">
            <v>00111131P.2</v>
          </cell>
        </row>
        <row r="7170">
          <cell r="K7170" t="str">
            <v>00111125P.2</v>
          </cell>
        </row>
        <row r="7171">
          <cell r="K7171" t="str">
            <v>00111112P.2</v>
          </cell>
        </row>
        <row r="7172">
          <cell r="K7172" t="str">
            <v>00111128P.2</v>
          </cell>
        </row>
        <row r="7173">
          <cell r="K7173" t="str">
            <v>00111113P.2</v>
          </cell>
        </row>
        <row r="7174">
          <cell r="K7174" t="str">
            <v>00111129P.2</v>
          </cell>
        </row>
        <row r="7175">
          <cell r="K7175" t="str">
            <v>00111125P.2</v>
          </cell>
        </row>
        <row r="7176">
          <cell r="K7176" t="str">
            <v>00111131P.2</v>
          </cell>
        </row>
        <row r="7177">
          <cell r="K7177" t="str">
            <v>00111129P.2</v>
          </cell>
        </row>
        <row r="7178">
          <cell r="K7178" t="str">
            <v>00111122P.2</v>
          </cell>
        </row>
        <row r="7179">
          <cell r="K7179" t="str">
            <v>00111125P.2</v>
          </cell>
        </row>
        <row r="7180">
          <cell r="K7180" t="str">
            <v>00111122P.2</v>
          </cell>
        </row>
        <row r="7181">
          <cell r="K7181" t="str">
            <v>00111118P.2</v>
          </cell>
        </row>
        <row r="7182">
          <cell r="K7182" t="str">
            <v>00111118P.2</v>
          </cell>
        </row>
        <row r="7183">
          <cell r="K7183" t="str">
            <v>00111122P.2</v>
          </cell>
        </row>
        <row r="7184">
          <cell r="K7184" t="str">
            <v>00111125P.2</v>
          </cell>
        </row>
        <row r="7185">
          <cell r="K7185" t="str">
            <v>00111133P.2</v>
          </cell>
        </row>
        <row r="7186">
          <cell r="K7186" t="str">
            <v>00111133P.2</v>
          </cell>
        </row>
        <row r="7187">
          <cell r="K7187" t="str">
            <v>00111152P.2</v>
          </cell>
        </row>
        <row r="7188">
          <cell r="K7188" t="str">
            <v>00111151P.2</v>
          </cell>
        </row>
        <row r="7189">
          <cell r="K7189" t="str">
            <v>00111151P.2</v>
          </cell>
        </row>
        <row r="7190">
          <cell r="K7190" t="str">
            <v>00111151P.2</v>
          </cell>
        </row>
        <row r="7191">
          <cell r="K7191" t="str">
            <v>00111151P.2</v>
          </cell>
        </row>
        <row r="7192">
          <cell r="K7192" t="str">
            <v>00111151P.2</v>
          </cell>
        </row>
        <row r="7193">
          <cell r="K7193" t="str">
            <v>00111151P.2</v>
          </cell>
        </row>
        <row r="7194">
          <cell r="K7194" t="str">
            <v>00111151P.2</v>
          </cell>
        </row>
        <row r="7195">
          <cell r="K7195" t="str">
            <v>00111151P.2</v>
          </cell>
        </row>
        <row r="7196">
          <cell r="K7196" t="str">
            <v>00111151P.2</v>
          </cell>
        </row>
        <row r="7197">
          <cell r="K7197" t="str">
            <v>00111151P.2</v>
          </cell>
        </row>
        <row r="7198">
          <cell r="K7198" t="str">
            <v>00111151P.2</v>
          </cell>
        </row>
        <row r="7199">
          <cell r="K7199" t="str">
            <v>00111151P.2</v>
          </cell>
        </row>
        <row r="7200">
          <cell r="K7200" t="str">
            <v>00111151P.2</v>
          </cell>
        </row>
        <row r="7201">
          <cell r="K7201" t="str">
            <v>00111151P.2</v>
          </cell>
        </row>
        <row r="7202">
          <cell r="K7202" t="str">
            <v>00111151P.2</v>
          </cell>
        </row>
        <row r="7203">
          <cell r="K7203" t="str">
            <v>00111151P.2</v>
          </cell>
        </row>
        <row r="7204">
          <cell r="K7204" t="str">
            <v>00111151P.2</v>
          </cell>
        </row>
        <row r="7205">
          <cell r="K7205" t="str">
            <v>00111151P.2</v>
          </cell>
        </row>
        <row r="7206">
          <cell r="K7206" t="str">
            <v>00111151P.2</v>
          </cell>
        </row>
        <row r="7207">
          <cell r="K7207" t="str">
            <v>00111151P.2</v>
          </cell>
        </row>
        <row r="7208">
          <cell r="K7208" t="str">
            <v>00111151P.2</v>
          </cell>
        </row>
        <row r="7209">
          <cell r="K7209" t="str">
            <v>00111151P.2</v>
          </cell>
        </row>
        <row r="7210">
          <cell r="K7210" t="str">
            <v>00111151P.2</v>
          </cell>
        </row>
        <row r="7211">
          <cell r="K7211" t="str">
            <v>00111151P.2</v>
          </cell>
        </row>
        <row r="7212">
          <cell r="K7212" t="str">
            <v>00111151P.2</v>
          </cell>
        </row>
        <row r="7213">
          <cell r="K7213" t="str">
            <v>00111151P.2</v>
          </cell>
        </row>
        <row r="7214">
          <cell r="K7214" t="str">
            <v>00111151P.2</v>
          </cell>
        </row>
        <row r="7215">
          <cell r="K7215" t="str">
            <v>00111151P.2</v>
          </cell>
        </row>
        <row r="7216">
          <cell r="K7216" t="str">
            <v>00111151P.2</v>
          </cell>
        </row>
        <row r="7217">
          <cell r="K7217" t="str">
            <v>00111151P.2</v>
          </cell>
        </row>
        <row r="7218">
          <cell r="K7218" t="str">
            <v>00111151P.2</v>
          </cell>
        </row>
        <row r="7219">
          <cell r="K7219" t="str">
            <v>00111151P.2</v>
          </cell>
        </row>
        <row r="7220">
          <cell r="K7220" t="str">
            <v>00111151P.2</v>
          </cell>
        </row>
        <row r="7221">
          <cell r="K7221" t="str">
            <v>00111151P.2</v>
          </cell>
        </row>
        <row r="7222">
          <cell r="K7222" t="str">
            <v>00111151P.2</v>
          </cell>
        </row>
        <row r="7223">
          <cell r="K7223" t="str">
            <v>00111151P.2</v>
          </cell>
        </row>
        <row r="7224">
          <cell r="K7224" t="str">
            <v>00111151P.2</v>
          </cell>
        </row>
        <row r="7225">
          <cell r="K7225" t="str">
            <v>00111151P.2</v>
          </cell>
        </row>
        <row r="7226">
          <cell r="K7226" t="str">
            <v>00111151P.2</v>
          </cell>
        </row>
        <row r="7227">
          <cell r="K7227" t="str">
            <v>00111151P.2</v>
          </cell>
        </row>
        <row r="7228">
          <cell r="K7228" t="str">
            <v>00111151P.2</v>
          </cell>
        </row>
        <row r="7229">
          <cell r="K7229" t="str">
            <v>00111151P.2</v>
          </cell>
        </row>
        <row r="7230">
          <cell r="K7230" t="str">
            <v>00111151P.2</v>
          </cell>
        </row>
        <row r="7231">
          <cell r="K7231" t="str">
            <v>00111151P.2</v>
          </cell>
        </row>
        <row r="7232">
          <cell r="K7232" t="str">
            <v>00111151P.2</v>
          </cell>
        </row>
        <row r="7233">
          <cell r="K7233" t="str">
            <v>00111151P.2</v>
          </cell>
        </row>
        <row r="7234">
          <cell r="K7234" t="str">
            <v>00111151P.2</v>
          </cell>
        </row>
        <row r="7235">
          <cell r="K7235" t="str">
            <v>00111151P.2</v>
          </cell>
        </row>
        <row r="7236">
          <cell r="K7236" t="str">
            <v>00111151P.2</v>
          </cell>
        </row>
        <row r="7237">
          <cell r="K7237" t="str">
            <v>00111151P.2</v>
          </cell>
        </row>
        <row r="7238">
          <cell r="K7238" t="str">
            <v>00111151P.2</v>
          </cell>
        </row>
        <row r="7239">
          <cell r="K7239" t="str">
            <v>00111151P.2</v>
          </cell>
        </row>
        <row r="7240">
          <cell r="K7240" t="str">
            <v>00111151P.2</v>
          </cell>
        </row>
        <row r="7241">
          <cell r="K7241" t="str">
            <v>00111151P.2</v>
          </cell>
        </row>
        <row r="7242">
          <cell r="K7242" t="str">
            <v>00111108P.2</v>
          </cell>
        </row>
        <row r="7243">
          <cell r="K7243" t="str">
            <v>00111108P.2</v>
          </cell>
        </row>
        <row r="7244">
          <cell r="K7244" t="str">
            <v>00111108P.2</v>
          </cell>
        </row>
        <row r="7245">
          <cell r="K7245" t="str">
            <v>00111108P.2</v>
          </cell>
        </row>
        <row r="7246">
          <cell r="K7246" t="str">
            <v>00111108P.2</v>
          </cell>
        </row>
        <row r="7247">
          <cell r="K7247" t="str">
            <v>00111108P.2</v>
          </cell>
        </row>
        <row r="7248">
          <cell r="K7248" t="str">
            <v>00111108P.2</v>
          </cell>
        </row>
        <row r="7249">
          <cell r="K7249" t="str">
            <v>00111108P.2</v>
          </cell>
        </row>
        <row r="7250">
          <cell r="K7250" t="str">
            <v>00111108P.2</v>
          </cell>
        </row>
        <row r="7251">
          <cell r="K7251" t="str">
            <v>00111108P.2</v>
          </cell>
        </row>
        <row r="7252">
          <cell r="K7252" t="str">
            <v>00111108P.2</v>
          </cell>
        </row>
        <row r="7253">
          <cell r="K7253" t="str">
            <v>00111108P.2</v>
          </cell>
        </row>
        <row r="7254">
          <cell r="K7254" t="str">
            <v>00111108P.2</v>
          </cell>
        </row>
        <row r="7255">
          <cell r="K7255" t="str">
            <v>00111108P.2</v>
          </cell>
        </row>
        <row r="7256">
          <cell r="K7256" t="str">
            <v>00111108P.2</v>
          </cell>
        </row>
        <row r="7257">
          <cell r="K7257" t="str">
            <v>00021108P.2</v>
          </cell>
        </row>
        <row r="7258">
          <cell r="K7258" t="str">
            <v>00021108P.2</v>
          </cell>
        </row>
        <row r="7259">
          <cell r="K7259" t="str">
            <v>00111108P.2</v>
          </cell>
        </row>
        <row r="7260">
          <cell r="K7260" t="str">
            <v>00111108P.2</v>
          </cell>
        </row>
        <row r="7261">
          <cell r="K7261" t="str">
            <v>00111108P.2</v>
          </cell>
        </row>
        <row r="7262">
          <cell r="K7262" t="str">
            <v>00111130P.2</v>
          </cell>
        </row>
        <row r="7263">
          <cell r="K7263" t="str">
            <v>00111130P.2</v>
          </cell>
        </row>
        <row r="7264">
          <cell r="K7264" t="str">
            <v>00111130P.2</v>
          </cell>
        </row>
        <row r="7265">
          <cell r="K7265" t="str">
            <v>00111130P.2</v>
          </cell>
        </row>
        <row r="7266">
          <cell r="K7266" t="str">
            <v>00111130P.2</v>
          </cell>
        </row>
        <row r="7267">
          <cell r="K7267" t="str">
            <v>00111130P.2</v>
          </cell>
        </row>
        <row r="7268">
          <cell r="K7268" t="str">
            <v>00111110P.2</v>
          </cell>
        </row>
        <row r="7269">
          <cell r="K7269" t="str">
            <v>00111110P.2</v>
          </cell>
        </row>
        <row r="7270">
          <cell r="K7270" t="str">
            <v>00111110P.2</v>
          </cell>
        </row>
        <row r="7271">
          <cell r="K7271" t="str">
            <v>00111110P.2</v>
          </cell>
        </row>
        <row r="7272">
          <cell r="K7272" t="str">
            <v>00111112P.2</v>
          </cell>
        </row>
        <row r="7273">
          <cell r="K7273" t="str">
            <v>00111112P.2</v>
          </cell>
        </row>
        <row r="7274">
          <cell r="K7274" t="str">
            <v>00111112P.2</v>
          </cell>
        </row>
        <row r="7275">
          <cell r="K7275" t="str">
            <v>00111112P.2</v>
          </cell>
        </row>
        <row r="7276">
          <cell r="K7276" t="str">
            <v>00111112P.2</v>
          </cell>
        </row>
        <row r="7277">
          <cell r="K7277" t="str">
            <v>00111112P.2</v>
          </cell>
        </row>
        <row r="7278">
          <cell r="K7278" t="str">
            <v>00111112P.2</v>
          </cell>
        </row>
        <row r="7279">
          <cell r="K7279" t="str">
            <v>00111112P.2</v>
          </cell>
        </row>
        <row r="7280">
          <cell r="K7280" t="str">
            <v>00111112P.2</v>
          </cell>
        </row>
        <row r="7281">
          <cell r="K7281" t="str">
            <v>00111112P.2</v>
          </cell>
        </row>
        <row r="7282">
          <cell r="K7282" t="str">
            <v>00111113P.2</v>
          </cell>
        </row>
        <row r="7283">
          <cell r="K7283" t="str">
            <v>00111113P.2</v>
          </cell>
        </row>
        <row r="7284">
          <cell r="K7284" t="str">
            <v>00111113P.2</v>
          </cell>
        </row>
        <row r="7285">
          <cell r="K7285" t="str">
            <v>00111113P.2</v>
          </cell>
        </row>
        <row r="7286">
          <cell r="K7286" t="str">
            <v>00111113P.2</v>
          </cell>
        </row>
        <row r="7287">
          <cell r="K7287" t="str">
            <v>00111113P.2</v>
          </cell>
        </row>
        <row r="7288">
          <cell r="K7288" t="str">
            <v>00111113P.2</v>
          </cell>
        </row>
        <row r="7289">
          <cell r="K7289" t="str">
            <v>00111113P.2</v>
          </cell>
        </row>
        <row r="7290">
          <cell r="K7290" t="str">
            <v>00111113P.2</v>
          </cell>
        </row>
        <row r="7291">
          <cell r="K7291" t="str">
            <v>00111113P.2</v>
          </cell>
        </row>
        <row r="7292">
          <cell r="K7292" t="str">
            <v>00111113P.2</v>
          </cell>
        </row>
        <row r="7293">
          <cell r="K7293" t="str">
            <v>00111113P.2</v>
          </cell>
        </row>
        <row r="7294">
          <cell r="K7294" t="str">
            <v>00111113P.2</v>
          </cell>
        </row>
        <row r="7295">
          <cell r="K7295" t="str">
            <v>00111113P.2</v>
          </cell>
        </row>
        <row r="7296">
          <cell r="K7296" t="str">
            <v>00111113P.2</v>
          </cell>
        </row>
        <row r="7297">
          <cell r="K7297" t="str">
            <v>00111114P.2</v>
          </cell>
        </row>
        <row r="7298">
          <cell r="K7298" t="str">
            <v>00111114P.2</v>
          </cell>
        </row>
        <row r="7299">
          <cell r="K7299" t="str">
            <v>00111114P.2</v>
          </cell>
        </row>
        <row r="7300">
          <cell r="K7300" t="str">
            <v>00111114P.2</v>
          </cell>
        </row>
        <row r="7301">
          <cell r="K7301" t="str">
            <v>00111114P.2</v>
          </cell>
        </row>
        <row r="7302">
          <cell r="K7302" t="str">
            <v>00111114P.2</v>
          </cell>
        </row>
        <row r="7303">
          <cell r="K7303" t="str">
            <v>00111114P.2</v>
          </cell>
        </row>
        <row r="7304">
          <cell r="K7304" t="str">
            <v>00111114P.2</v>
          </cell>
        </row>
        <row r="7305">
          <cell r="K7305" t="str">
            <v>00111122P.2</v>
          </cell>
        </row>
        <row r="7306">
          <cell r="K7306" t="str">
            <v>00111122P.2</v>
          </cell>
        </row>
        <row r="7307">
          <cell r="K7307" t="str">
            <v>00111122P.2</v>
          </cell>
        </row>
        <row r="7308">
          <cell r="K7308" t="str">
            <v>00111122P.2</v>
          </cell>
        </row>
        <row r="7309">
          <cell r="K7309" t="str">
            <v>00111122P.2</v>
          </cell>
        </row>
        <row r="7310">
          <cell r="K7310" t="str">
            <v>00111126P.2</v>
          </cell>
        </row>
        <row r="7311">
          <cell r="K7311" t="str">
            <v>00111126P.2</v>
          </cell>
        </row>
        <row r="7312">
          <cell r="K7312" t="str">
            <v>00111126P.2</v>
          </cell>
        </row>
        <row r="7313">
          <cell r="K7313" t="str">
            <v>00111121P.2</v>
          </cell>
        </row>
        <row r="7314">
          <cell r="K7314" t="str">
            <v>00111121P.2</v>
          </cell>
        </row>
        <row r="7315">
          <cell r="K7315" t="str">
            <v>00111121P.2</v>
          </cell>
        </row>
        <row r="7316">
          <cell r="K7316" t="str">
            <v>00111111P.2</v>
          </cell>
        </row>
        <row r="7317">
          <cell r="K7317" t="str">
            <v>00111111P.2</v>
          </cell>
        </row>
        <row r="7318">
          <cell r="K7318" t="str">
            <v>00111111P.2</v>
          </cell>
        </row>
        <row r="7319">
          <cell r="K7319" t="str">
            <v>00111111P.2</v>
          </cell>
        </row>
        <row r="7320">
          <cell r="K7320" t="str">
            <v>00111111P.2</v>
          </cell>
        </row>
        <row r="7321">
          <cell r="K7321" t="str">
            <v>00111111P.2</v>
          </cell>
        </row>
        <row r="7322">
          <cell r="K7322" t="str">
            <v>00111111P.2</v>
          </cell>
        </row>
        <row r="7323">
          <cell r="K7323" t="str">
            <v>00111111P.2</v>
          </cell>
        </row>
        <row r="7324">
          <cell r="K7324" t="str">
            <v>00111111P.2</v>
          </cell>
        </row>
        <row r="7325">
          <cell r="K7325" t="str">
            <v>00111111P.2</v>
          </cell>
        </row>
        <row r="7326">
          <cell r="K7326" t="str">
            <v>00111111P.2</v>
          </cell>
        </row>
        <row r="7327">
          <cell r="K7327" t="str">
            <v>00111111P.2</v>
          </cell>
        </row>
        <row r="7328">
          <cell r="K7328" t="str">
            <v>00111115P.2</v>
          </cell>
        </row>
        <row r="7329">
          <cell r="K7329" t="str">
            <v>00111115P.2</v>
          </cell>
        </row>
        <row r="7330">
          <cell r="K7330" t="str">
            <v>00111115P.2</v>
          </cell>
        </row>
        <row r="7331">
          <cell r="K7331" t="str">
            <v>00111115P.2</v>
          </cell>
        </row>
        <row r="7332">
          <cell r="K7332" t="str">
            <v>00111115P.2</v>
          </cell>
        </row>
        <row r="7333">
          <cell r="K7333" t="str">
            <v>00111115P.2</v>
          </cell>
        </row>
        <row r="7334">
          <cell r="K7334" t="str">
            <v>00111115P.2</v>
          </cell>
        </row>
        <row r="7335">
          <cell r="K7335" t="str">
            <v>00111115P.2</v>
          </cell>
        </row>
        <row r="7336">
          <cell r="K7336" t="str">
            <v>00111115P.2</v>
          </cell>
        </row>
        <row r="7337">
          <cell r="K7337" t="str">
            <v>00111115P.2</v>
          </cell>
        </row>
        <row r="7338">
          <cell r="K7338" t="str">
            <v>00111115P.2</v>
          </cell>
        </row>
        <row r="7339">
          <cell r="K7339" t="str">
            <v>00111116P.2</v>
          </cell>
        </row>
        <row r="7340">
          <cell r="K7340" t="str">
            <v>00111116P.2</v>
          </cell>
        </row>
        <row r="7341">
          <cell r="K7341" t="str">
            <v>00111116P.2</v>
          </cell>
        </row>
        <row r="7342">
          <cell r="K7342" t="str">
            <v>00111116P.2</v>
          </cell>
        </row>
        <row r="7343">
          <cell r="K7343" t="str">
            <v>00111116P.2</v>
          </cell>
        </row>
        <row r="7344">
          <cell r="K7344" t="str">
            <v>00111116P.2</v>
          </cell>
        </row>
        <row r="7345">
          <cell r="K7345" t="str">
            <v>00111117P.2</v>
          </cell>
        </row>
        <row r="7346">
          <cell r="K7346" t="str">
            <v>00111117P.2</v>
          </cell>
        </row>
        <row r="7347">
          <cell r="K7347" t="str">
            <v>00111117P.2</v>
          </cell>
        </row>
        <row r="7348">
          <cell r="K7348" t="str">
            <v>00111117P.2</v>
          </cell>
        </row>
        <row r="7349">
          <cell r="K7349" t="str">
            <v>00111117P.2</v>
          </cell>
        </row>
        <row r="7350">
          <cell r="K7350" t="str">
            <v>00111117P.2</v>
          </cell>
        </row>
        <row r="7351">
          <cell r="K7351" t="str">
            <v>00111117P.2</v>
          </cell>
        </row>
        <row r="7352">
          <cell r="K7352" t="str">
            <v>00111117P.2</v>
          </cell>
        </row>
        <row r="7353">
          <cell r="K7353" t="str">
            <v>00111117P.2</v>
          </cell>
        </row>
        <row r="7354">
          <cell r="K7354" t="str">
            <v>00111117P.2</v>
          </cell>
        </row>
        <row r="7355">
          <cell r="K7355" t="str">
            <v>00111117P.2</v>
          </cell>
        </row>
        <row r="7356">
          <cell r="K7356" t="str">
            <v>00111117P.2</v>
          </cell>
        </row>
        <row r="7357">
          <cell r="K7357" t="str">
            <v>00111117P.2</v>
          </cell>
        </row>
        <row r="7358">
          <cell r="K7358" t="str">
            <v>00111117P.2</v>
          </cell>
        </row>
        <row r="7359">
          <cell r="K7359" t="str">
            <v>00111117P.2</v>
          </cell>
        </row>
        <row r="7360">
          <cell r="K7360" t="str">
            <v>00111117P.2</v>
          </cell>
        </row>
        <row r="7361">
          <cell r="K7361" t="str">
            <v>00111118P.2</v>
          </cell>
        </row>
        <row r="7362">
          <cell r="K7362" t="str">
            <v>00111118P.2</v>
          </cell>
        </row>
        <row r="7363">
          <cell r="K7363" t="str">
            <v>00111118P.2</v>
          </cell>
        </row>
        <row r="7364">
          <cell r="K7364" t="str">
            <v>00111118P.2</v>
          </cell>
        </row>
        <row r="7365">
          <cell r="K7365" t="str">
            <v>00111118P.2</v>
          </cell>
        </row>
        <row r="7366">
          <cell r="K7366" t="str">
            <v>00111118P.2</v>
          </cell>
        </row>
        <row r="7367">
          <cell r="K7367" t="str">
            <v>00111118P.2</v>
          </cell>
        </row>
        <row r="7368">
          <cell r="K7368" t="str">
            <v>00111118P.2</v>
          </cell>
        </row>
        <row r="7369">
          <cell r="K7369" t="str">
            <v>00111119P.2</v>
          </cell>
        </row>
        <row r="7370">
          <cell r="K7370" t="str">
            <v>00111119P.2</v>
          </cell>
        </row>
        <row r="7371">
          <cell r="K7371" t="str">
            <v>00111119P.2</v>
          </cell>
        </row>
        <row r="7372">
          <cell r="K7372" t="str">
            <v>00111119P.2</v>
          </cell>
        </row>
        <row r="7373">
          <cell r="K7373" t="str">
            <v>00111119P.2</v>
          </cell>
        </row>
        <row r="7374">
          <cell r="K7374" t="str">
            <v>00111120P.2</v>
          </cell>
        </row>
        <row r="7375">
          <cell r="K7375" t="str">
            <v>00111120P.2</v>
          </cell>
        </row>
        <row r="7376">
          <cell r="K7376" t="str">
            <v>00111120P.2</v>
          </cell>
        </row>
        <row r="7377">
          <cell r="K7377" t="str">
            <v>00111120P.2</v>
          </cell>
        </row>
        <row r="7378">
          <cell r="K7378" t="str">
            <v>00111122P.2</v>
          </cell>
        </row>
        <row r="7379">
          <cell r="K7379" t="str">
            <v>00111122P.2</v>
          </cell>
        </row>
        <row r="7380">
          <cell r="K7380" t="str">
            <v>00111122P.2</v>
          </cell>
        </row>
        <row r="7381">
          <cell r="K7381" t="str">
            <v>00111122P.2</v>
          </cell>
        </row>
        <row r="7382">
          <cell r="K7382" t="str">
            <v>00111122P.2</v>
          </cell>
        </row>
        <row r="7383">
          <cell r="K7383" t="str">
            <v>00111122P.2</v>
          </cell>
        </row>
        <row r="7384">
          <cell r="K7384" t="str">
            <v>00111122P.2</v>
          </cell>
        </row>
        <row r="7385">
          <cell r="K7385" t="str">
            <v>00111122P.2</v>
          </cell>
        </row>
        <row r="7386">
          <cell r="K7386" t="str">
            <v>00111122P.2</v>
          </cell>
        </row>
        <row r="7387">
          <cell r="K7387" t="str">
            <v>00111122P.2</v>
          </cell>
        </row>
        <row r="7388">
          <cell r="K7388" t="str">
            <v>00111122P.2</v>
          </cell>
        </row>
        <row r="7389">
          <cell r="K7389" t="str">
            <v>00111122P.2</v>
          </cell>
        </row>
        <row r="7390">
          <cell r="K7390" t="str">
            <v>00111125P.2</v>
          </cell>
        </row>
        <row r="7391">
          <cell r="K7391" t="str">
            <v>00111125P.2</v>
          </cell>
        </row>
        <row r="7392">
          <cell r="K7392" t="str">
            <v>00111125P.2</v>
          </cell>
        </row>
        <row r="7393">
          <cell r="K7393" t="str">
            <v>00111125P.2</v>
          </cell>
        </row>
        <row r="7394">
          <cell r="K7394" t="str">
            <v>00111125P.2</v>
          </cell>
        </row>
        <row r="7395">
          <cell r="K7395" t="str">
            <v>00111125P.2</v>
          </cell>
        </row>
        <row r="7396">
          <cell r="K7396" t="str">
            <v>00111125P.2</v>
          </cell>
        </row>
        <row r="7397">
          <cell r="K7397" t="str">
            <v>00111125P.2</v>
          </cell>
        </row>
        <row r="7398">
          <cell r="K7398" t="str">
            <v>00111125P.2</v>
          </cell>
        </row>
        <row r="7399">
          <cell r="K7399" t="str">
            <v>00111125P.2</v>
          </cell>
        </row>
        <row r="7400">
          <cell r="K7400" t="str">
            <v>00111125P.2</v>
          </cell>
        </row>
        <row r="7401">
          <cell r="K7401" t="str">
            <v>00111125P.2</v>
          </cell>
        </row>
        <row r="7402">
          <cell r="K7402" t="str">
            <v>00111125P.2</v>
          </cell>
        </row>
        <row r="7403">
          <cell r="K7403" t="str">
            <v>00111125P.2</v>
          </cell>
        </row>
        <row r="7404">
          <cell r="K7404" t="str">
            <v>00111125P.2</v>
          </cell>
        </row>
        <row r="7405">
          <cell r="K7405" t="str">
            <v>00111126P.2</v>
          </cell>
        </row>
        <row r="7406">
          <cell r="K7406" t="str">
            <v>00111126P.2</v>
          </cell>
        </row>
        <row r="7407">
          <cell r="K7407" t="str">
            <v>00111126P.2</v>
          </cell>
        </row>
        <row r="7408">
          <cell r="K7408" t="str">
            <v>00111126P.2</v>
          </cell>
        </row>
        <row r="7409">
          <cell r="K7409" t="str">
            <v>00111126P.2</v>
          </cell>
        </row>
        <row r="7410">
          <cell r="K7410" t="str">
            <v>00111126P.2</v>
          </cell>
        </row>
        <row r="7411">
          <cell r="K7411" t="str">
            <v>00111126P.2</v>
          </cell>
        </row>
        <row r="7412">
          <cell r="K7412" t="str">
            <v>00111126P.2</v>
          </cell>
        </row>
        <row r="7413">
          <cell r="K7413" t="str">
            <v>00111126P.2</v>
          </cell>
        </row>
        <row r="7414">
          <cell r="K7414" t="str">
            <v>00111126P.2</v>
          </cell>
        </row>
        <row r="7415">
          <cell r="K7415" t="str">
            <v>00111128P.2</v>
          </cell>
        </row>
        <row r="7416">
          <cell r="K7416" t="str">
            <v>00111128P.2</v>
          </cell>
        </row>
        <row r="7417">
          <cell r="K7417" t="str">
            <v>00111128P.2</v>
          </cell>
        </row>
        <row r="7418">
          <cell r="K7418" t="str">
            <v>00111128P.2</v>
          </cell>
        </row>
        <row r="7419">
          <cell r="K7419" t="str">
            <v>00111128P.2</v>
          </cell>
        </row>
        <row r="7420">
          <cell r="K7420" t="str">
            <v>00111128P.2</v>
          </cell>
        </row>
        <row r="7421">
          <cell r="K7421" t="str">
            <v>00111128P.2</v>
          </cell>
        </row>
        <row r="7422">
          <cell r="K7422" t="str">
            <v>00111128P.2</v>
          </cell>
        </row>
        <row r="7423">
          <cell r="K7423" t="str">
            <v>00111128P.2</v>
          </cell>
        </row>
        <row r="7424">
          <cell r="K7424" t="str">
            <v>00111128P.2</v>
          </cell>
        </row>
        <row r="7425">
          <cell r="K7425" t="str">
            <v>00111128P.2</v>
          </cell>
        </row>
        <row r="7426">
          <cell r="K7426" t="str">
            <v>00111128P.2</v>
          </cell>
        </row>
        <row r="7427">
          <cell r="K7427" t="str">
            <v>00111128P.2</v>
          </cell>
        </row>
        <row r="7428">
          <cell r="K7428" t="str">
            <v>00111128P.2</v>
          </cell>
        </row>
        <row r="7429">
          <cell r="K7429" t="str">
            <v>00111128P.2</v>
          </cell>
        </row>
        <row r="7430">
          <cell r="K7430" t="str">
            <v>00111128P.2</v>
          </cell>
        </row>
        <row r="7431">
          <cell r="K7431" t="str">
            <v>00111129P.2</v>
          </cell>
        </row>
        <row r="7432">
          <cell r="K7432" t="str">
            <v>00111129P.2</v>
          </cell>
        </row>
        <row r="7433">
          <cell r="K7433" t="str">
            <v>00111129P.2</v>
          </cell>
        </row>
        <row r="7434">
          <cell r="K7434" t="str">
            <v>00111129P.2</v>
          </cell>
        </row>
        <row r="7435">
          <cell r="K7435" t="str">
            <v>00111129P.2</v>
          </cell>
        </row>
        <row r="7436">
          <cell r="K7436" t="str">
            <v>00111129P.2</v>
          </cell>
        </row>
        <row r="7437">
          <cell r="K7437" t="str">
            <v>00111129P.2</v>
          </cell>
        </row>
        <row r="7438">
          <cell r="K7438" t="str">
            <v>00111129P.2</v>
          </cell>
        </row>
        <row r="7439">
          <cell r="K7439" t="str">
            <v>00111129P.2</v>
          </cell>
        </row>
        <row r="7440">
          <cell r="K7440" t="str">
            <v>00111130P.2</v>
          </cell>
        </row>
        <row r="7441">
          <cell r="K7441" t="str">
            <v>00111130P.2</v>
          </cell>
        </row>
        <row r="7442">
          <cell r="K7442" t="str">
            <v>00111130P.2</v>
          </cell>
        </row>
        <row r="7443">
          <cell r="K7443" t="str">
            <v>00111130P.2</v>
          </cell>
        </row>
        <row r="7444">
          <cell r="K7444" t="str">
            <v>00111130P.2</v>
          </cell>
        </row>
        <row r="7445">
          <cell r="K7445" t="str">
            <v>00111130P.2</v>
          </cell>
        </row>
        <row r="7446">
          <cell r="K7446" t="str">
            <v>00111130P.2</v>
          </cell>
        </row>
        <row r="7447">
          <cell r="K7447" t="str">
            <v>00111130P.2</v>
          </cell>
        </row>
        <row r="7448">
          <cell r="K7448" t="str">
            <v>00111130P.2</v>
          </cell>
        </row>
        <row r="7449">
          <cell r="K7449" t="str">
            <v>00111131P.2</v>
          </cell>
        </row>
        <row r="7450">
          <cell r="K7450" t="str">
            <v>00111131P.2</v>
          </cell>
        </row>
        <row r="7451">
          <cell r="K7451" t="str">
            <v>00111131P.2</v>
          </cell>
        </row>
        <row r="7452">
          <cell r="K7452" t="str">
            <v>00111131P.2</v>
          </cell>
        </row>
        <row r="7453">
          <cell r="K7453" t="str">
            <v>00111131P.2</v>
          </cell>
        </row>
        <row r="7454">
          <cell r="K7454" t="str">
            <v>00111131P.2</v>
          </cell>
        </row>
        <row r="7455">
          <cell r="K7455" t="str">
            <v>00111131P.2</v>
          </cell>
        </row>
        <row r="7456">
          <cell r="K7456" t="str">
            <v>00111131P.2</v>
          </cell>
        </row>
        <row r="7457">
          <cell r="K7457" t="str">
            <v>00111135P.2</v>
          </cell>
        </row>
        <row r="7458">
          <cell r="K7458" t="str">
            <v>00111135P.2</v>
          </cell>
        </row>
        <row r="7459">
          <cell r="K7459" t="str">
            <v>00111135P.2</v>
          </cell>
        </row>
        <row r="7460">
          <cell r="K7460" t="str">
            <v>00111135P.2</v>
          </cell>
        </row>
        <row r="7461">
          <cell r="K7461" t="str">
            <v>00111135P.2</v>
          </cell>
        </row>
        <row r="7462">
          <cell r="K7462" t="str">
            <v>00111135P.2</v>
          </cell>
        </row>
        <row r="7463">
          <cell r="K7463" t="str">
            <v>00111153P.2</v>
          </cell>
        </row>
        <row r="7464">
          <cell r="K7464" t="str">
            <v>00111153P.2</v>
          </cell>
        </row>
        <row r="7465">
          <cell r="K7465" t="str">
            <v>00111153P.2</v>
          </cell>
        </row>
        <row r="7466">
          <cell r="K7466" t="str">
            <v>00111153P.2</v>
          </cell>
        </row>
        <row r="7467">
          <cell r="K7467" t="str">
            <v>00111153P.2</v>
          </cell>
        </row>
        <row r="7468">
          <cell r="K7468" t="str">
            <v>00111143P.2</v>
          </cell>
        </row>
        <row r="7469">
          <cell r="K7469" t="str">
            <v>00111143P.2</v>
          </cell>
        </row>
        <row r="7470">
          <cell r="K7470" t="str">
            <v>00111143P.2</v>
          </cell>
        </row>
        <row r="7471">
          <cell r="K7471" t="str">
            <v>00111143P.2</v>
          </cell>
        </row>
        <row r="7472">
          <cell r="K7472" t="str">
            <v>00111143P.2</v>
          </cell>
        </row>
        <row r="7473">
          <cell r="K7473" t="str">
            <v>00111143P.2</v>
          </cell>
        </row>
        <row r="7474">
          <cell r="K7474" t="str">
            <v>00111150P.2</v>
          </cell>
        </row>
        <row r="7475">
          <cell r="K7475" t="str">
            <v>00111150P.2</v>
          </cell>
        </row>
        <row r="7476">
          <cell r="K7476" t="str">
            <v>00111150P.2</v>
          </cell>
        </row>
        <row r="7477">
          <cell r="K7477" t="str">
            <v>00111150P.2</v>
          </cell>
        </row>
        <row r="7478">
          <cell r="K7478" t="str">
            <v>00111150P.2</v>
          </cell>
        </row>
        <row r="7479">
          <cell r="K7479" t="str">
            <v>00111110P.2</v>
          </cell>
        </row>
        <row r="7480">
          <cell r="K7480" t="str">
            <v>00111110P.2</v>
          </cell>
        </row>
        <row r="7481">
          <cell r="K7481" t="str">
            <v>00111110P.2</v>
          </cell>
        </row>
        <row r="7482">
          <cell r="K7482" t="str">
            <v>00111110P.2</v>
          </cell>
        </row>
        <row r="7483">
          <cell r="K7483" t="str">
            <v>00111110P.2</v>
          </cell>
        </row>
        <row r="7484">
          <cell r="K7484" t="str">
            <v>00111110P.2</v>
          </cell>
        </row>
        <row r="7485">
          <cell r="K7485" t="str">
            <v>00111110P.2</v>
          </cell>
        </row>
        <row r="7486">
          <cell r="K7486" t="str">
            <v>00111110P.2</v>
          </cell>
        </row>
        <row r="7487">
          <cell r="K7487" t="str">
            <v>00111110P.2</v>
          </cell>
        </row>
        <row r="7488">
          <cell r="K7488" t="str">
            <v>00111110P.2</v>
          </cell>
        </row>
        <row r="7489">
          <cell r="K7489" t="str">
            <v>00111110P.2</v>
          </cell>
        </row>
        <row r="7490">
          <cell r="K7490" t="str">
            <v>00111110P.2</v>
          </cell>
        </row>
        <row r="7491">
          <cell r="K7491" t="str">
            <v>00111110P.2</v>
          </cell>
        </row>
        <row r="7492">
          <cell r="K7492" t="str">
            <v>00111110P.2</v>
          </cell>
        </row>
        <row r="7493">
          <cell r="K7493" t="str">
            <v>00111111P.2</v>
          </cell>
        </row>
        <row r="7494">
          <cell r="K7494" t="str">
            <v>00111111P.2</v>
          </cell>
        </row>
        <row r="7495">
          <cell r="K7495" t="str">
            <v>00111111P.2</v>
          </cell>
        </row>
        <row r="7496">
          <cell r="K7496" t="str">
            <v>00111111P.2</v>
          </cell>
        </row>
        <row r="7497">
          <cell r="K7497" t="str">
            <v>00111111P.2</v>
          </cell>
        </row>
        <row r="7498">
          <cell r="K7498" t="str">
            <v>00111111P.2</v>
          </cell>
        </row>
        <row r="7499">
          <cell r="K7499" t="str">
            <v>00111111P.2</v>
          </cell>
        </row>
        <row r="7500">
          <cell r="K7500" t="str">
            <v>00111111P.2</v>
          </cell>
        </row>
        <row r="7501">
          <cell r="K7501" t="str">
            <v>00111111P.2</v>
          </cell>
        </row>
        <row r="7502">
          <cell r="K7502" t="str">
            <v>00111111P.2</v>
          </cell>
        </row>
        <row r="7503">
          <cell r="K7503" t="str">
            <v>00111111P.2</v>
          </cell>
        </row>
        <row r="7504">
          <cell r="K7504" t="str">
            <v>00111112P.2</v>
          </cell>
        </row>
        <row r="7505">
          <cell r="K7505" t="str">
            <v>00111112P.2</v>
          </cell>
        </row>
        <row r="7506">
          <cell r="K7506" t="str">
            <v>00111112P.2</v>
          </cell>
        </row>
        <row r="7507">
          <cell r="K7507" t="str">
            <v>00111112P.2</v>
          </cell>
        </row>
        <row r="7508">
          <cell r="K7508" t="str">
            <v>00111112P.2</v>
          </cell>
        </row>
        <row r="7509">
          <cell r="K7509" t="str">
            <v>00111112P.2</v>
          </cell>
        </row>
        <row r="7510">
          <cell r="K7510" t="str">
            <v>00111112P.2</v>
          </cell>
        </row>
        <row r="7511">
          <cell r="K7511" t="str">
            <v>00111112P.2</v>
          </cell>
        </row>
        <row r="7512">
          <cell r="K7512" t="str">
            <v>00111112P.2</v>
          </cell>
        </row>
        <row r="7513">
          <cell r="K7513" t="str">
            <v>00111112P.2</v>
          </cell>
        </row>
        <row r="7514">
          <cell r="K7514" t="str">
            <v>00111113P.2</v>
          </cell>
        </row>
        <row r="7515">
          <cell r="K7515" t="str">
            <v>00111113P.2</v>
          </cell>
        </row>
        <row r="7516">
          <cell r="K7516" t="str">
            <v>00111113P.2</v>
          </cell>
        </row>
        <row r="7517">
          <cell r="K7517" t="str">
            <v>00111113P.2</v>
          </cell>
        </row>
        <row r="7518">
          <cell r="K7518" t="str">
            <v>00111113P.2</v>
          </cell>
        </row>
        <row r="7519">
          <cell r="K7519" t="str">
            <v>00111113P.2</v>
          </cell>
        </row>
        <row r="7520">
          <cell r="K7520" t="str">
            <v>00111113P.2</v>
          </cell>
        </row>
        <row r="7521">
          <cell r="K7521" t="str">
            <v>00111113P.2</v>
          </cell>
        </row>
        <row r="7522">
          <cell r="K7522" t="str">
            <v>00111113P.2</v>
          </cell>
        </row>
        <row r="7523">
          <cell r="K7523" t="str">
            <v>00111113P.2</v>
          </cell>
        </row>
        <row r="7524">
          <cell r="K7524" t="str">
            <v>00111113P.2</v>
          </cell>
        </row>
        <row r="7525">
          <cell r="K7525" t="str">
            <v>00111113P.2</v>
          </cell>
        </row>
        <row r="7526">
          <cell r="K7526" t="str">
            <v>00111113P.2</v>
          </cell>
        </row>
        <row r="7527">
          <cell r="K7527" t="str">
            <v>00111113P.2</v>
          </cell>
        </row>
        <row r="7528">
          <cell r="K7528" t="str">
            <v>00111113P.2</v>
          </cell>
        </row>
        <row r="7529">
          <cell r="K7529" t="str">
            <v>00111114P.2</v>
          </cell>
        </row>
        <row r="7530">
          <cell r="K7530" t="str">
            <v>00111114P.2</v>
          </cell>
        </row>
        <row r="7531">
          <cell r="K7531" t="str">
            <v>00111114P.2</v>
          </cell>
        </row>
        <row r="7532">
          <cell r="K7532" t="str">
            <v>00111114P.2</v>
          </cell>
        </row>
        <row r="7533">
          <cell r="K7533" t="str">
            <v>00111114P.2</v>
          </cell>
        </row>
        <row r="7534">
          <cell r="K7534" t="str">
            <v>00111114P.2</v>
          </cell>
        </row>
        <row r="7535">
          <cell r="K7535" t="str">
            <v>00111115P.2</v>
          </cell>
        </row>
        <row r="7536">
          <cell r="K7536" t="str">
            <v>00111115P.2</v>
          </cell>
        </row>
        <row r="7537">
          <cell r="K7537" t="str">
            <v>00111115P.2</v>
          </cell>
        </row>
        <row r="7538">
          <cell r="K7538" t="str">
            <v>00111115P.2</v>
          </cell>
        </row>
        <row r="7539">
          <cell r="K7539" t="str">
            <v>00111115P.2</v>
          </cell>
        </row>
        <row r="7540">
          <cell r="K7540" t="str">
            <v>00111115P.2</v>
          </cell>
        </row>
        <row r="7541">
          <cell r="K7541" t="str">
            <v>00111115P.2</v>
          </cell>
        </row>
        <row r="7542">
          <cell r="K7542" t="str">
            <v>00111115P.2</v>
          </cell>
        </row>
        <row r="7543">
          <cell r="K7543" t="str">
            <v>00111115P.2</v>
          </cell>
        </row>
        <row r="7544">
          <cell r="K7544" t="str">
            <v>00111116P.2</v>
          </cell>
        </row>
        <row r="7545">
          <cell r="K7545" t="str">
            <v>00111116P.2</v>
          </cell>
        </row>
        <row r="7546">
          <cell r="K7546" t="str">
            <v>00111116P.2</v>
          </cell>
        </row>
        <row r="7547">
          <cell r="K7547" t="str">
            <v>00111116P.2</v>
          </cell>
        </row>
        <row r="7548">
          <cell r="K7548" t="str">
            <v>00111116P.2</v>
          </cell>
        </row>
        <row r="7549">
          <cell r="K7549" t="str">
            <v>00111116P.2</v>
          </cell>
        </row>
        <row r="7550">
          <cell r="K7550" t="str">
            <v>00111116P.2</v>
          </cell>
        </row>
        <row r="7551">
          <cell r="K7551" t="str">
            <v>00111116P.2</v>
          </cell>
        </row>
        <row r="7552">
          <cell r="K7552" t="str">
            <v>00111116P.2</v>
          </cell>
        </row>
        <row r="7553">
          <cell r="K7553" t="str">
            <v>00111116P.2</v>
          </cell>
        </row>
        <row r="7554">
          <cell r="K7554" t="str">
            <v>00111116P.2</v>
          </cell>
        </row>
        <row r="7555">
          <cell r="K7555" t="str">
            <v>00111116P.2</v>
          </cell>
        </row>
        <row r="7556">
          <cell r="K7556" t="str">
            <v>00111116P.2</v>
          </cell>
        </row>
        <row r="7557">
          <cell r="K7557" t="str">
            <v>00111116P.2</v>
          </cell>
        </row>
        <row r="7558">
          <cell r="K7558" t="str">
            <v>00111117P.2</v>
          </cell>
        </row>
        <row r="7559">
          <cell r="K7559" t="str">
            <v>00111117P.2</v>
          </cell>
        </row>
        <row r="7560">
          <cell r="K7560" t="str">
            <v>00111117P.2</v>
          </cell>
        </row>
        <row r="7561">
          <cell r="K7561" t="str">
            <v>00111117P.2</v>
          </cell>
        </row>
        <row r="7562">
          <cell r="K7562" t="str">
            <v>00111117P.2</v>
          </cell>
        </row>
        <row r="7563">
          <cell r="K7563" t="str">
            <v>00111117P.2</v>
          </cell>
        </row>
        <row r="7564">
          <cell r="K7564" t="str">
            <v>00111117P.2</v>
          </cell>
        </row>
        <row r="7565">
          <cell r="K7565" t="str">
            <v>00111117P.2</v>
          </cell>
        </row>
        <row r="7566">
          <cell r="K7566" t="str">
            <v>00111117P.2</v>
          </cell>
        </row>
        <row r="7567">
          <cell r="K7567" t="str">
            <v>00111117P.2</v>
          </cell>
        </row>
        <row r="7568">
          <cell r="K7568" t="str">
            <v>00111117P.2</v>
          </cell>
        </row>
        <row r="7569">
          <cell r="K7569" t="str">
            <v>00111117P.2</v>
          </cell>
        </row>
        <row r="7570">
          <cell r="K7570" t="str">
            <v>00111117P.2</v>
          </cell>
        </row>
        <row r="7571">
          <cell r="K7571" t="str">
            <v>00111117P.2</v>
          </cell>
        </row>
        <row r="7572">
          <cell r="K7572" t="str">
            <v>00111117P.2</v>
          </cell>
        </row>
        <row r="7573">
          <cell r="K7573" t="str">
            <v>00111117P.2</v>
          </cell>
        </row>
        <row r="7574">
          <cell r="K7574" t="str">
            <v>00111117P.2</v>
          </cell>
        </row>
        <row r="7575">
          <cell r="K7575" t="str">
            <v>00111117P.2</v>
          </cell>
        </row>
        <row r="7576">
          <cell r="K7576" t="str">
            <v>00111117P.2</v>
          </cell>
        </row>
        <row r="7577">
          <cell r="K7577" t="str">
            <v>00111117P.2</v>
          </cell>
        </row>
        <row r="7578">
          <cell r="K7578" t="str">
            <v>00111118P.2</v>
          </cell>
        </row>
        <row r="7579">
          <cell r="K7579" t="str">
            <v>00111118P.2</v>
          </cell>
        </row>
        <row r="7580">
          <cell r="K7580" t="str">
            <v>00111118P.2</v>
          </cell>
        </row>
        <row r="7581">
          <cell r="K7581" t="str">
            <v>00111118P.2</v>
          </cell>
        </row>
        <row r="7582">
          <cell r="K7582" t="str">
            <v>00111118P.2</v>
          </cell>
        </row>
        <row r="7583">
          <cell r="K7583" t="str">
            <v>00111118P.2</v>
          </cell>
        </row>
        <row r="7584">
          <cell r="K7584" t="str">
            <v>00111118P.2</v>
          </cell>
        </row>
        <row r="7585">
          <cell r="K7585" t="str">
            <v>00111119P.2</v>
          </cell>
        </row>
        <row r="7586">
          <cell r="K7586" t="str">
            <v>00111119P.2</v>
          </cell>
        </row>
        <row r="7587">
          <cell r="K7587" t="str">
            <v>00111119P.2</v>
          </cell>
        </row>
        <row r="7588">
          <cell r="K7588" t="str">
            <v>00111119P.2</v>
          </cell>
        </row>
        <row r="7589">
          <cell r="K7589" t="str">
            <v>00111119P.2</v>
          </cell>
        </row>
        <row r="7590">
          <cell r="K7590" t="str">
            <v>00111119P.2</v>
          </cell>
        </row>
        <row r="7591">
          <cell r="K7591" t="str">
            <v>00111120P.2</v>
          </cell>
        </row>
        <row r="7592">
          <cell r="K7592" t="str">
            <v>00111120P.2</v>
          </cell>
        </row>
        <row r="7593">
          <cell r="K7593" t="str">
            <v>00111120P.2</v>
          </cell>
        </row>
        <row r="7594">
          <cell r="K7594" t="str">
            <v>00111120P.2</v>
          </cell>
        </row>
        <row r="7595">
          <cell r="K7595" t="str">
            <v>00111120P.2</v>
          </cell>
        </row>
        <row r="7596">
          <cell r="K7596" t="str">
            <v>00111120P.2</v>
          </cell>
        </row>
        <row r="7597">
          <cell r="K7597" t="str">
            <v>00111120P.2</v>
          </cell>
        </row>
        <row r="7598">
          <cell r="K7598" t="str">
            <v>00111121P.2</v>
          </cell>
        </row>
        <row r="7599">
          <cell r="K7599" t="str">
            <v>00111121P.2</v>
          </cell>
        </row>
        <row r="7600">
          <cell r="K7600" t="str">
            <v>00111121P.2</v>
          </cell>
        </row>
        <row r="7601">
          <cell r="K7601" t="str">
            <v>00111121P.2</v>
          </cell>
        </row>
        <row r="7602">
          <cell r="K7602" t="str">
            <v>00111121P.2</v>
          </cell>
        </row>
        <row r="7603">
          <cell r="K7603" t="str">
            <v>00111121P.2</v>
          </cell>
        </row>
        <row r="7604">
          <cell r="K7604" t="str">
            <v>00111121P.2</v>
          </cell>
        </row>
        <row r="7605">
          <cell r="K7605" t="str">
            <v>00111121P.2</v>
          </cell>
        </row>
        <row r="7606">
          <cell r="K7606" t="str">
            <v>00111121P.2</v>
          </cell>
        </row>
        <row r="7607">
          <cell r="K7607" t="str">
            <v>00111121P.2</v>
          </cell>
        </row>
        <row r="7608">
          <cell r="K7608" t="str">
            <v>00111121P.2</v>
          </cell>
        </row>
        <row r="7609">
          <cell r="K7609" t="str">
            <v>00111122P.2</v>
          </cell>
        </row>
        <row r="7610">
          <cell r="K7610" t="str">
            <v>00111122P.2</v>
          </cell>
        </row>
        <row r="7611">
          <cell r="K7611" t="str">
            <v>00111122P.2</v>
          </cell>
        </row>
        <row r="7612">
          <cell r="K7612" t="str">
            <v>00111122P.2</v>
          </cell>
        </row>
        <row r="7613">
          <cell r="K7613" t="str">
            <v>00111122P.2</v>
          </cell>
        </row>
        <row r="7614">
          <cell r="K7614" t="str">
            <v>00111122P.2</v>
          </cell>
        </row>
        <row r="7615">
          <cell r="K7615" t="str">
            <v>00111122P.2</v>
          </cell>
        </row>
        <row r="7616">
          <cell r="K7616" t="str">
            <v>00111122P.2</v>
          </cell>
        </row>
        <row r="7617">
          <cell r="K7617" t="str">
            <v>00111122P.2</v>
          </cell>
        </row>
        <row r="7618">
          <cell r="K7618" t="str">
            <v>00111122P.2</v>
          </cell>
        </row>
        <row r="7619">
          <cell r="K7619" t="str">
            <v>00111122P.2</v>
          </cell>
        </row>
        <row r="7620">
          <cell r="K7620" t="str">
            <v>00111122P.2</v>
          </cell>
        </row>
        <row r="7621">
          <cell r="K7621" t="str">
            <v>00111123P.2</v>
          </cell>
        </row>
        <row r="7622">
          <cell r="K7622" t="str">
            <v>00111123P.2</v>
          </cell>
        </row>
        <row r="7623">
          <cell r="K7623" t="str">
            <v>00111123P.2</v>
          </cell>
        </row>
        <row r="7624">
          <cell r="K7624" t="str">
            <v>00111123P.2</v>
          </cell>
        </row>
        <row r="7625">
          <cell r="K7625" t="str">
            <v>00111123P.2</v>
          </cell>
        </row>
        <row r="7626">
          <cell r="K7626" t="str">
            <v>00111123P.2</v>
          </cell>
        </row>
        <row r="7627">
          <cell r="K7627" t="str">
            <v>00111123P.2</v>
          </cell>
        </row>
        <row r="7628">
          <cell r="K7628" t="str">
            <v>00111123P.2</v>
          </cell>
        </row>
        <row r="7629">
          <cell r="K7629" t="str">
            <v>00111124P.2</v>
          </cell>
        </row>
        <row r="7630">
          <cell r="K7630" t="str">
            <v>00111124P.2</v>
          </cell>
        </row>
        <row r="7631">
          <cell r="K7631" t="str">
            <v>00111124P.2</v>
          </cell>
        </row>
        <row r="7632">
          <cell r="K7632" t="str">
            <v>00111124P.2</v>
          </cell>
        </row>
        <row r="7633">
          <cell r="K7633" t="str">
            <v>00111124P.2</v>
          </cell>
        </row>
        <row r="7634">
          <cell r="K7634" t="str">
            <v>00111124P.2</v>
          </cell>
        </row>
        <row r="7635">
          <cell r="K7635" t="str">
            <v>00111124P.2</v>
          </cell>
        </row>
        <row r="7636">
          <cell r="K7636" t="str">
            <v>00111124P.2</v>
          </cell>
        </row>
        <row r="7637">
          <cell r="K7637" t="str">
            <v>00111124P.2</v>
          </cell>
        </row>
        <row r="7638">
          <cell r="K7638" t="str">
            <v>00111124P.2</v>
          </cell>
        </row>
        <row r="7639">
          <cell r="K7639" t="str">
            <v>00111124P.2</v>
          </cell>
        </row>
        <row r="7640">
          <cell r="K7640" t="str">
            <v>00111125P.2</v>
          </cell>
        </row>
        <row r="7641">
          <cell r="K7641" t="str">
            <v>00111125P.2</v>
          </cell>
        </row>
        <row r="7642">
          <cell r="K7642" t="str">
            <v>00111125P.2</v>
          </cell>
        </row>
        <row r="7643">
          <cell r="K7643" t="str">
            <v>00111125P.2</v>
          </cell>
        </row>
        <row r="7644">
          <cell r="K7644" t="str">
            <v>00111125P.2</v>
          </cell>
        </row>
        <row r="7645">
          <cell r="K7645" t="str">
            <v>00111125P.2</v>
          </cell>
        </row>
        <row r="7646">
          <cell r="K7646" t="str">
            <v>00111125P.2</v>
          </cell>
        </row>
        <row r="7647">
          <cell r="K7647" t="str">
            <v>00111125P.2</v>
          </cell>
        </row>
        <row r="7648">
          <cell r="K7648" t="str">
            <v>00111125P.2</v>
          </cell>
        </row>
        <row r="7649">
          <cell r="K7649" t="str">
            <v>00111125P.2</v>
          </cell>
        </row>
        <row r="7650">
          <cell r="K7650" t="str">
            <v>00111125P.2</v>
          </cell>
        </row>
        <row r="7651">
          <cell r="K7651" t="str">
            <v>00111125P.2</v>
          </cell>
        </row>
        <row r="7652">
          <cell r="K7652" t="str">
            <v>00111125P.2</v>
          </cell>
        </row>
        <row r="7653">
          <cell r="K7653" t="str">
            <v>00111126P.2</v>
          </cell>
        </row>
        <row r="7654">
          <cell r="K7654" t="str">
            <v>00111126P.2</v>
          </cell>
        </row>
        <row r="7655">
          <cell r="K7655" t="str">
            <v>00111126P.2</v>
          </cell>
        </row>
        <row r="7656">
          <cell r="K7656" t="str">
            <v>00111126P.2</v>
          </cell>
        </row>
        <row r="7657">
          <cell r="K7657" t="str">
            <v>00111126P.2</v>
          </cell>
        </row>
        <row r="7658">
          <cell r="K7658" t="str">
            <v>00111126P.2</v>
          </cell>
        </row>
        <row r="7659">
          <cell r="K7659" t="str">
            <v>00111126P.2</v>
          </cell>
        </row>
        <row r="7660">
          <cell r="K7660" t="str">
            <v>00111127P.2</v>
          </cell>
        </row>
        <row r="7661">
          <cell r="K7661" t="str">
            <v>00111127P.2</v>
          </cell>
        </row>
        <row r="7662">
          <cell r="K7662" t="str">
            <v>00111127P.2</v>
          </cell>
        </row>
        <row r="7663">
          <cell r="K7663" t="str">
            <v>00111127P.2</v>
          </cell>
        </row>
        <row r="7664">
          <cell r="K7664" t="str">
            <v>00111127P.2</v>
          </cell>
        </row>
        <row r="7665">
          <cell r="K7665" t="str">
            <v>00111127P.2</v>
          </cell>
        </row>
        <row r="7666">
          <cell r="K7666" t="str">
            <v>00111127P.2</v>
          </cell>
        </row>
        <row r="7667">
          <cell r="K7667" t="str">
            <v>00111127P.2</v>
          </cell>
        </row>
        <row r="7668">
          <cell r="K7668" t="str">
            <v>00111128P.2</v>
          </cell>
        </row>
        <row r="7669">
          <cell r="K7669" t="str">
            <v>00111128P.2</v>
          </cell>
        </row>
        <row r="7670">
          <cell r="K7670" t="str">
            <v>00111128P.2</v>
          </cell>
        </row>
        <row r="7671">
          <cell r="K7671" t="str">
            <v>00111128P.2</v>
          </cell>
        </row>
        <row r="7672">
          <cell r="K7672" t="str">
            <v>00111128P.2</v>
          </cell>
        </row>
        <row r="7673">
          <cell r="K7673" t="str">
            <v>00111128P.2</v>
          </cell>
        </row>
        <row r="7674">
          <cell r="K7674" t="str">
            <v>00111128P.2</v>
          </cell>
        </row>
        <row r="7675">
          <cell r="K7675" t="str">
            <v>00111128P.2</v>
          </cell>
        </row>
        <row r="7676">
          <cell r="K7676" t="str">
            <v>00111128P.2</v>
          </cell>
        </row>
        <row r="7677">
          <cell r="K7677" t="str">
            <v>00111128P.2</v>
          </cell>
        </row>
        <row r="7678">
          <cell r="K7678" t="str">
            <v>00111128P.2</v>
          </cell>
        </row>
        <row r="7679">
          <cell r="K7679" t="str">
            <v>00111128P.2</v>
          </cell>
        </row>
        <row r="7680">
          <cell r="K7680" t="str">
            <v>00111128P.2</v>
          </cell>
        </row>
        <row r="7681">
          <cell r="K7681" t="str">
            <v>00111128P.2</v>
          </cell>
        </row>
        <row r="7682">
          <cell r="K7682" t="str">
            <v>00111128P.2</v>
          </cell>
        </row>
        <row r="7683">
          <cell r="K7683" t="str">
            <v>00111128P.2</v>
          </cell>
        </row>
        <row r="7684">
          <cell r="K7684" t="str">
            <v>00111128P.2</v>
          </cell>
        </row>
        <row r="7685">
          <cell r="K7685" t="str">
            <v>00111129P.2</v>
          </cell>
        </row>
        <row r="7686">
          <cell r="K7686" t="str">
            <v>00111129P.2</v>
          </cell>
        </row>
        <row r="7687">
          <cell r="K7687" t="str">
            <v>00111129P.2</v>
          </cell>
        </row>
        <row r="7688">
          <cell r="K7688" t="str">
            <v>00111129P.2</v>
          </cell>
        </row>
        <row r="7689">
          <cell r="K7689" t="str">
            <v>00111129P.2</v>
          </cell>
        </row>
        <row r="7690">
          <cell r="K7690" t="str">
            <v>00111129P.2</v>
          </cell>
        </row>
        <row r="7691">
          <cell r="K7691" t="str">
            <v>00111129P.2</v>
          </cell>
        </row>
        <row r="7692">
          <cell r="K7692" t="str">
            <v>00111129P.2</v>
          </cell>
        </row>
        <row r="7693">
          <cell r="K7693" t="str">
            <v>00111129P.2</v>
          </cell>
        </row>
        <row r="7694">
          <cell r="K7694" t="str">
            <v>00111129P.2</v>
          </cell>
        </row>
        <row r="7695">
          <cell r="K7695" t="str">
            <v>00111129P.2</v>
          </cell>
        </row>
        <row r="7696">
          <cell r="K7696" t="str">
            <v>00111129P.2</v>
          </cell>
        </row>
        <row r="7697">
          <cell r="K7697" t="str">
            <v>00111129P.2</v>
          </cell>
        </row>
        <row r="7698">
          <cell r="K7698" t="str">
            <v>00111129P.2</v>
          </cell>
        </row>
        <row r="7699">
          <cell r="K7699" t="str">
            <v>00111129P.2</v>
          </cell>
        </row>
        <row r="7700">
          <cell r="K7700" t="str">
            <v>00111129P.2</v>
          </cell>
        </row>
        <row r="7701">
          <cell r="K7701" t="str">
            <v>00111129P.2</v>
          </cell>
        </row>
        <row r="7702">
          <cell r="K7702" t="str">
            <v>00111130P.2</v>
          </cell>
        </row>
        <row r="7703">
          <cell r="K7703" t="str">
            <v>00111130P.2</v>
          </cell>
        </row>
        <row r="7704">
          <cell r="K7704" t="str">
            <v>00111130P.2</v>
          </cell>
        </row>
        <row r="7705">
          <cell r="K7705" t="str">
            <v>00111130P.2</v>
          </cell>
        </row>
        <row r="7706">
          <cell r="K7706" t="str">
            <v>00111130P.2</v>
          </cell>
        </row>
        <row r="7707">
          <cell r="K7707" t="str">
            <v>00111130P.2</v>
          </cell>
        </row>
        <row r="7708">
          <cell r="K7708" t="str">
            <v>00111130P.2</v>
          </cell>
        </row>
        <row r="7709">
          <cell r="K7709" t="str">
            <v>00111131P.2</v>
          </cell>
        </row>
        <row r="7710">
          <cell r="K7710" t="str">
            <v>00111131P.2</v>
          </cell>
        </row>
        <row r="7711">
          <cell r="K7711" t="str">
            <v>00111131P.2</v>
          </cell>
        </row>
        <row r="7712">
          <cell r="K7712" t="str">
            <v>00111131P.2</v>
          </cell>
        </row>
        <row r="7713">
          <cell r="K7713" t="str">
            <v>00111131P.2</v>
          </cell>
        </row>
        <row r="7714">
          <cell r="K7714" t="str">
            <v>00111131P.2</v>
          </cell>
        </row>
        <row r="7715">
          <cell r="K7715" t="str">
            <v>00111131P.2</v>
          </cell>
        </row>
        <row r="7716">
          <cell r="K7716" t="str">
            <v>00111132P.2</v>
          </cell>
        </row>
        <row r="7717">
          <cell r="K7717" t="str">
            <v>00111132P.2</v>
          </cell>
        </row>
        <row r="7718">
          <cell r="K7718" t="str">
            <v>00111132P.2</v>
          </cell>
        </row>
        <row r="7719">
          <cell r="K7719" t="str">
            <v>00111132P.2</v>
          </cell>
        </row>
        <row r="7720">
          <cell r="K7720" t="str">
            <v>00111132P.2</v>
          </cell>
        </row>
        <row r="7721">
          <cell r="K7721" t="str">
            <v>00111132P.2</v>
          </cell>
        </row>
        <row r="7722">
          <cell r="K7722" t="str">
            <v>00111132P.2</v>
          </cell>
        </row>
        <row r="7723">
          <cell r="K7723" t="str">
            <v>00111132P.2</v>
          </cell>
        </row>
        <row r="7724">
          <cell r="K7724" t="str">
            <v>00111132P.2</v>
          </cell>
        </row>
        <row r="7725">
          <cell r="K7725" t="str">
            <v>00111132P.2</v>
          </cell>
        </row>
        <row r="7726">
          <cell r="K7726" t="str">
            <v>00111132P.2</v>
          </cell>
        </row>
        <row r="7727">
          <cell r="K7727" t="str">
            <v>00111132P.2</v>
          </cell>
        </row>
        <row r="7728">
          <cell r="K7728" t="str">
            <v>00111133P.2</v>
          </cell>
        </row>
        <row r="7729">
          <cell r="K7729" t="str">
            <v>00111133P.2</v>
          </cell>
        </row>
        <row r="7730">
          <cell r="K7730" t="str">
            <v>00111133P.2</v>
          </cell>
        </row>
        <row r="7731">
          <cell r="K7731" t="str">
            <v>00111133P.2</v>
          </cell>
        </row>
        <row r="7732">
          <cell r="K7732" t="str">
            <v>00111133P.2</v>
          </cell>
        </row>
        <row r="7733">
          <cell r="K7733" t="str">
            <v>00111133P.2</v>
          </cell>
        </row>
        <row r="7734">
          <cell r="K7734" t="str">
            <v>00111133P.2</v>
          </cell>
        </row>
        <row r="7735">
          <cell r="K7735" t="str">
            <v>00111133P.2</v>
          </cell>
        </row>
        <row r="7736">
          <cell r="K7736" t="str">
            <v>00111133P.2</v>
          </cell>
        </row>
        <row r="7737">
          <cell r="K7737" t="str">
            <v>00111133P.2</v>
          </cell>
        </row>
        <row r="7738">
          <cell r="K7738" t="str">
            <v>00111133P.2</v>
          </cell>
        </row>
        <row r="7739">
          <cell r="K7739" t="str">
            <v>00111133P.2</v>
          </cell>
        </row>
        <row r="7740">
          <cell r="K7740" t="str">
            <v>00111133P.2</v>
          </cell>
        </row>
        <row r="7741">
          <cell r="K7741" t="str">
            <v>00111133P.2</v>
          </cell>
        </row>
        <row r="7742">
          <cell r="K7742" t="str">
            <v>00111133P.2</v>
          </cell>
        </row>
        <row r="7743">
          <cell r="K7743" t="str">
            <v>00111133P.2</v>
          </cell>
        </row>
        <row r="7744">
          <cell r="K7744" t="str">
            <v>00111133P.2</v>
          </cell>
        </row>
        <row r="7745">
          <cell r="K7745" t="str">
            <v>00111133P.2</v>
          </cell>
        </row>
        <row r="7746">
          <cell r="K7746" t="str">
            <v>00111133P.2</v>
          </cell>
        </row>
        <row r="7747">
          <cell r="K7747" t="str">
            <v>00111134P.2</v>
          </cell>
        </row>
        <row r="7748">
          <cell r="K7748" t="str">
            <v>00111134P.2</v>
          </cell>
        </row>
        <row r="7749">
          <cell r="K7749" t="str">
            <v>00111134P.2</v>
          </cell>
        </row>
        <row r="7750">
          <cell r="K7750" t="str">
            <v>00111134P.2</v>
          </cell>
        </row>
        <row r="7751">
          <cell r="K7751" t="str">
            <v>00111134P.2</v>
          </cell>
        </row>
        <row r="7752">
          <cell r="K7752" t="str">
            <v>00111134P.2</v>
          </cell>
        </row>
        <row r="7753">
          <cell r="K7753" t="str">
            <v>00111134P.2</v>
          </cell>
        </row>
        <row r="7754">
          <cell r="K7754" t="str">
            <v>00111134P.2</v>
          </cell>
        </row>
        <row r="7755">
          <cell r="K7755" t="str">
            <v>00111134P.2</v>
          </cell>
        </row>
        <row r="7756">
          <cell r="K7756" t="str">
            <v>00111134P.2</v>
          </cell>
        </row>
        <row r="7757">
          <cell r="K7757" t="str">
            <v>00111134P.2</v>
          </cell>
        </row>
        <row r="7758">
          <cell r="K7758" t="str">
            <v>00111135P.2</v>
          </cell>
        </row>
        <row r="7759">
          <cell r="K7759" t="str">
            <v>00111135P.2</v>
          </cell>
        </row>
        <row r="7760">
          <cell r="K7760" t="str">
            <v>00111135P.2</v>
          </cell>
        </row>
        <row r="7761">
          <cell r="K7761" t="str">
            <v>00111135P.2</v>
          </cell>
        </row>
        <row r="7762">
          <cell r="K7762" t="str">
            <v>00111135P.2</v>
          </cell>
        </row>
        <row r="7763">
          <cell r="K7763" t="str">
            <v>00111135P.2</v>
          </cell>
        </row>
        <row r="7764">
          <cell r="K7764" t="str">
            <v>00111135P.2</v>
          </cell>
        </row>
        <row r="7765">
          <cell r="K7765" t="str">
            <v>00111135P.2</v>
          </cell>
        </row>
        <row r="7766">
          <cell r="K7766" t="str">
            <v>00111135P.2</v>
          </cell>
        </row>
        <row r="7767">
          <cell r="K7767" t="str">
            <v>00111135P.2</v>
          </cell>
        </row>
        <row r="7768">
          <cell r="K7768" t="str">
            <v>00111136P.2</v>
          </cell>
        </row>
        <row r="7769">
          <cell r="K7769" t="str">
            <v>00111136P.2</v>
          </cell>
        </row>
        <row r="7770">
          <cell r="K7770" t="str">
            <v>00111136P.2</v>
          </cell>
        </row>
        <row r="7771">
          <cell r="K7771" t="str">
            <v>00111136P.2</v>
          </cell>
        </row>
        <row r="7772">
          <cell r="K7772" t="str">
            <v>00111136P.2</v>
          </cell>
        </row>
        <row r="7773">
          <cell r="K7773" t="str">
            <v>00111136P.2</v>
          </cell>
        </row>
        <row r="7774">
          <cell r="K7774" t="str">
            <v>00111136P.2</v>
          </cell>
        </row>
        <row r="7775">
          <cell r="K7775" t="str">
            <v>00111136P.2</v>
          </cell>
        </row>
        <row r="7776">
          <cell r="K7776" t="str">
            <v>00111136P.2</v>
          </cell>
        </row>
        <row r="7777">
          <cell r="K7777" t="str">
            <v>00111136P.2</v>
          </cell>
        </row>
        <row r="7778">
          <cell r="K7778" t="str">
            <v>00111136P.2</v>
          </cell>
        </row>
        <row r="7779">
          <cell r="K7779" t="str">
            <v>00111136P.2</v>
          </cell>
        </row>
        <row r="7780">
          <cell r="K7780" t="str">
            <v>00111136P.2</v>
          </cell>
        </row>
        <row r="7781">
          <cell r="K7781" t="str">
            <v>00111136P.2</v>
          </cell>
        </row>
        <row r="7782">
          <cell r="K7782" t="str">
            <v>00111136P.2</v>
          </cell>
        </row>
        <row r="7783">
          <cell r="K7783" t="str">
            <v>00111153P.2</v>
          </cell>
        </row>
        <row r="7784">
          <cell r="K7784" t="str">
            <v>00111153P.2</v>
          </cell>
        </row>
        <row r="7785">
          <cell r="K7785" t="str">
            <v>00111153P.2</v>
          </cell>
        </row>
        <row r="7786">
          <cell r="K7786" t="str">
            <v>00111152P.2</v>
          </cell>
        </row>
        <row r="7787">
          <cell r="K7787" t="str">
            <v>00111138P.2</v>
          </cell>
        </row>
        <row r="7788">
          <cell r="K7788" t="str">
            <v>00111142P.2</v>
          </cell>
        </row>
        <row r="7789">
          <cell r="K7789" t="str">
            <v>00111142P.2</v>
          </cell>
        </row>
        <row r="7790">
          <cell r="K7790" t="str">
            <v>00111142P.2</v>
          </cell>
        </row>
        <row r="7791">
          <cell r="K7791" t="str">
            <v>00111142P.2</v>
          </cell>
        </row>
        <row r="7792">
          <cell r="K7792" t="str">
            <v>00111142P.2</v>
          </cell>
        </row>
        <row r="7793">
          <cell r="K7793" t="str">
            <v>00111142P.2</v>
          </cell>
        </row>
        <row r="7794">
          <cell r="K7794" t="str">
            <v>00111142P.2</v>
          </cell>
        </row>
        <row r="7795">
          <cell r="K7795" t="str">
            <v>00111141P.2</v>
          </cell>
        </row>
        <row r="7796">
          <cell r="K7796" t="str">
            <v>00111141P.2</v>
          </cell>
        </row>
        <row r="7797">
          <cell r="K7797" t="str">
            <v>00111141P.2</v>
          </cell>
        </row>
        <row r="7798">
          <cell r="K7798" t="str">
            <v>00111141P.2</v>
          </cell>
        </row>
        <row r="7799">
          <cell r="K7799" t="str">
            <v>00111141P.2</v>
          </cell>
        </row>
        <row r="7800">
          <cell r="K7800" t="str">
            <v>00111141P.2</v>
          </cell>
        </row>
        <row r="7801">
          <cell r="K7801" t="str">
            <v>00111141P.2</v>
          </cell>
        </row>
        <row r="7802">
          <cell r="K7802" t="str">
            <v>00111141P.2</v>
          </cell>
        </row>
        <row r="7803">
          <cell r="K7803" t="str">
            <v>00111141P.2</v>
          </cell>
        </row>
        <row r="7804">
          <cell r="K7804" t="str">
            <v>00111106P.2</v>
          </cell>
        </row>
        <row r="7805">
          <cell r="K7805" t="str">
            <v>00111106P.2</v>
          </cell>
        </row>
        <row r="7806">
          <cell r="K7806" t="str">
            <v>00111106P.2</v>
          </cell>
        </row>
        <row r="7807">
          <cell r="K7807" t="str">
            <v>00111107P.2</v>
          </cell>
        </row>
        <row r="7808">
          <cell r="K7808" t="str">
            <v>00111107P.2</v>
          </cell>
        </row>
        <row r="7809">
          <cell r="K7809" t="str">
            <v>00111114P.2</v>
          </cell>
        </row>
        <row r="7810">
          <cell r="K7810" t="str">
            <v>00111114P.2</v>
          </cell>
        </row>
        <row r="7811">
          <cell r="K7811" t="str">
            <v>00111114P.2</v>
          </cell>
        </row>
        <row r="7812">
          <cell r="K7812" t="str">
            <v>00111114P.2</v>
          </cell>
        </row>
        <row r="7813">
          <cell r="K7813" t="str">
            <v>00111114P.2</v>
          </cell>
        </row>
        <row r="7814">
          <cell r="K7814" t="str">
            <v>00111128P.2</v>
          </cell>
        </row>
        <row r="7815">
          <cell r="K7815" t="str">
            <v>00111128P.2</v>
          </cell>
        </row>
        <row r="7816">
          <cell r="K7816" t="str">
            <v>00111128P.2</v>
          </cell>
        </row>
        <row r="7817">
          <cell r="K7817" t="str">
            <v>00111128P.2</v>
          </cell>
        </row>
        <row r="7818">
          <cell r="K7818" t="str">
            <v>00111128P.2</v>
          </cell>
        </row>
        <row r="7819">
          <cell r="K7819" t="str">
            <v>00111128P.2</v>
          </cell>
        </row>
        <row r="7820">
          <cell r="K7820" t="str">
            <v>00111128P.2</v>
          </cell>
        </row>
        <row r="7821">
          <cell r="K7821" t="str">
            <v>00111128P.2</v>
          </cell>
        </row>
        <row r="7822">
          <cell r="K7822" t="str">
            <v>00111128P.2</v>
          </cell>
        </row>
        <row r="7823">
          <cell r="K7823" t="str">
            <v>00111128P.2</v>
          </cell>
        </row>
        <row r="7824">
          <cell r="K7824" t="str">
            <v>00111128P.2</v>
          </cell>
        </row>
        <row r="7825">
          <cell r="K7825" t="str">
            <v>00111128P.2</v>
          </cell>
        </row>
        <row r="7826">
          <cell r="K7826" t="str">
            <v>00111128P.2</v>
          </cell>
        </row>
        <row r="7827">
          <cell r="K7827" t="str">
            <v>00111128P.2</v>
          </cell>
        </row>
        <row r="7828">
          <cell r="K7828" t="str">
            <v>00111128P.2</v>
          </cell>
        </row>
        <row r="7829">
          <cell r="K7829" t="str">
            <v>00111128P.2</v>
          </cell>
        </row>
        <row r="7830">
          <cell r="K7830" t="str">
            <v>00111128P.2</v>
          </cell>
        </row>
        <row r="7831">
          <cell r="K7831" t="str">
            <v>00111128P.2</v>
          </cell>
        </row>
        <row r="7832">
          <cell r="K7832" t="str">
            <v>00111128P.2</v>
          </cell>
        </row>
        <row r="7833">
          <cell r="K7833" t="str">
            <v>00111128P.2</v>
          </cell>
        </row>
        <row r="7834">
          <cell r="K7834" t="str">
            <v>00111128P.2</v>
          </cell>
        </row>
        <row r="7835">
          <cell r="K7835" t="str">
            <v>00111130P.2</v>
          </cell>
        </row>
        <row r="7836">
          <cell r="K7836" t="str">
            <v>00111130P.2</v>
          </cell>
        </row>
        <row r="7837">
          <cell r="K7837" t="str">
            <v>00111130P.2</v>
          </cell>
        </row>
        <row r="7838">
          <cell r="K7838" t="str">
            <v>00111130P.2</v>
          </cell>
        </row>
        <row r="7839">
          <cell r="K7839" t="str">
            <v>00111130P.2</v>
          </cell>
        </row>
        <row r="7840">
          <cell r="K7840" t="str">
            <v>00111130P.2</v>
          </cell>
        </row>
        <row r="7841">
          <cell r="K7841" t="str">
            <v>00111130P.2</v>
          </cell>
        </row>
        <row r="7842">
          <cell r="K7842" t="str">
            <v>00111130P.2</v>
          </cell>
        </row>
        <row r="7843">
          <cell r="K7843" t="str">
            <v>00111130P.2</v>
          </cell>
        </row>
        <row r="7844">
          <cell r="K7844" t="str">
            <v>00111149P.2</v>
          </cell>
        </row>
        <row r="7845">
          <cell r="K7845" t="str">
            <v>00111153P.2</v>
          </cell>
        </row>
        <row r="7846">
          <cell r="K7846" t="str">
            <v>00111153P.2</v>
          </cell>
        </row>
        <row r="7847">
          <cell r="K7847" t="str">
            <v>00111153P.2</v>
          </cell>
        </row>
        <row r="7848">
          <cell r="K7848" t="str">
            <v>00111153P.2</v>
          </cell>
        </row>
        <row r="7849">
          <cell r="K7849" t="str">
            <v>00111157P.2</v>
          </cell>
        </row>
        <row r="7850">
          <cell r="K7850" t="str">
            <v>00111157P.2</v>
          </cell>
        </row>
        <row r="7851">
          <cell r="K7851" t="str">
            <v>00111157P.2</v>
          </cell>
        </row>
        <row r="7852">
          <cell r="K7852" t="str">
            <v>00111157P.2</v>
          </cell>
        </row>
        <row r="7853">
          <cell r="K7853" t="str">
            <v>00111157P.2</v>
          </cell>
        </row>
        <row r="7854">
          <cell r="K7854" t="str">
            <v>00111157P.2</v>
          </cell>
        </row>
        <row r="7855">
          <cell r="K7855" t="str">
            <v>00111157P.2</v>
          </cell>
        </row>
        <row r="7856">
          <cell r="K7856" t="str">
            <v>00111157P.2</v>
          </cell>
        </row>
        <row r="7857">
          <cell r="K7857" t="str">
            <v>00111157P.2</v>
          </cell>
        </row>
        <row r="7858">
          <cell r="K7858" t="str">
            <v>00111157P.2</v>
          </cell>
        </row>
        <row r="7859">
          <cell r="K7859" t="str">
            <v>00111157P.2</v>
          </cell>
        </row>
        <row r="7860">
          <cell r="K7860" t="str">
            <v>00111159P.2</v>
          </cell>
        </row>
        <row r="7861">
          <cell r="K7861" t="str">
            <v>00111159P.2</v>
          </cell>
        </row>
        <row r="7862">
          <cell r="K7862" t="str">
            <v>00111159P.2</v>
          </cell>
        </row>
        <row r="7863">
          <cell r="K7863" t="str">
            <v>00111159P.2</v>
          </cell>
        </row>
        <row r="7864">
          <cell r="K7864" t="str">
            <v>00111159P.2</v>
          </cell>
        </row>
        <row r="7865">
          <cell r="K7865" t="str">
            <v>00111149P.2</v>
          </cell>
        </row>
        <row r="7866">
          <cell r="K7866" t="str">
            <v>00111149P.2</v>
          </cell>
        </row>
        <row r="7867">
          <cell r="K7867" t="str">
            <v>00111149P.2</v>
          </cell>
        </row>
        <row r="7868">
          <cell r="K7868" t="str">
            <v>00111149P.2</v>
          </cell>
        </row>
        <row r="7869">
          <cell r="K7869" t="str">
            <v>00111149P.2</v>
          </cell>
        </row>
        <row r="7870">
          <cell r="K7870" t="str">
            <v>00111149P.2</v>
          </cell>
        </row>
        <row r="7871">
          <cell r="K7871" t="str">
            <v>00111149P.2</v>
          </cell>
        </row>
        <row r="7872">
          <cell r="K7872" t="str">
            <v>00111149P.2</v>
          </cell>
        </row>
        <row r="7873">
          <cell r="K7873" t="str">
            <v>00111149P.2</v>
          </cell>
        </row>
        <row r="7874">
          <cell r="K7874" t="str">
            <v>00111149P.2</v>
          </cell>
        </row>
        <row r="7875">
          <cell r="K7875" t="str">
            <v>00111149P.2</v>
          </cell>
        </row>
        <row r="7876">
          <cell r="K7876" t="str">
            <v>00111149P.2</v>
          </cell>
        </row>
        <row r="7877">
          <cell r="K7877" t="str">
            <v>00111149P.2</v>
          </cell>
        </row>
        <row r="7878">
          <cell r="K7878" t="str">
            <v>00111149P.2</v>
          </cell>
        </row>
        <row r="7879">
          <cell r="K7879" t="str">
            <v>00111149P.2</v>
          </cell>
        </row>
        <row r="7880">
          <cell r="K7880" t="str">
            <v>00111149P.2</v>
          </cell>
        </row>
        <row r="7881">
          <cell r="K7881" t="str">
            <v>00111149P.2</v>
          </cell>
        </row>
        <row r="7882">
          <cell r="K7882" t="str">
            <v>00111149P.2</v>
          </cell>
        </row>
        <row r="7883">
          <cell r="K7883" t="str">
            <v>00111113P.2</v>
          </cell>
        </row>
        <row r="7884">
          <cell r="K7884" t="str">
            <v>00111113P.2</v>
          </cell>
        </row>
        <row r="7885">
          <cell r="K7885" t="str">
            <v>00111113P.2</v>
          </cell>
        </row>
        <row r="7886">
          <cell r="K7886" t="str">
            <v>00111113P.2</v>
          </cell>
        </row>
        <row r="7887">
          <cell r="K7887" t="str">
            <v>00111113P.2</v>
          </cell>
        </row>
        <row r="7888">
          <cell r="K7888" t="str">
            <v>00111122P.2</v>
          </cell>
        </row>
        <row r="7889">
          <cell r="K7889" t="str">
            <v>00111125P.2</v>
          </cell>
        </row>
        <row r="7890">
          <cell r="K7890" t="str">
            <v>00111126P.2</v>
          </cell>
        </row>
        <row r="7891">
          <cell r="K7891" t="str">
            <v>00111126P.2</v>
          </cell>
        </row>
        <row r="7892">
          <cell r="K7892" t="str">
            <v>00111128P.2</v>
          </cell>
        </row>
        <row r="7893">
          <cell r="K7893" t="str">
            <v>00111128P.2</v>
          </cell>
        </row>
        <row r="7894">
          <cell r="K7894" t="str">
            <v>00111128P.2</v>
          </cell>
        </row>
        <row r="7895">
          <cell r="K7895" t="str">
            <v>00111129P.2</v>
          </cell>
        </row>
        <row r="7896">
          <cell r="K7896" t="str">
            <v>00111131P.2</v>
          </cell>
        </row>
        <row r="7897">
          <cell r="K7897" t="str">
            <v>00111131P.2</v>
          </cell>
        </row>
        <row r="7898">
          <cell r="K7898" t="str">
            <v>00111132P.2</v>
          </cell>
        </row>
        <row r="7899">
          <cell r="K7899" t="str">
            <v>00111132P.2</v>
          </cell>
        </row>
        <row r="7900">
          <cell r="K7900" t="str">
            <v>00111132P.2</v>
          </cell>
        </row>
        <row r="7901">
          <cell r="K7901" t="str">
            <v>00111132P.2</v>
          </cell>
        </row>
        <row r="7902">
          <cell r="K7902" t="str">
            <v>00111132P.2</v>
          </cell>
        </row>
        <row r="7903">
          <cell r="K7903" t="str">
            <v>00111135P.2</v>
          </cell>
        </row>
        <row r="7904">
          <cell r="K7904" t="str">
            <v>00111135P.2</v>
          </cell>
        </row>
        <row r="7905">
          <cell r="K7905" t="str">
            <v>00111136P.2</v>
          </cell>
        </row>
        <row r="7906">
          <cell r="K7906" t="str">
            <v>00111136P.2</v>
          </cell>
        </row>
        <row r="7907">
          <cell r="K7907" t="str">
            <v>00111136P.2</v>
          </cell>
        </row>
        <row r="7908">
          <cell r="K7908" t="str">
            <v>00111136P.2</v>
          </cell>
        </row>
        <row r="7909">
          <cell r="K7909" t="str">
            <v>00111136P.2</v>
          </cell>
        </row>
        <row r="7910">
          <cell r="K7910" t="str">
            <v>00111145P.2</v>
          </cell>
        </row>
        <row r="7911">
          <cell r="K7911" t="str">
            <v>00111145P.2</v>
          </cell>
        </row>
        <row r="7912">
          <cell r="K7912" t="str">
            <v>00111145P.2</v>
          </cell>
        </row>
        <row r="7913">
          <cell r="K7913" t="str">
            <v>00111145P.2</v>
          </cell>
        </row>
        <row r="7914">
          <cell r="K7914" t="str">
            <v>00111145P.2</v>
          </cell>
        </row>
        <row r="7915">
          <cell r="K7915" t="str">
            <v>00111145P.2</v>
          </cell>
        </row>
        <row r="7916">
          <cell r="K7916" t="str">
            <v>00111145P.2</v>
          </cell>
        </row>
        <row r="7917">
          <cell r="K7917" t="str">
            <v>00111145P.2</v>
          </cell>
        </row>
        <row r="7918">
          <cell r="K7918" t="str">
            <v>00111145P.2</v>
          </cell>
        </row>
        <row r="7919">
          <cell r="K7919" t="str">
            <v>00111145P.2</v>
          </cell>
        </row>
        <row r="7920">
          <cell r="K7920" t="str">
            <v>00111145P.2</v>
          </cell>
        </row>
        <row r="7921">
          <cell r="K7921" t="str">
            <v>00111145P.2</v>
          </cell>
        </row>
        <row r="7922">
          <cell r="K7922" t="str">
            <v>00111145P.2</v>
          </cell>
        </row>
        <row r="7923">
          <cell r="K7923" t="str">
            <v>00111145P.2</v>
          </cell>
        </row>
        <row r="7924">
          <cell r="K7924" t="str">
            <v>00111145P.2</v>
          </cell>
        </row>
        <row r="7925">
          <cell r="K7925" t="str">
            <v>00111145P.2</v>
          </cell>
        </row>
        <row r="7926">
          <cell r="K7926" t="str">
            <v>00111149P.2</v>
          </cell>
        </row>
        <row r="7927">
          <cell r="K7927" t="str">
            <v>00111150P.2</v>
          </cell>
        </row>
        <row r="7928">
          <cell r="K7928" t="str">
            <v>00111150P.2</v>
          </cell>
        </row>
        <row r="7929">
          <cell r="K7929" t="str">
            <v>00111151P.2</v>
          </cell>
        </row>
        <row r="7930">
          <cell r="K7930" t="str">
            <v>00111153P.2</v>
          </cell>
        </row>
        <row r="7931">
          <cell r="K7931" t="str">
            <v>00111153P.2</v>
          </cell>
        </row>
        <row r="7932">
          <cell r="K7932" t="str">
            <v>00111153P.2</v>
          </cell>
        </row>
        <row r="7933">
          <cell r="K7933" t="str">
            <v>00111153P.2</v>
          </cell>
        </row>
        <row r="7934">
          <cell r="K7934" t="str">
            <v>00111153P.2</v>
          </cell>
        </row>
        <row r="7935">
          <cell r="K7935" t="str">
            <v>00111153P.2</v>
          </cell>
        </row>
        <row r="7936">
          <cell r="K7936" t="str">
            <v>00111153P.2</v>
          </cell>
        </row>
        <row r="7937">
          <cell r="K7937" t="str">
            <v>00111153P.2</v>
          </cell>
        </row>
        <row r="7938">
          <cell r="K7938" t="str">
            <v>00111158P.2</v>
          </cell>
        </row>
        <row r="7939">
          <cell r="K7939" t="str">
            <v>00111158P.2</v>
          </cell>
        </row>
        <row r="7940">
          <cell r="K7940" t="str">
            <v>00111159P.2</v>
          </cell>
        </row>
        <row r="7941">
          <cell r="K7941" t="str">
            <v>00111159P.2</v>
          </cell>
        </row>
        <row r="7942">
          <cell r="K7942" t="str">
            <v>00111110P.2</v>
          </cell>
        </row>
        <row r="7943">
          <cell r="K7943" t="str">
            <v>00111110P.2</v>
          </cell>
        </row>
        <row r="7944">
          <cell r="K7944" t="str">
            <v>00111110P.2</v>
          </cell>
        </row>
        <row r="7945">
          <cell r="K7945" t="str">
            <v>00111111P.2</v>
          </cell>
        </row>
        <row r="7946">
          <cell r="K7946" t="str">
            <v>00111113P.2</v>
          </cell>
        </row>
        <row r="7947">
          <cell r="K7947" t="str">
            <v>00111113P.2</v>
          </cell>
        </row>
        <row r="7948">
          <cell r="K7948" t="str">
            <v>00111113P.2</v>
          </cell>
        </row>
        <row r="7949">
          <cell r="K7949" t="str">
            <v>00111113P.2</v>
          </cell>
        </row>
        <row r="7950">
          <cell r="K7950" t="str">
            <v>00111113P.2</v>
          </cell>
        </row>
        <row r="7951">
          <cell r="K7951" t="str">
            <v>00111113P.2</v>
          </cell>
        </row>
        <row r="7952">
          <cell r="K7952" t="str">
            <v>00111113P.2</v>
          </cell>
        </row>
        <row r="7953">
          <cell r="K7953" t="str">
            <v>00111113P.2</v>
          </cell>
        </row>
        <row r="7954">
          <cell r="K7954" t="str">
            <v>00111122P.2</v>
          </cell>
        </row>
        <row r="7955">
          <cell r="K7955" t="str">
            <v>00111122P.2</v>
          </cell>
        </row>
        <row r="7956">
          <cell r="K7956" t="str">
            <v>00111122P.2</v>
          </cell>
        </row>
        <row r="7957">
          <cell r="K7957" t="str">
            <v>00111122P.2</v>
          </cell>
        </row>
        <row r="7958">
          <cell r="K7958" t="str">
            <v>00111122P.2</v>
          </cell>
        </row>
        <row r="7959">
          <cell r="K7959" t="str">
            <v>00111123P.2</v>
          </cell>
        </row>
        <row r="7960">
          <cell r="K7960" t="str">
            <v>00111124P.2</v>
          </cell>
        </row>
        <row r="7961">
          <cell r="K7961" t="str">
            <v>00111124P.2</v>
          </cell>
        </row>
        <row r="7962">
          <cell r="K7962" t="str">
            <v>00111124P.2</v>
          </cell>
        </row>
        <row r="7963">
          <cell r="K7963" t="str">
            <v>00111124P.2</v>
          </cell>
        </row>
        <row r="7964">
          <cell r="K7964" t="str">
            <v>00111124P.2</v>
          </cell>
        </row>
        <row r="7965">
          <cell r="K7965" t="str">
            <v>00111124P.2</v>
          </cell>
        </row>
        <row r="7966">
          <cell r="K7966" t="str">
            <v>00111126P.2</v>
          </cell>
        </row>
        <row r="7967">
          <cell r="K7967" t="str">
            <v>00111128P.2</v>
          </cell>
        </row>
        <row r="7968">
          <cell r="K7968" t="str">
            <v>00111129P.2</v>
          </cell>
        </row>
        <row r="7969">
          <cell r="K7969" t="str">
            <v>00111129P.2</v>
          </cell>
        </row>
        <row r="7970">
          <cell r="K7970" t="str">
            <v>00111129P.2</v>
          </cell>
        </row>
        <row r="7971">
          <cell r="K7971" t="str">
            <v>00111129P.2</v>
          </cell>
        </row>
        <row r="7972">
          <cell r="K7972" t="str">
            <v>00111129P.2</v>
          </cell>
        </row>
        <row r="7973">
          <cell r="K7973" t="str">
            <v>00111131P.2</v>
          </cell>
        </row>
        <row r="7974">
          <cell r="K7974" t="str">
            <v>00111132P.2</v>
          </cell>
        </row>
        <row r="7975">
          <cell r="K7975" t="str">
            <v>00111132P.2</v>
          </cell>
        </row>
        <row r="7976">
          <cell r="K7976" t="str">
            <v>00111132P.2</v>
          </cell>
        </row>
        <row r="7977">
          <cell r="K7977" t="str">
            <v>00111132P.2</v>
          </cell>
        </row>
        <row r="7978">
          <cell r="K7978" t="str">
            <v>00111132P.2</v>
          </cell>
        </row>
        <row r="7979">
          <cell r="K7979" t="str">
            <v>00111132P.2</v>
          </cell>
        </row>
        <row r="7980">
          <cell r="K7980" t="str">
            <v>00111132P.2</v>
          </cell>
        </row>
        <row r="7981">
          <cell r="K7981" t="str">
            <v>00111135P.2</v>
          </cell>
        </row>
        <row r="7982">
          <cell r="K7982" t="str">
            <v>00111135P.2</v>
          </cell>
        </row>
        <row r="7983">
          <cell r="K7983" t="str">
            <v>00111135P.2</v>
          </cell>
        </row>
        <row r="7984">
          <cell r="K7984" t="str">
            <v>00111135P.2</v>
          </cell>
        </row>
        <row r="7985">
          <cell r="K7985" t="str">
            <v>00111135P.2</v>
          </cell>
        </row>
        <row r="7986">
          <cell r="K7986" t="str">
            <v>00111158P.2</v>
          </cell>
        </row>
        <row r="7987">
          <cell r="K7987" t="str">
            <v>00111145P.2</v>
          </cell>
        </row>
        <row r="7988">
          <cell r="K7988" t="str">
            <v>00111145P.2</v>
          </cell>
        </row>
        <row r="7989">
          <cell r="K7989" t="str">
            <v>00111145P.2</v>
          </cell>
        </row>
        <row r="7990">
          <cell r="K7990" t="str">
            <v>00111145P.2</v>
          </cell>
        </row>
        <row r="7991">
          <cell r="K7991" t="str">
            <v>00111145P.2</v>
          </cell>
        </row>
        <row r="7992">
          <cell r="K7992" t="str">
            <v>00111145P.2</v>
          </cell>
        </row>
        <row r="7993">
          <cell r="K7993" t="str">
            <v>00111145P.2</v>
          </cell>
        </row>
        <row r="7994">
          <cell r="K7994" t="str">
            <v>00111145P.2</v>
          </cell>
        </row>
        <row r="7995">
          <cell r="K7995" t="str">
            <v>00111145P.2</v>
          </cell>
        </row>
        <row r="7996">
          <cell r="K7996" t="str">
            <v>00111145P.2</v>
          </cell>
        </row>
        <row r="7997">
          <cell r="K7997" t="str">
            <v>00111145P.2</v>
          </cell>
        </row>
        <row r="7998">
          <cell r="K7998" t="str">
            <v>00111145P.2</v>
          </cell>
        </row>
        <row r="7999">
          <cell r="K7999" t="str">
            <v>00111145P.2</v>
          </cell>
        </row>
        <row r="8000">
          <cell r="K8000" t="str">
            <v>00111149P.2</v>
          </cell>
        </row>
        <row r="8001">
          <cell r="K8001" t="str">
            <v>00111150P.2</v>
          </cell>
        </row>
        <row r="8002">
          <cell r="K8002" t="str">
            <v>00111151P.2</v>
          </cell>
        </row>
        <row r="8003">
          <cell r="K8003" t="str">
            <v>00111153P.2</v>
          </cell>
        </row>
        <row r="8004">
          <cell r="K8004" t="str">
            <v>00111153P.2</v>
          </cell>
        </row>
        <row r="8005">
          <cell r="K8005" t="str">
            <v>00111153P.2</v>
          </cell>
        </row>
        <row r="8006">
          <cell r="K8006" t="str">
            <v>00111159P.2</v>
          </cell>
        </row>
        <row r="8007">
          <cell r="K8007" t="str">
            <v>00111159P.2</v>
          </cell>
        </row>
        <row r="8008">
          <cell r="K8008" t="str">
            <v>00111159P.2</v>
          </cell>
        </row>
        <row r="8009">
          <cell r="K8009" t="str">
            <v>00111159P.2</v>
          </cell>
        </row>
        <row r="8010">
          <cell r="K8010" t="str">
            <v>00111159P.2</v>
          </cell>
        </row>
        <row r="8011">
          <cell r="K8011" t="str">
            <v>00111159P.2</v>
          </cell>
        </row>
        <row r="8012">
          <cell r="K8012" t="str">
            <v>00111159P.2</v>
          </cell>
        </row>
        <row r="8013">
          <cell r="K8013" t="str">
            <v>00111159P.2</v>
          </cell>
        </row>
        <row r="8014">
          <cell r="K8014" t="str">
            <v>00111159P.2</v>
          </cell>
        </row>
        <row r="8015">
          <cell r="K8015" t="str">
            <v>00111143P.2</v>
          </cell>
        </row>
        <row r="8016">
          <cell r="K8016" t="str">
            <v>00111143P.2</v>
          </cell>
        </row>
        <row r="8017">
          <cell r="K8017" t="str">
            <v>00111143P.2</v>
          </cell>
        </row>
        <row r="8018">
          <cell r="K8018" t="str">
            <v>00111143P.2</v>
          </cell>
        </row>
        <row r="8019">
          <cell r="K8019" t="str">
            <v>00111143P.2</v>
          </cell>
        </row>
        <row r="8020">
          <cell r="K8020" t="str">
            <v>00111143P.2</v>
          </cell>
        </row>
        <row r="8021">
          <cell r="K8021" t="str">
            <v>00111143P.2</v>
          </cell>
        </row>
        <row r="8022">
          <cell r="K8022" t="str">
            <v>00111143P.2</v>
          </cell>
        </row>
        <row r="8023">
          <cell r="K8023" t="str">
            <v>00111143P.2</v>
          </cell>
        </row>
        <row r="8024">
          <cell r="K8024" t="str">
            <v>00111143P.2</v>
          </cell>
        </row>
        <row r="8025">
          <cell r="K8025" t="str">
            <v>00111143P.2</v>
          </cell>
        </row>
        <row r="8026">
          <cell r="K8026" t="str">
            <v>00111143P.2</v>
          </cell>
        </row>
        <row r="8027">
          <cell r="K8027" t="str">
            <v>00111110P.2</v>
          </cell>
        </row>
        <row r="8028">
          <cell r="K8028" t="str">
            <v>00111110P.2</v>
          </cell>
        </row>
        <row r="8029">
          <cell r="K8029" t="str">
            <v>00111113P.2</v>
          </cell>
        </row>
        <row r="8030">
          <cell r="K8030" t="str">
            <v>00111113P.2</v>
          </cell>
        </row>
        <row r="8031">
          <cell r="K8031" t="str">
            <v>00111113P.2</v>
          </cell>
        </row>
        <row r="8032">
          <cell r="K8032" t="str">
            <v>00111115P.2</v>
          </cell>
        </row>
        <row r="8033">
          <cell r="K8033" t="str">
            <v>00111115P.2</v>
          </cell>
        </row>
        <row r="8034">
          <cell r="K8034" t="str">
            <v>00111115P.2</v>
          </cell>
        </row>
        <row r="8035">
          <cell r="K8035" t="str">
            <v>00111121P.2</v>
          </cell>
        </row>
        <row r="8036">
          <cell r="K8036" t="str">
            <v>00111122P.2</v>
          </cell>
        </row>
        <row r="8037">
          <cell r="K8037" t="str">
            <v>00111123P.2</v>
          </cell>
        </row>
        <row r="8038">
          <cell r="K8038" t="str">
            <v>00111123P.2</v>
          </cell>
        </row>
        <row r="8039">
          <cell r="K8039" t="str">
            <v>00111124P.2</v>
          </cell>
        </row>
        <row r="8040">
          <cell r="K8040" t="str">
            <v>00111126P.2</v>
          </cell>
        </row>
        <row r="8041">
          <cell r="K8041" t="str">
            <v>00111126P.2</v>
          </cell>
        </row>
        <row r="8042">
          <cell r="K8042" t="str">
            <v>00111128P.2</v>
          </cell>
        </row>
        <row r="8043">
          <cell r="K8043" t="str">
            <v>00111128P.2</v>
          </cell>
        </row>
        <row r="8044">
          <cell r="K8044" t="str">
            <v>00111128P.2</v>
          </cell>
        </row>
        <row r="8045">
          <cell r="K8045" t="str">
            <v>00111129P.2</v>
          </cell>
        </row>
        <row r="8046">
          <cell r="K8046" t="str">
            <v>00111131P.2</v>
          </cell>
        </row>
        <row r="8047">
          <cell r="K8047" t="str">
            <v>00111132P.2</v>
          </cell>
        </row>
        <row r="8048">
          <cell r="K8048" t="str">
            <v>00111132P.2</v>
          </cell>
        </row>
        <row r="8049">
          <cell r="K8049" t="str">
            <v>00111132P.2</v>
          </cell>
        </row>
        <row r="8050">
          <cell r="K8050" t="str">
            <v>00111133P.2</v>
          </cell>
        </row>
        <row r="8051">
          <cell r="K8051" t="str">
            <v>00111133P.2</v>
          </cell>
        </row>
        <row r="8052">
          <cell r="K8052" t="str">
            <v>00111133P.2</v>
          </cell>
        </row>
        <row r="8053">
          <cell r="K8053" t="str">
            <v>00111134P.2</v>
          </cell>
        </row>
        <row r="8054">
          <cell r="K8054" t="str">
            <v>00111134P.2</v>
          </cell>
        </row>
        <row r="8055">
          <cell r="K8055" t="str">
            <v>00111134P.2</v>
          </cell>
        </row>
        <row r="8056">
          <cell r="K8056" t="str">
            <v>00111135P.2</v>
          </cell>
        </row>
        <row r="8057">
          <cell r="K8057" t="str">
            <v>00111135P.2</v>
          </cell>
        </row>
        <row r="8058">
          <cell r="K8058" t="str">
            <v>00111135P.2</v>
          </cell>
        </row>
        <row r="8059">
          <cell r="K8059" t="str">
            <v>00111135P.2</v>
          </cell>
        </row>
        <row r="8060">
          <cell r="K8060" t="str">
            <v>00111135P.2</v>
          </cell>
        </row>
        <row r="8061">
          <cell r="K8061" t="str">
            <v>00111136P.2</v>
          </cell>
        </row>
        <row r="8062">
          <cell r="K8062" t="str">
            <v>00111145P.2</v>
          </cell>
        </row>
        <row r="8063">
          <cell r="K8063" t="str">
            <v>00111145P.2</v>
          </cell>
        </row>
        <row r="8064">
          <cell r="K8064" t="str">
            <v>00111149P.2</v>
          </cell>
        </row>
        <row r="8065">
          <cell r="K8065" t="str">
            <v>00111151P.2</v>
          </cell>
        </row>
        <row r="8066">
          <cell r="K8066" t="str">
            <v>00111151P.2</v>
          </cell>
        </row>
        <row r="8067">
          <cell r="K8067" t="str">
            <v>00111153P.2</v>
          </cell>
        </row>
        <row r="8068">
          <cell r="K8068" t="str">
            <v>00111153P.2</v>
          </cell>
        </row>
        <row r="8069">
          <cell r="K8069" t="str">
            <v>00111158P.2</v>
          </cell>
        </row>
        <row r="8070">
          <cell r="K8070" t="str">
            <v>00111159P.2</v>
          </cell>
        </row>
        <row r="8071">
          <cell r="K8071" t="str">
            <v>00111159P.2</v>
          </cell>
        </row>
        <row r="8072">
          <cell r="K8072" t="str">
            <v>00111159P.2</v>
          </cell>
        </row>
        <row r="8073">
          <cell r="K8073" t="str">
            <v>00111159P.2</v>
          </cell>
        </row>
        <row r="8074">
          <cell r="K8074" t="str">
            <v>00111110P.2</v>
          </cell>
        </row>
        <row r="8075">
          <cell r="K8075" t="str">
            <v>00111110P.2</v>
          </cell>
        </row>
        <row r="8076">
          <cell r="K8076" t="str">
            <v>00111111P.2</v>
          </cell>
        </row>
        <row r="8077">
          <cell r="K8077" t="str">
            <v>00111111P.2</v>
          </cell>
        </row>
        <row r="8078">
          <cell r="K8078" t="str">
            <v>00111112P.2</v>
          </cell>
        </row>
        <row r="8079">
          <cell r="K8079" t="str">
            <v>00111112P.2</v>
          </cell>
        </row>
        <row r="8080">
          <cell r="K8080" t="str">
            <v>00111113P.2</v>
          </cell>
        </row>
        <row r="8081">
          <cell r="K8081" t="str">
            <v>00111113P.2</v>
          </cell>
        </row>
        <row r="8082">
          <cell r="K8082" t="str">
            <v>00111113P.2</v>
          </cell>
        </row>
        <row r="8083">
          <cell r="K8083" t="str">
            <v>00111114P.2</v>
          </cell>
        </row>
        <row r="8084">
          <cell r="K8084" t="str">
            <v>00111114P.2</v>
          </cell>
        </row>
        <row r="8085">
          <cell r="K8085" t="str">
            <v>00111114P.2</v>
          </cell>
        </row>
        <row r="8086">
          <cell r="K8086" t="str">
            <v>00111117P.2</v>
          </cell>
        </row>
        <row r="8087">
          <cell r="K8087" t="str">
            <v>00111117P.2</v>
          </cell>
        </row>
        <row r="8088">
          <cell r="K8088" t="str">
            <v>00111117P.2</v>
          </cell>
        </row>
        <row r="8089">
          <cell r="K8089" t="str">
            <v>00111118P.2</v>
          </cell>
        </row>
        <row r="8090">
          <cell r="K8090" t="str">
            <v>00111120P.2</v>
          </cell>
        </row>
        <row r="8091">
          <cell r="K8091" t="str">
            <v>00111120P.2</v>
          </cell>
        </row>
        <row r="8092">
          <cell r="K8092" t="str">
            <v>00111120P.2</v>
          </cell>
        </row>
        <row r="8093">
          <cell r="K8093" t="str">
            <v>00111121P.2</v>
          </cell>
        </row>
        <row r="8094">
          <cell r="K8094" t="str">
            <v>00111121P.2</v>
          </cell>
        </row>
        <row r="8095">
          <cell r="K8095" t="str">
            <v>00111121P.2</v>
          </cell>
        </row>
        <row r="8096">
          <cell r="K8096" t="str">
            <v>00111122P.2</v>
          </cell>
        </row>
        <row r="8097">
          <cell r="K8097" t="str">
            <v>00111122P.2</v>
          </cell>
        </row>
        <row r="8098">
          <cell r="K8098" t="str">
            <v>00111122P.2</v>
          </cell>
        </row>
        <row r="8099">
          <cell r="K8099" t="str">
            <v>00111122P.2</v>
          </cell>
        </row>
        <row r="8100">
          <cell r="K8100" t="str">
            <v>00111123P.2</v>
          </cell>
        </row>
        <row r="8101">
          <cell r="K8101" t="str">
            <v>00111124P.2</v>
          </cell>
        </row>
        <row r="8102">
          <cell r="K8102" t="str">
            <v>00111124P.2</v>
          </cell>
        </row>
        <row r="8103">
          <cell r="K8103" t="str">
            <v>00111124P.2</v>
          </cell>
        </row>
        <row r="8104">
          <cell r="K8104" t="str">
            <v>00111124P.2</v>
          </cell>
        </row>
        <row r="8105">
          <cell r="K8105" t="str">
            <v>00111126P.2</v>
          </cell>
        </row>
        <row r="8106">
          <cell r="K8106" t="str">
            <v>00111126P.2</v>
          </cell>
        </row>
        <row r="8107">
          <cell r="K8107" t="str">
            <v>00111126P.2</v>
          </cell>
        </row>
        <row r="8108">
          <cell r="K8108" t="str">
            <v>00111127P.2</v>
          </cell>
        </row>
        <row r="8109">
          <cell r="K8109" t="str">
            <v>00111128P.2</v>
          </cell>
        </row>
        <row r="8110">
          <cell r="K8110" t="str">
            <v>00111128P.2</v>
          </cell>
        </row>
        <row r="8111">
          <cell r="K8111" t="str">
            <v>00111128P.2</v>
          </cell>
        </row>
        <row r="8112">
          <cell r="K8112" t="str">
            <v>00111129P.2</v>
          </cell>
        </row>
        <row r="8113">
          <cell r="K8113" t="str">
            <v>00111129P.2</v>
          </cell>
        </row>
        <row r="8114">
          <cell r="K8114" t="str">
            <v>00111129P.2</v>
          </cell>
        </row>
        <row r="8115">
          <cell r="K8115" t="str">
            <v>00111129P.2</v>
          </cell>
        </row>
        <row r="8116">
          <cell r="K8116" t="str">
            <v>00111131P.2</v>
          </cell>
        </row>
        <row r="8117">
          <cell r="K8117" t="str">
            <v>00111131P.2</v>
          </cell>
        </row>
        <row r="8118">
          <cell r="K8118" t="str">
            <v>00111132P.2</v>
          </cell>
        </row>
        <row r="8119">
          <cell r="K8119" t="str">
            <v>00111132P.2</v>
          </cell>
        </row>
        <row r="8120">
          <cell r="K8120" t="str">
            <v>00111132P.2</v>
          </cell>
        </row>
        <row r="8121">
          <cell r="K8121" t="str">
            <v>00111132P.2</v>
          </cell>
        </row>
        <row r="8122">
          <cell r="K8122" t="str">
            <v>00111133P.2</v>
          </cell>
        </row>
        <row r="8123">
          <cell r="K8123" t="str">
            <v>00111133P.2</v>
          </cell>
        </row>
        <row r="8124">
          <cell r="K8124" t="str">
            <v>00111133P.2</v>
          </cell>
        </row>
        <row r="8125">
          <cell r="K8125" t="str">
            <v>00111135P.2</v>
          </cell>
        </row>
        <row r="8126">
          <cell r="K8126" t="str">
            <v>00111136P.2</v>
          </cell>
        </row>
        <row r="8127">
          <cell r="K8127" t="str">
            <v>00111158P.2</v>
          </cell>
        </row>
        <row r="8128">
          <cell r="K8128" t="str">
            <v>00111158P.2</v>
          </cell>
        </row>
        <row r="8129">
          <cell r="K8129" t="str">
            <v>00111145P.2</v>
          </cell>
        </row>
        <row r="8130">
          <cell r="K8130" t="str">
            <v>00111145P.2</v>
          </cell>
        </row>
        <row r="8131">
          <cell r="K8131" t="str">
            <v>00111145P.2</v>
          </cell>
        </row>
        <row r="8132">
          <cell r="K8132" t="str">
            <v>00111145P.2</v>
          </cell>
        </row>
        <row r="8133">
          <cell r="K8133" t="str">
            <v>00111149P.2</v>
          </cell>
        </row>
        <row r="8134">
          <cell r="K8134" t="str">
            <v>00111150P.2</v>
          </cell>
        </row>
        <row r="8135">
          <cell r="K8135" t="str">
            <v>00111153P.2</v>
          </cell>
        </row>
        <row r="8136">
          <cell r="K8136" t="str">
            <v>00111153P.2</v>
          </cell>
        </row>
        <row r="8137">
          <cell r="K8137" t="str">
            <v>00111153P.2</v>
          </cell>
        </row>
        <row r="8138">
          <cell r="K8138" t="str">
            <v>00111158P.2</v>
          </cell>
        </row>
        <row r="8139">
          <cell r="K8139" t="str">
            <v>00111158P.2</v>
          </cell>
        </row>
        <row r="8140">
          <cell r="K8140" t="str">
            <v>00111158P.2</v>
          </cell>
        </row>
        <row r="8141">
          <cell r="K8141" t="str">
            <v>00111159P.2</v>
          </cell>
        </row>
        <row r="8142">
          <cell r="K8142" t="str">
            <v>00111159P.2</v>
          </cell>
        </row>
        <row r="8143">
          <cell r="K8143" t="str">
            <v>00111159P.2</v>
          </cell>
        </row>
        <row r="8144">
          <cell r="K8144" t="str">
            <v>00111110P.2</v>
          </cell>
        </row>
        <row r="8145">
          <cell r="K8145" t="str">
            <v>00111110P.2</v>
          </cell>
        </row>
        <row r="8146">
          <cell r="K8146" t="str">
            <v>00111110P.2</v>
          </cell>
        </row>
        <row r="8147">
          <cell r="K8147" t="str">
            <v>00111110P.2</v>
          </cell>
        </row>
        <row r="8148">
          <cell r="K8148" t="str">
            <v>00111110P.2</v>
          </cell>
        </row>
        <row r="8149">
          <cell r="K8149" t="str">
            <v>00111110P.2</v>
          </cell>
        </row>
        <row r="8150">
          <cell r="K8150" t="str">
            <v>00111110P.2</v>
          </cell>
        </row>
        <row r="8151">
          <cell r="K8151" t="str">
            <v>00111110P.2</v>
          </cell>
        </row>
        <row r="8152">
          <cell r="K8152" t="str">
            <v>00111112P.2</v>
          </cell>
        </row>
        <row r="8153">
          <cell r="K8153" t="str">
            <v>00111112P.2</v>
          </cell>
        </row>
        <row r="8154">
          <cell r="K8154" t="str">
            <v>00111112P.2</v>
          </cell>
        </row>
        <row r="8155">
          <cell r="K8155" t="str">
            <v>00111112P.2</v>
          </cell>
        </row>
        <row r="8156">
          <cell r="K8156" t="str">
            <v>00111112P.2</v>
          </cell>
        </row>
        <row r="8157">
          <cell r="K8157" t="str">
            <v>00111112P.2</v>
          </cell>
        </row>
        <row r="8158">
          <cell r="K8158" t="str">
            <v>00111112P.2</v>
          </cell>
        </row>
        <row r="8159">
          <cell r="K8159" t="str">
            <v>00111112P.2</v>
          </cell>
        </row>
        <row r="8160">
          <cell r="K8160" t="str">
            <v>00111112P.2</v>
          </cell>
        </row>
        <row r="8161">
          <cell r="K8161" t="str">
            <v>00111112P.2</v>
          </cell>
        </row>
        <row r="8162">
          <cell r="K8162" t="str">
            <v>00111112P.2</v>
          </cell>
        </row>
        <row r="8163">
          <cell r="K8163" t="str">
            <v>00111112P.2</v>
          </cell>
        </row>
        <row r="8164">
          <cell r="K8164" t="str">
            <v>00111112P.2</v>
          </cell>
        </row>
        <row r="8165">
          <cell r="K8165" t="str">
            <v>00111112P.2</v>
          </cell>
        </row>
        <row r="8166">
          <cell r="K8166" t="str">
            <v>00111112P.2</v>
          </cell>
        </row>
        <row r="8167">
          <cell r="K8167" t="str">
            <v>00111112P.2</v>
          </cell>
        </row>
        <row r="8168">
          <cell r="K8168" t="str">
            <v>00111113P.2</v>
          </cell>
        </row>
        <row r="8169">
          <cell r="K8169" t="str">
            <v>00111113P.2</v>
          </cell>
        </row>
        <row r="8170">
          <cell r="K8170" t="str">
            <v>00111113P.2</v>
          </cell>
        </row>
        <row r="8171">
          <cell r="K8171" t="str">
            <v>00111113P.2</v>
          </cell>
        </row>
        <row r="8172">
          <cell r="K8172" t="str">
            <v>00111113P.2</v>
          </cell>
        </row>
        <row r="8173">
          <cell r="K8173" t="str">
            <v>00111113P.2</v>
          </cell>
        </row>
        <row r="8174">
          <cell r="K8174" t="str">
            <v>00111113P.2</v>
          </cell>
        </row>
        <row r="8175">
          <cell r="K8175" t="str">
            <v>00111113P.2</v>
          </cell>
        </row>
        <row r="8176">
          <cell r="K8176" t="str">
            <v>00111113P.2</v>
          </cell>
        </row>
        <row r="8177">
          <cell r="K8177" t="str">
            <v>00111113P.2</v>
          </cell>
        </row>
        <row r="8178">
          <cell r="K8178" t="str">
            <v>00111113P.2</v>
          </cell>
        </row>
        <row r="8179">
          <cell r="K8179" t="str">
            <v>00111113P.2</v>
          </cell>
        </row>
        <row r="8180">
          <cell r="K8180" t="str">
            <v>00111113P.2</v>
          </cell>
        </row>
        <row r="8181">
          <cell r="K8181" t="str">
            <v>00111113P.2</v>
          </cell>
        </row>
        <row r="8182">
          <cell r="K8182" t="str">
            <v>00111113P.2</v>
          </cell>
        </row>
        <row r="8183">
          <cell r="K8183" t="str">
            <v>00111113P.2</v>
          </cell>
        </row>
        <row r="8184">
          <cell r="K8184" t="str">
            <v>00111113P.2</v>
          </cell>
        </row>
        <row r="8185">
          <cell r="K8185" t="str">
            <v>00111117P.2</v>
          </cell>
        </row>
        <row r="8186">
          <cell r="K8186" t="str">
            <v>00111117P.2</v>
          </cell>
        </row>
        <row r="8187">
          <cell r="K8187" t="str">
            <v>00111117P.2</v>
          </cell>
        </row>
        <row r="8188">
          <cell r="K8188" t="str">
            <v>00111117P.2</v>
          </cell>
        </row>
        <row r="8189">
          <cell r="K8189" t="str">
            <v>00111117P.2</v>
          </cell>
        </row>
        <row r="8190">
          <cell r="K8190" t="str">
            <v>00111117P.2</v>
          </cell>
        </row>
        <row r="8191">
          <cell r="K8191" t="str">
            <v>00111117P.2</v>
          </cell>
        </row>
        <row r="8192">
          <cell r="K8192" t="str">
            <v>00111117P.2</v>
          </cell>
        </row>
        <row r="8193">
          <cell r="K8193" t="str">
            <v>00111117P.2</v>
          </cell>
        </row>
        <row r="8194">
          <cell r="K8194" t="str">
            <v>00111117P.2</v>
          </cell>
        </row>
        <row r="8195">
          <cell r="K8195" t="str">
            <v>00111118P.2</v>
          </cell>
        </row>
        <row r="8196">
          <cell r="K8196" t="str">
            <v>00111118P.2</v>
          </cell>
        </row>
        <row r="8197">
          <cell r="K8197" t="str">
            <v>00111120P.2</v>
          </cell>
        </row>
        <row r="8198">
          <cell r="K8198" t="str">
            <v>00111120P.2</v>
          </cell>
        </row>
        <row r="8199">
          <cell r="K8199" t="str">
            <v>00111120P.2</v>
          </cell>
        </row>
        <row r="8200">
          <cell r="K8200" t="str">
            <v>00111120P.2</v>
          </cell>
        </row>
        <row r="8201">
          <cell r="K8201" t="str">
            <v>00111120P.2</v>
          </cell>
        </row>
        <row r="8202">
          <cell r="K8202" t="str">
            <v>00111120P.2</v>
          </cell>
        </row>
        <row r="8203">
          <cell r="K8203" t="str">
            <v>00111120P.2</v>
          </cell>
        </row>
        <row r="8204">
          <cell r="K8204" t="str">
            <v>00111120P.2</v>
          </cell>
        </row>
        <row r="8205">
          <cell r="K8205" t="str">
            <v>00111122P.2</v>
          </cell>
        </row>
        <row r="8206">
          <cell r="K8206" t="str">
            <v>00111122P.2</v>
          </cell>
        </row>
        <row r="8207">
          <cell r="K8207" t="str">
            <v>00111122P.2</v>
          </cell>
        </row>
        <row r="8208">
          <cell r="K8208" t="str">
            <v>00111122P.2</v>
          </cell>
        </row>
        <row r="8209">
          <cell r="K8209" t="str">
            <v>00111122P.2</v>
          </cell>
        </row>
        <row r="8210">
          <cell r="K8210" t="str">
            <v>00111122P.2</v>
          </cell>
        </row>
        <row r="8211">
          <cell r="K8211" t="str">
            <v>00111122P.2</v>
          </cell>
        </row>
        <row r="8212">
          <cell r="K8212" t="str">
            <v>00111122P.2</v>
          </cell>
        </row>
        <row r="8213">
          <cell r="K8213" t="str">
            <v>00111122P.2</v>
          </cell>
        </row>
        <row r="8214">
          <cell r="K8214" t="str">
            <v>00111122P.2</v>
          </cell>
        </row>
        <row r="8215">
          <cell r="K8215" t="str">
            <v>00111124P.2</v>
          </cell>
        </row>
        <row r="8216">
          <cell r="K8216" t="str">
            <v>00111124P.2</v>
          </cell>
        </row>
        <row r="8217">
          <cell r="K8217" t="str">
            <v>00111126P.2</v>
          </cell>
        </row>
        <row r="8218">
          <cell r="K8218" t="str">
            <v>00111126P.2</v>
          </cell>
        </row>
        <row r="8219">
          <cell r="K8219" t="str">
            <v>00111126P.2</v>
          </cell>
        </row>
        <row r="8220">
          <cell r="K8220" t="str">
            <v>00111126P.2</v>
          </cell>
        </row>
        <row r="8221">
          <cell r="K8221" t="str">
            <v>00111126P.2</v>
          </cell>
        </row>
        <row r="8222">
          <cell r="K8222" t="str">
            <v>00111126P.2</v>
          </cell>
        </row>
        <row r="8223">
          <cell r="K8223" t="str">
            <v>00111126P.2</v>
          </cell>
        </row>
        <row r="8224">
          <cell r="K8224" t="str">
            <v>00111126P.2</v>
          </cell>
        </row>
        <row r="8225">
          <cell r="K8225" t="str">
            <v>00111126P.2</v>
          </cell>
        </row>
        <row r="8226">
          <cell r="K8226" t="str">
            <v>00111126P.2</v>
          </cell>
        </row>
        <row r="8227">
          <cell r="K8227" t="str">
            <v>00111126P.2</v>
          </cell>
        </row>
        <row r="8228">
          <cell r="K8228" t="str">
            <v>00111128P.2</v>
          </cell>
        </row>
        <row r="8229">
          <cell r="K8229" t="str">
            <v>00111128P.2</v>
          </cell>
        </row>
        <row r="8230">
          <cell r="K8230" t="str">
            <v>00111128P.2</v>
          </cell>
        </row>
        <row r="8231">
          <cell r="K8231" t="str">
            <v>00111128P.2</v>
          </cell>
        </row>
        <row r="8232">
          <cell r="K8232" t="str">
            <v>00111128P.2</v>
          </cell>
        </row>
        <row r="8233">
          <cell r="K8233" t="str">
            <v>00111128P.2</v>
          </cell>
        </row>
        <row r="8234">
          <cell r="K8234" t="str">
            <v>00111128P.2</v>
          </cell>
        </row>
        <row r="8235">
          <cell r="K8235" t="str">
            <v>00111128P.2</v>
          </cell>
        </row>
        <row r="8236">
          <cell r="K8236" t="str">
            <v>00111128P.2</v>
          </cell>
        </row>
        <row r="8237">
          <cell r="K8237" t="str">
            <v>00111128P.2</v>
          </cell>
        </row>
        <row r="8238">
          <cell r="K8238" t="str">
            <v>00111130P.2</v>
          </cell>
        </row>
        <row r="8239">
          <cell r="K8239" t="str">
            <v>00111130P.2</v>
          </cell>
        </row>
        <row r="8240">
          <cell r="K8240" t="str">
            <v>00111130P.2</v>
          </cell>
        </row>
        <row r="8241">
          <cell r="K8241" t="str">
            <v>00111130P.2</v>
          </cell>
        </row>
        <row r="8242">
          <cell r="K8242" t="str">
            <v>00111130P.2</v>
          </cell>
        </row>
        <row r="8243">
          <cell r="K8243" t="str">
            <v>00111130P.2</v>
          </cell>
        </row>
        <row r="8244">
          <cell r="K8244" t="str">
            <v>00111131P.2</v>
          </cell>
        </row>
        <row r="8245">
          <cell r="K8245" t="str">
            <v>00111131P.2</v>
          </cell>
        </row>
        <row r="8246">
          <cell r="K8246" t="str">
            <v>00111131P.2</v>
          </cell>
        </row>
        <row r="8247">
          <cell r="K8247" t="str">
            <v>00111131P.2</v>
          </cell>
        </row>
        <row r="8248">
          <cell r="K8248" t="str">
            <v>00111131P.2</v>
          </cell>
        </row>
        <row r="8249">
          <cell r="K8249" t="str">
            <v>00111131P.2</v>
          </cell>
        </row>
        <row r="8250">
          <cell r="K8250" t="str">
            <v>00111131P.2</v>
          </cell>
        </row>
        <row r="8251">
          <cell r="K8251" t="str">
            <v>00111131P.2</v>
          </cell>
        </row>
        <row r="8252">
          <cell r="K8252" t="str">
            <v>00111131P.2</v>
          </cell>
        </row>
        <row r="8253">
          <cell r="K8253" t="str">
            <v>00111134P.2</v>
          </cell>
        </row>
        <row r="8254">
          <cell r="K8254" t="str">
            <v>00111134P.2</v>
          </cell>
        </row>
        <row r="8255">
          <cell r="K8255" t="str">
            <v>00111134P.2</v>
          </cell>
        </row>
        <row r="8256">
          <cell r="K8256" t="str">
            <v>00111155P.2</v>
          </cell>
        </row>
        <row r="8257">
          <cell r="K8257" t="str">
            <v>00111155P.2</v>
          </cell>
        </row>
        <row r="8258">
          <cell r="K8258" t="str">
            <v>00111155P.2</v>
          </cell>
        </row>
        <row r="8259">
          <cell r="K8259" t="str">
            <v>00111134P.2</v>
          </cell>
        </row>
        <row r="8260">
          <cell r="K8260" t="str">
            <v>00111134P.2</v>
          </cell>
        </row>
        <row r="8261">
          <cell r="K8261" t="str">
            <v>00111134P.2</v>
          </cell>
        </row>
        <row r="8262">
          <cell r="K8262" t="str">
            <v>00111134P.2</v>
          </cell>
        </row>
        <row r="8263">
          <cell r="K8263" t="str">
            <v>00111134P.2</v>
          </cell>
        </row>
        <row r="8264">
          <cell r="K8264" t="str">
            <v>00111136P.2</v>
          </cell>
        </row>
        <row r="8265">
          <cell r="K8265" t="str">
            <v>00111136P.2</v>
          </cell>
        </row>
        <row r="8266">
          <cell r="K8266" t="str">
            <v>00111136P.2</v>
          </cell>
        </row>
        <row r="8267">
          <cell r="K8267" t="str">
            <v>00111136P.2</v>
          </cell>
        </row>
        <row r="8268">
          <cell r="K8268" t="str">
            <v>00111136P.2</v>
          </cell>
        </row>
        <row r="8269">
          <cell r="K8269" t="str">
            <v>00111136P.2</v>
          </cell>
        </row>
        <row r="8270">
          <cell r="K8270" t="str">
            <v>00111136P.2</v>
          </cell>
        </row>
        <row r="8271">
          <cell r="K8271" t="str">
            <v>00111136P.2</v>
          </cell>
        </row>
        <row r="8272">
          <cell r="K8272" t="str">
            <v>00111136P.2</v>
          </cell>
        </row>
        <row r="8273">
          <cell r="K8273" t="str">
            <v>00111136P.2</v>
          </cell>
        </row>
        <row r="8274">
          <cell r="K8274" t="str">
            <v>00111136P.2</v>
          </cell>
        </row>
        <row r="8275">
          <cell r="K8275" t="str">
            <v>00111136P.2</v>
          </cell>
        </row>
        <row r="8276">
          <cell r="K8276" t="str">
            <v>00111136P.2</v>
          </cell>
        </row>
        <row r="8277">
          <cell r="K8277" t="str">
            <v>00111158P.2</v>
          </cell>
        </row>
        <row r="8278">
          <cell r="K8278" t="str">
            <v>00111158P.2</v>
          </cell>
        </row>
        <row r="8279">
          <cell r="K8279" t="str">
            <v>00111158P.2</v>
          </cell>
        </row>
        <row r="8280">
          <cell r="K8280" t="str">
            <v>00111158P.2</v>
          </cell>
        </row>
        <row r="8281">
          <cell r="K8281" t="str">
            <v>00111158P.2</v>
          </cell>
        </row>
        <row r="8282">
          <cell r="K8282" t="str">
            <v>00111153P.2</v>
          </cell>
        </row>
        <row r="8283">
          <cell r="K8283" t="str">
            <v>00111153P.2</v>
          </cell>
        </row>
        <row r="8284">
          <cell r="K8284" t="str">
            <v>00111153P.2</v>
          </cell>
        </row>
        <row r="8285">
          <cell r="K8285" t="str">
            <v>00111153P.2</v>
          </cell>
        </row>
        <row r="8286">
          <cell r="K8286" t="str">
            <v>00111159P.2</v>
          </cell>
        </row>
        <row r="8287">
          <cell r="K8287" t="str">
            <v>00111159P.2</v>
          </cell>
        </row>
        <row r="8288">
          <cell r="K8288" t="str">
            <v>00111159P.2</v>
          </cell>
        </row>
        <row r="8289">
          <cell r="K8289" t="str">
            <v>00111159P.2</v>
          </cell>
        </row>
        <row r="8290">
          <cell r="K8290" t="str">
            <v>00111159P.2</v>
          </cell>
        </row>
        <row r="8291">
          <cell r="K8291" t="str">
            <v>00111159P.2</v>
          </cell>
        </row>
        <row r="8292">
          <cell r="K8292" t="str">
            <v>00111159P.2</v>
          </cell>
        </row>
        <row r="8293">
          <cell r="K8293" t="str">
            <v>00111159P.2</v>
          </cell>
        </row>
        <row r="8294">
          <cell r="K8294" t="str">
            <v>00111159P.2</v>
          </cell>
        </row>
        <row r="8295">
          <cell r="K8295" t="str">
            <v>00111159P.2</v>
          </cell>
        </row>
        <row r="8296">
          <cell r="K8296" t="str">
            <v>00111159P.2</v>
          </cell>
        </row>
        <row r="8297">
          <cell r="K8297" t="str">
            <v>00111158P.2</v>
          </cell>
        </row>
        <row r="8298">
          <cell r="K8298" t="str">
            <v>00111158P.2</v>
          </cell>
        </row>
        <row r="8299">
          <cell r="K8299" t="str">
            <v>00111158P.2</v>
          </cell>
        </row>
        <row r="8300">
          <cell r="K8300" t="str">
            <v>00111140P.2</v>
          </cell>
        </row>
        <row r="8301">
          <cell r="K8301" t="str">
            <v>00111140P.2</v>
          </cell>
        </row>
        <row r="8302">
          <cell r="K8302" t="str">
            <v>00111140P.2</v>
          </cell>
        </row>
        <row r="8303">
          <cell r="K8303" t="str">
            <v>00111140P.2</v>
          </cell>
        </row>
        <row r="8304">
          <cell r="K8304" t="str">
            <v>00111140P.2</v>
          </cell>
        </row>
        <row r="8305">
          <cell r="K8305" t="str">
            <v>00111140P.2</v>
          </cell>
        </row>
        <row r="8306">
          <cell r="K8306" t="str">
            <v>00111145P.2</v>
          </cell>
        </row>
        <row r="8307">
          <cell r="K8307" t="str">
            <v>00111145P.2</v>
          </cell>
        </row>
        <row r="8308">
          <cell r="K8308" t="str">
            <v>00111145P.2</v>
          </cell>
        </row>
        <row r="8309">
          <cell r="K8309" t="str">
            <v>00111145P.2</v>
          </cell>
        </row>
        <row r="8310">
          <cell r="K8310" t="str">
            <v>00111145P.2</v>
          </cell>
        </row>
        <row r="8311">
          <cell r="K8311" t="str">
            <v>00111145P.2</v>
          </cell>
        </row>
        <row r="8312">
          <cell r="K8312" t="str">
            <v>00111145P.2</v>
          </cell>
        </row>
        <row r="8313">
          <cell r="K8313" t="str">
            <v>00111145P.2</v>
          </cell>
        </row>
        <row r="8314">
          <cell r="K8314" t="str">
            <v>00111145P.2</v>
          </cell>
        </row>
        <row r="8315">
          <cell r="K8315" t="str">
            <v>00111145P.2</v>
          </cell>
        </row>
        <row r="8316">
          <cell r="K8316" t="str">
            <v>00111145P.2</v>
          </cell>
        </row>
        <row r="8317">
          <cell r="K8317" t="str">
            <v>00111145P.2</v>
          </cell>
        </row>
        <row r="8318">
          <cell r="K8318" t="str">
            <v>00111145P.2</v>
          </cell>
        </row>
        <row r="8319">
          <cell r="K8319" t="str">
            <v>00111145P.2</v>
          </cell>
        </row>
        <row r="8320">
          <cell r="K8320" t="str">
            <v>00111145P.2</v>
          </cell>
        </row>
        <row r="8321">
          <cell r="K8321" t="str">
            <v>00111145P.2</v>
          </cell>
        </row>
        <row r="8322">
          <cell r="K8322" t="str">
            <v>00111149P.2</v>
          </cell>
        </row>
        <row r="8323">
          <cell r="K8323" t="str">
            <v>00111149P.2</v>
          </cell>
        </row>
        <row r="8324">
          <cell r="K8324" t="str">
            <v>00111149P.2</v>
          </cell>
        </row>
        <row r="8325">
          <cell r="K8325" t="str">
            <v>00111149P.2</v>
          </cell>
        </row>
        <row r="8326">
          <cell r="K8326" t="str">
            <v>00111149P.2</v>
          </cell>
        </row>
        <row r="8327">
          <cell r="K8327" t="str">
            <v>00111149P.2</v>
          </cell>
        </row>
        <row r="8328">
          <cell r="K8328" t="str">
            <v>00111149P.2</v>
          </cell>
        </row>
        <row r="8329">
          <cell r="K8329" t="str">
            <v>00111149P.2</v>
          </cell>
        </row>
        <row r="8330">
          <cell r="K8330" t="str">
            <v>00111149P.2</v>
          </cell>
        </row>
        <row r="8331">
          <cell r="K8331" t="str">
            <v>00111149P.2</v>
          </cell>
        </row>
        <row r="8332">
          <cell r="K8332" t="str">
            <v>00111143P.2</v>
          </cell>
        </row>
        <row r="8333">
          <cell r="K8333" t="str">
            <v>00111143P.2</v>
          </cell>
        </row>
        <row r="8334">
          <cell r="K8334" t="str">
            <v>00111143P.2</v>
          </cell>
        </row>
        <row r="8335">
          <cell r="K8335" t="str">
            <v>00111143P.2</v>
          </cell>
        </row>
        <row r="8336">
          <cell r="K8336" t="str">
            <v>00111143P.2</v>
          </cell>
        </row>
        <row r="8337">
          <cell r="K8337" t="str">
            <v>00111150P.2</v>
          </cell>
        </row>
        <row r="8338">
          <cell r="K8338" t="str">
            <v>00111150P.2</v>
          </cell>
        </row>
        <row r="8339">
          <cell r="K8339" t="str">
            <v>00111150P.2</v>
          </cell>
        </row>
        <row r="8340">
          <cell r="K8340" t="str">
            <v>00111150P.2</v>
          </cell>
        </row>
        <row r="8341">
          <cell r="K8341" t="str">
            <v>00111150P.2</v>
          </cell>
        </row>
        <row r="8342">
          <cell r="K8342" t="str">
            <v>00111150P.2</v>
          </cell>
        </row>
        <row r="8343">
          <cell r="K8343" t="str">
            <v>00111148P.2</v>
          </cell>
        </row>
        <row r="8344">
          <cell r="K8344" t="str">
            <v>00111148P.2</v>
          </cell>
        </row>
        <row r="8345">
          <cell r="K8345" t="str">
            <v>00111148P.2</v>
          </cell>
        </row>
        <row r="8346">
          <cell r="K8346" t="str">
            <v>00111148P.2</v>
          </cell>
        </row>
        <row r="8347">
          <cell r="K8347" t="str">
            <v>00111148P.2</v>
          </cell>
        </row>
        <row r="8348">
          <cell r="K8348" t="str">
            <v>00111148P.2</v>
          </cell>
        </row>
        <row r="8349">
          <cell r="K8349" t="str">
            <v>00111148P.2</v>
          </cell>
        </row>
        <row r="8350">
          <cell r="K8350" t="str">
            <v>00111157P.2</v>
          </cell>
        </row>
        <row r="8351">
          <cell r="K8351" t="str">
            <v>00111157P.2</v>
          </cell>
        </row>
        <row r="8352">
          <cell r="K8352" t="str">
            <v>00111157P.2</v>
          </cell>
        </row>
        <row r="8353">
          <cell r="K8353" t="str">
            <v>00111157P.2</v>
          </cell>
        </row>
        <row r="8354">
          <cell r="K8354" t="str">
            <v>00111157P.2</v>
          </cell>
        </row>
        <row r="8355">
          <cell r="K8355" t="str">
            <v>00111157P.2</v>
          </cell>
        </row>
        <row r="8356">
          <cell r="K8356" t="str">
            <v>00111157P.2</v>
          </cell>
        </row>
        <row r="8357">
          <cell r="K8357" t="str">
            <v>00111109P.2</v>
          </cell>
        </row>
        <row r="8358">
          <cell r="K8358" t="str">
            <v>00111109P.2</v>
          </cell>
        </row>
        <row r="8359">
          <cell r="K8359" t="str">
            <v>00111109P.2</v>
          </cell>
        </row>
        <row r="8360">
          <cell r="K8360" t="str">
            <v>00111109P.2</v>
          </cell>
        </row>
        <row r="8361">
          <cell r="K8361" t="str">
            <v>00111109P.2</v>
          </cell>
        </row>
        <row r="8362">
          <cell r="K8362" t="str">
            <v>00111109P.2</v>
          </cell>
        </row>
        <row r="8363">
          <cell r="K8363" t="str">
            <v>00111109P.2</v>
          </cell>
        </row>
        <row r="8364">
          <cell r="K8364" t="str">
            <v>00111109P.2</v>
          </cell>
        </row>
        <row r="8365">
          <cell r="K8365" t="str">
            <v>00111109P.2</v>
          </cell>
        </row>
        <row r="8366">
          <cell r="K8366" t="str">
            <v>00111109P.2</v>
          </cell>
        </row>
        <row r="8367">
          <cell r="K8367" t="str">
            <v>00111109P.2</v>
          </cell>
        </row>
        <row r="8368">
          <cell r="K8368" t="str">
            <v>00111109P.2</v>
          </cell>
        </row>
        <row r="8369">
          <cell r="K8369" t="str">
            <v>00111109P.2</v>
          </cell>
        </row>
        <row r="8370">
          <cell r="K8370" t="str">
            <v>00111109P.2</v>
          </cell>
        </row>
        <row r="8371">
          <cell r="K8371" t="str">
            <v>00111109P.2</v>
          </cell>
        </row>
        <row r="8372">
          <cell r="K8372" t="str">
            <v>00111109P.2</v>
          </cell>
        </row>
        <row r="8373">
          <cell r="K8373" t="str">
            <v>00111106P.2</v>
          </cell>
        </row>
        <row r="8374">
          <cell r="K8374" t="str">
            <v>00111106P.2</v>
          </cell>
        </row>
        <row r="8375">
          <cell r="K8375" t="str">
            <v>00111106P.2</v>
          </cell>
        </row>
        <row r="8376">
          <cell r="K8376" t="str">
            <v>00111106P.2</v>
          </cell>
        </row>
        <row r="8377">
          <cell r="K8377" t="str">
            <v>00111106P.2</v>
          </cell>
        </row>
        <row r="8378">
          <cell r="K8378" t="str">
            <v>00111106P.2</v>
          </cell>
        </row>
        <row r="8379">
          <cell r="K8379" t="str">
            <v>00111106P.2</v>
          </cell>
        </row>
        <row r="8380">
          <cell r="K8380" t="str">
            <v>00111106P.2</v>
          </cell>
        </row>
        <row r="8381">
          <cell r="K8381" t="str">
            <v>00111106P.2</v>
          </cell>
        </row>
        <row r="8382">
          <cell r="K8382" t="str">
            <v>00111106P.2</v>
          </cell>
        </row>
        <row r="8383">
          <cell r="K8383" t="str">
            <v>00111107P.2</v>
          </cell>
        </row>
        <row r="8384">
          <cell r="K8384" t="str">
            <v>00111107P.2</v>
          </cell>
        </row>
        <row r="8385">
          <cell r="K8385" t="str">
            <v>00111107P.2</v>
          </cell>
        </row>
        <row r="8386">
          <cell r="K8386" t="str">
            <v>00111110P.2</v>
          </cell>
        </row>
        <row r="8387">
          <cell r="K8387" t="str">
            <v>00111110P.2</v>
          </cell>
        </row>
        <row r="8388">
          <cell r="K8388" t="str">
            <v>00111110P.2</v>
          </cell>
        </row>
        <row r="8389">
          <cell r="K8389" t="str">
            <v>00111110P.2</v>
          </cell>
        </row>
        <row r="8390">
          <cell r="K8390" t="str">
            <v>00111110P.2</v>
          </cell>
        </row>
        <row r="8391">
          <cell r="K8391" t="str">
            <v>00111110P.2</v>
          </cell>
        </row>
        <row r="8392">
          <cell r="K8392" t="str">
            <v>00111110P.2</v>
          </cell>
        </row>
        <row r="8393">
          <cell r="K8393" t="str">
            <v>00111110P.2</v>
          </cell>
        </row>
        <row r="8394">
          <cell r="K8394" t="str">
            <v>00111111P.2</v>
          </cell>
        </row>
        <row r="8395">
          <cell r="K8395" t="str">
            <v>00111111P.2</v>
          </cell>
        </row>
        <row r="8396">
          <cell r="K8396" t="str">
            <v>00111111P.2</v>
          </cell>
        </row>
        <row r="8397">
          <cell r="K8397" t="str">
            <v>00111111P.2</v>
          </cell>
        </row>
        <row r="8398">
          <cell r="K8398" t="str">
            <v>00111111P.2</v>
          </cell>
        </row>
        <row r="8399">
          <cell r="K8399" t="str">
            <v>00111111P.2</v>
          </cell>
        </row>
        <row r="8400">
          <cell r="K8400" t="str">
            <v>00111111P.2</v>
          </cell>
        </row>
        <row r="8401">
          <cell r="K8401" t="str">
            <v>00111111P.2</v>
          </cell>
        </row>
        <row r="8402">
          <cell r="K8402" t="str">
            <v>00111111P.2</v>
          </cell>
        </row>
        <row r="8403">
          <cell r="K8403" t="str">
            <v>00111111P.2</v>
          </cell>
        </row>
        <row r="8404">
          <cell r="K8404" t="str">
            <v>00111111P.2</v>
          </cell>
        </row>
        <row r="8405">
          <cell r="K8405" t="str">
            <v>00111113P.2</v>
          </cell>
        </row>
        <row r="8406">
          <cell r="K8406" t="str">
            <v>00111113P.2</v>
          </cell>
        </row>
        <row r="8407">
          <cell r="K8407" t="str">
            <v>00111113P.2</v>
          </cell>
        </row>
        <row r="8408">
          <cell r="K8408" t="str">
            <v>00111113P.2</v>
          </cell>
        </row>
        <row r="8409">
          <cell r="K8409" t="str">
            <v>00111113P.2</v>
          </cell>
        </row>
        <row r="8410">
          <cell r="K8410" t="str">
            <v>00111113P.2</v>
          </cell>
        </row>
        <row r="8411">
          <cell r="K8411" t="str">
            <v>00111113P.2</v>
          </cell>
        </row>
        <row r="8412">
          <cell r="K8412" t="str">
            <v>00111113P.2</v>
          </cell>
        </row>
        <row r="8413">
          <cell r="K8413" t="str">
            <v>00111113P.2</v>
          </cell>
        </row>
        <row r="8414">
          <cell r="K8414" t="str">
            <v>00111113P.2</v>
          </cell>
        </row>
        <row r="8415">
          <cell r="K8415" t="str">
            <v>00111114P.2</v>
          </cell>
        </row>
        <row r="8416">
          <cell r="K8416" t="str">
            <v>00111114P.2</v>
          </cell>
        </row>
        <row r="8417">
          <cell r="K8417" t="str">
            <v>00111114P.2</v>
          </cell>
        </row>
        <row r="8418">
          <cell r="K8418" t="str">
            <v>00111114P.2</v>
          </cell>
        </row>
        <row r="8419">
          <cell r="K8419" t="str">
            <v>00111115P.2</v>
          </cell>
        </row>
        <row r="8420">
          <cell r="K8420" t="str">
            <v>00111115P.2</v>
          </cell>
        </row>
        <row r="8421">
          <cell r="K8421" t="str">
            <v>00111116P.2</v>
          </cell>
        </row>
        <row r="8422">
          <cell r="K8422" t="str">
            <v>00111116P.2</v>
          </cell>
        </row>
        <row r="8423">
          <cell r="K8423" t="str">
            <v>00111116P.2</v>
          </cell>
        </row>
        <row r="8424">
          <cell r="K8424" t="str">
            <v>00111116P.2</v>
          </cell>
        </row>
        <row r="8425">
          <cell r="K8425" t="str">
            <v>00111116P.2</v>
          </cell>
        </row>
        <row r="8426">
          <cell r="K8426" t="str">
            <v>00111117P.2</v>
          </cell>
        </row>
        <row r="8427">
          <cell r="K8427" t="str">
            <v>00111117P.2</v>
          </cell>
        </row>
        <row r="8428">
          <cell r="K8428" t="str">
            <v>00111117P.2</v>
          </cell>
        </row>
        <row r="8429">
          <cell r="K8429" t="str">
            <v>00111117P.2</v>
          </cell>
        </row>
        <row r="8430">
          <cell r="K8430" t="str">
            <v>00111117P.2</v>
          </cell>
        </row>
        <row r="8431">
          <cell r="K8431" t="str">
            <v>00111117P.2</v>
          </cell>
        </row>
        <row r="8432">
          <cell r="K8432" t="str">
            <v>00111117P.2</v>
          </cell>
        </row>
        <row r="8433">
          <cell r="K8433" t="str">
            <v>00111117P.2</v>
          </cell>
        </row>
        <row r="8434">
          <cell r="K8434" t="str">
            <v>00111117P.2</v>
          </cell>
        </row>
        <row r="8435">
          <cell r="K8435" t="str">
            <v>00111117P.2</v>
          </cell>
        </row>
        <row r="8436">
          <cell r="K8436" t="str">
            <v>00111117P.2</v>
          </cell>
        </row>
        <row r="8437">
          <cell r="K8437" t="str">
            <v>00111117P.2</v>
          </cell>
        </row>
        <row r="8438">
          <cell r="K8438" t="str">
            <v>00111117P.2</v>
          </cell>
        </row>
        <row r="8439">
          <cell r="K8439" t="str">
            <v>00111118P.2</v>
          </cell>
        </row>
        <row r="8440">
          <cell r="K8440" t="str">
            <v>00111118P.2</v>
          </cell>
        </row>
        <row r="8441">
          <cell r="K8441" t="str">
            <v>00111118P.2</v>
          </cell>
        </row>
        <row r="8442">
          <cell r="K8442" t="str">
            <v>00111118P.2</v>
          </cell>
        </row>
        <row r="8443">
          <cell r="K8443" t="str">
            <v>00111118P.2</v>
          </cell>
        </row>
        <row r="8444">
          <cell r="K8444" t="str">
            <v>00111118P.2</v>
          </cell>
        </row>
        <row r="8445">
          <cell r="K8445" t="str">
            <v>00111118P.2</v>
          </cell>
        </row>
        <row r="8446">
          <cell r="K8446" t="str">
            <v>00111118P.2</v>
          </cell>
        </row>
        <row r="8447">
          <cell r="K8447" t="str">
            <v>00111118P.2</v>
          </cell>
        </row>
        <row r="8448">
          <cell r="K8448" t="str">
            <v>00111118P.2</v>
          </cell>
        </row>
        <row r="8449">
          <cell r="K8449" t="str">
            <v>00111118P.2</v>
          </cell>
        </row>
        <row r="8450">
          <cell r="K8450" t="str">
            <v>00111118P.2</v>
          </cell>
        </row>
        <row r="8451">
          <cell r="K8451" t="str">
            <v>00111118P.2</v>
          </cell>
        </row>
        <row r="8452">
          <cell r="K8452" t="str">
            <v>00111120P.2</v>
          </cell>
        </row>
        <row r="8453">
          <cell r="K8453" t="str">
            <v>00111120P.2</v>
          </cell>
        </row>
        <row r="8454">
          <cell r="K8454" t="str">
            <v>00111120P.2</v>
          </cell>
        </row>
        <row r="8455">
          <cell r="K8455" t="str">
            <v>00111120P.2</v>
          </cell>
        </row>
        <row r="8456">
          <cell r="K8456" t="str">
            <v>00111120P.2</v>
          </cell>
        </row>
        <row r="8457">
          <cell r="K8457" t="str">
            <v>00111120P.2</v>
          </cell>
        </row>
        <row r="8458">
          <cell r="K8458" t="str">
            <v>00111120P.2</v>
          </cell>
        </row>
        <row r="8459">
          <cell r="K8459" t="str">
            <v>00111120P.2</v>
          </cell>
        </row>
        <row r="8460">
          <cell r="K8460" t="str">
            <v>00111120P.2</v>
          </cell>
        </row>
        <row r="8461">
          <cell r="K8461" t="str">
            <v>00111120P.2</v>
          </cell>
        </row>
        <row r="8462">
          <cell r="K8462" t="str">
            <v>00111120P.2</v>
          </cell>
        </row>
        <row r="8463">
          <cell r="K8463" t="str">
            <v>00111121P.2</v>
          </cell>
        </row>
        <row r="8464">
          <cell r="K8464" t="str">
            <v>00111121P.2</v>
          </cell>
        </row>
        <row r="8465">
          <cell r="K8465" t="str">
            <v>00111121P.2</v>
          </cell>
        </row>
        <row r="8466">
          <cell r="K8466" t="str">
            <v>00111121P.2</v>
          </cell>
        </row>
        <row r="8467">
          <cell r="K8467" t="str">
            <v>00111121P.2</v>
          </cell>
        </row>
        <row r="8468">
          <cell r="K8468" t="str">
            <v>00111122P.2</v>
          </cell>
        </row>
        <row r="8469">
          <cell r="K8469" t="str">
            <v>00111122P.2</v>
          </cell>
        </row>
        <row r="8470">
          <cell r="K8470" t="str">
            <v>00111122P.2</v>
          </cell>
        </row>
        <row r="8471">
          <cell r="K8471" t="str">
            <v>00111122P.2</v>
          </cell>
        </row>
        <row r="8472">
          <cell r="K8472" t="str">
            <v>00111122P.2</v>
          </cell>
        </row>
        <row r="8473">
          <cell r="K8473" t="str">
            <v>00111122P.2</v>
          </cell>
        </row>
        <row r="8474">
          <cell r="K8474" t="str">
            <v>00111123P.2</v>
          </cell>
        </row>
        <row r="8475">
          <cell r="K8475" t="str">
            <v>00111123P.2</v>
          </cell>
        </row>
        <row r="8476">
          <cell r="K8476" t="str">
            <v>00111123P.2</v>
          </cell>
        </row>
        <row r="8477">
          <cell r="K8477" t="str">
            <v>00111123P.2</v>
          </cell>
        </row>
        <row r="8478">
          <cell r="K8478" t="str">
            <v>00111123P.2</v>
          </cell>
        </row>
        <row r="8479">
          <cell r="K8479" t="str">
            <v>00111123P.2</v>
          </cell>
        </row>
        <row r="8480">
          <cell r="K8480" t="str">
            <v>00111124P.2</v>
          </cell>
        </row>
        <row r="8481">
          <cell r="K8481" t="str">
            <v>00111124P.2</v>
          </cell>
        </row>
        <row r="8482">
          <cell r="K8482" t="str">
            <v>00111124P.2</v>
          </cell>
        </row>
        <row r="8483">
          <cell r="K8483" t="str">
            <v>00111124P.2</v>
          </cell>
        </row>
        <row r="8484">
          <cell r="K8484" t="str">
            <v>00111125P.2</v>
          </cell>
        </row>
        <row r="8485">
          <cell r="K8485" t="str">
            <v>00111125P.2</v>
          </cell>
        </row>
        <row r="8486">
          <cell r="K8486" t="str">
            <v>00111125P.2</v>
          </cell>
        </row>
        <row r="8487">
          <cell r="K8487" t="str">
            <v>00111125P.2</v>
          </cell>
        </row>
        <row r="8488">
          <cell r="K8488" t="str">
            <v>00111125P.2</v>
          </cell>
        </row>
        <row r="8489">
          <cell r="K8489" t="str">
            <v>00111125P.2</v>
          </cell>
        </row>
        <row r="8490">
          <cell r="K8490" t="str">
            <v>00111125P.2</v>
          </cell>
        </row>
        <row r="8491">
          <cell r="K8491" t="str">
            <v>00111125P.2</v>
          </cell>
        </row>
        <row r="8492">
          <cell r="K8492" t="str">
            <v>00111125P.2</v>
          </cell>
        </row>
        <row r="8493">
          <cell r="K8493" t="str">
            <v>00111125P.2</v>
          </cell>
        </row>
        <row r="8494">
          <cell r="K8494" t="str">
            <v>00111125P.2</v>
          </cell>
        </row>
        <row r="8495">
          <cell r="K8495" t="str">
            <v>00111125P.2</v>
          </cell>
        </row>
        <row r="8496">
          <cell r="K8496" t="str">
            <v>00111125P.2</v>
          </cell>
        </row>
        <row r="8497">
          <cell r="K8497" t="str">
            <v>00111126P.2</v>
          </cell>
        </row>
        <row r="8498">
          <cell r="K8498" t="str">
            <v>00111126P.2</v>
          </cell>
        </row>
        <row r="8499">
          <cell r="K8499" t="str">
            <v>00111126P.2</v>
          </cell>
        </row>
        <row r="8500">
          <cell r="K8500" t="str">
            <v>00111126P.2</v>
          </cell>
        </row>
        <row r="8501">
          <cell r="K8501" t="str">
            <v>00111126P.2</v>
          </cell>
        </row>
        <row r="8502">
          <cell r="K8502" t="str">
            <v>00111126P.2</v>
          </cell>
        </row>
        <row r="8503">
          <cell r="K8503" t="str">
            <v>00111126P.2</v>
          </cell>
        </row>
        <row r="8504">
          <cell r="K8504" t="str">
            <v>00111126P.2</v>
          </cell>
        </row>
        <row r="8505">
          <cell r="K8505" t="str">
            <v>00111126P.2</v>
          </cell>
        </row>
        <row r="8506">
          <cell r="K8506" t="str">
            <v>00111126P.2</v>
          </cell>
        </row>
        <row r="8507">
          <cell r="K8507" t="str">
            <v>00111127P.2</v>
          </cell>
        </row>
        <row r="8508">
          <cell r="K8508" t="str">
            <v>00111127P.2</v>
          </cell>
        </row>
        <row r="8509">
          <cell r="K8509" t="str">
            <v>00111127P.2</v>
          </cell>
        </row>
        <row r="8510">
          <cell r="K8510" t="str">
            <v>00111127P.2</v>
          </cell>
        </row>
        <row r="8511">
          <cell r="K8511" t="str">
            <v>00111127P.2</v>
          </cell>
        </row>
        <row r="8512">
          <cell r="K8512" t="str">
            <v>00111127P.2</v>
          </cell>
        </row>
        <row r="8513">
          <cell r="K8513" t="str">
            <v>00111127P.2</v>
          </cell>
        </row>
        <row r="8514">
          <cell r="K8514" t="str">
            <v>00111127P.2</v>
          </cell>
        </row>
        <row r="8515">
          <cell r="K8515" t="str">
            <v>00111127P.2</v>
          </cell>
        </row>
        <row r="8516">
          <cell r="K8516" t="str">
            <v>00111127P.2</v>
          </cell>
        </row>
        <row r="8517">
          <cell r="K8517" t="str">
            <v>00111128P.2</v>
          </cell>
        </row>
        <row r="8518">
          <cell r="K8518" t="str">
            <v>00111128P.2</v>
          </cell>
        </row>
        <row r="8519">
          <cell r="K8519" t="str">
            <v>00111128P.2</v>
          </cell>
        </row>
        <row r="8520">
          <cell r="K8520" t="str">
            <v>00111128P.2</v>
          </cell>
        </row>
        <row r="8521">
          <cell r="K8521" t="str">
            <v>00111128P.2</v>
          </cell>
        </row>
        <row r="8522">
          <cell r="K8522" t="str">
            <v>00111128P.2</v>
          </cell>
        </row>
        <row r="8523">
          <cell r="K8523" t="str">
            <v>00111128P.2</v>
          </cell>
        </row>
        <row r="8524">
          <cell r="K8524" t="str">
            <v>00111128P.2</v>
          </cell>
        </row>
        <row r="8525">
          <cell r="K8525" t="str">
            <v>00111128P.2</v>
          </cell>
        </row>
        <row r="8526">
          <cell r="K8526" t="str">
            <v>00111128P.2</v>
          </cell>
        </row>
        <row r="8527">
          <cell r="K8527" t="str">
            <v>00111128P.2</v>
          </cell>
        </row>
        <row r="8528">
          <cell r="K8528" t="str">
            <v>00111128P.2</v>
          </cell>
        </row>
        <row r="8529">
          <cell r="K8529" t="str">
            <v>00111129P.2</v>
          </cell>
        </row>
        <row r="8530">
          <cell r="K8530" t="str">
            <v>00111129P.2</v>
          </cell>
        </row>
        <row r="8531">
          <cell r="K8531" t="str">
            <v>00111129P.2</v>
          </cell>
        </row>
        <row r="8532">
          <cell r="K8532" t="str">
            <v>00111129P.2</v>
          </cell>
        </row>
        <row r="8533">
          <cell r="K8533" t="str">
            <v>00111129P.2</v>
          </cell>
        </row>
        <row r="8534">
          <cell r="K8534" t="str">
            <v>00111129P.2</v>
          </cell>
        </row>
        <row r="8535">
          <cell r="K8535" t="str">
            <v>00111129P.2</v>
          </cell>
        </row>
        <row r="8536">
          <cell r="K8536" t="str">
            <v>00111129P.2</v>
          </cell>
        </row>
        <row r="8537">
          <cell r="K8537" t="str">
            <v>00111130P.2</v>
          </cell>
        </row>
        <row r="8538">
          <cell r="K8538" t="str">
            <v>00111130P.2</v>
          </cell>
        </row>
        <row r="8539">
          <cell r="K8539" t="str">
            <v>00111130P.2</v>
          </cell>
        </row>
        <row r="8540">
          <cell r="K8540" t="str">
            <v>00111130P.2</v>
          </cell>
        </row>
        <row r="8541">
          <cell r="K8541" t="str">
            <v>00111130P.2</v>
          </cell>
        </row>
        <row r="8542">
          <cell r="K8542" t="str">
            <v>00111130P.2</v>
          </cell>
        </row>
        <row r="8543">
          <cell r="K8543" t="str">
            <v>00111130P.2</v>
          </cell>
        </row>
        <row r="8544">
          <cell r="K8544" t="str">
            <v>00111130P.2</v>
          </cell>
        </row>
        <row r="8545">
          <cell r="K8545" t="str">
            <v>00111130P.2</v>
          </cell>
        </row>
        <row r="8546">
          <cell r="K8546" t="str">
            <v>00111131P.2</v>
          </cell>
        </row>
        <row r="8547">
          <cell r="K8547" t="str">
            <v>00111131P.2</v>
          </cell>
        </row>
        <row r="8548">
          <cell r="K8548" t="str">
            <v>00111131P.2</v>
          </cell>
        </row>
        <row r="8549">
          <cell r="K8549" t="str">
            <v>00111131P.2</v>
          </cell>
        </row>
        <row r="8550">
          <cell r="K8550" t="str">
            <v>00111131P.2</v>
          </cell>
        </row>
        <row r="8551">
          <cell r="K8551" t="str">
            <v>00111131P.2</v>
          </cell>
        </row>
        <row r="8552">
          <cell r="K8552" t="str">
            <v>00111131P.2</v>
          </cell>
        </row>
        <row r="8553">
          <cell r="K8553" t="str">
            <v>00111131P.2</v>
          </cell>
        </row>
        <row r="8554">
          <cell r="K8554" t="str">
            <v>00111131P.2</v>
          </cell>
        </row>
        <row r="8555">
          <cell r="K8555" t="str">
            <v>00111131P.2</v>
          </cell>
        </row>
        <row r="8556">
          <cell r="K8556" t="str">
            <v>00111132P.2</v>
          </cell>
        </row>
        <row r="8557">
          <cell r="K8557" t="str">
            <v>00111132P.2</v>
          </cell>
        </row>
        <row r="8558">
          <cell r="K8558" t="str">
            <v>00111132P.2</v>
          </cell>
        </row>
        <row r="8559">
          <cell r="K8559" t="str">
            <v>00111132P.2</v>
          </cell>
        </row>
        <row r="8560">
          <cell r="K8560" t="str">
            <v>00111132P.2</v>
          </cell>
        </row>
        <row r="8561">
          <cell r="K8561" t="str">
            <v>00111132P.2</v>
          </cell>
        </row>
        <row r="8562">
          <cell r="K8562" t="str">
            <v>00111132P.2</v>
          </cell>
        </row>
        <row r="8563">
          <cell r="K8563" t="str">
            <v>00111132P.2</v>
          </cell>
        </row>
        <row r="8564">
          <cell r="K8564" t="str">
            <v>00111132P.2</v>
          </cell>
        </row>
        <row r="8565">
          <cell r="K8565" t="str">
            <v>00111132P.2</v>
          </cell>
        </row>
        <row r="8566">
          <cell r="K8566" t="str">
            <v>00111132P.2</v>
          </cell>
        </row>
        <row r="8567">
          <cell r="K8567" t="str">
            <v>00111132P.2</v>
          </cell>
        </row>
        <row r="8568">
          <cell r="K8568" t="str">
            <v>00111132P.2</v>
          </cell>
        </row>
        <row r="8569">
          <cell r="K8569" t="str">
            <v>00111133P.2</v>
          </cell>
        </row>
        <row r="8570">
          <cell r="K8570" t="str">
            <v>00111133P.2</v>
          </cell>
        </row>
        <row r="8571">
          <cell r="K8571" t="str">
            <v>00111133P.2</v>
          </cell>
        </row>
        <row r="8572">
          <cell r="K8572" t="str">
            <v>00111133P.2</v>
          </cell>
        </row>
        <row r="8573">
          <cell r="K8573" t="str">
            <v>00111133P.2</v>
          </cell>
        </row>
        <row r="8574">
          <cell r="K8574" t="str">
            <v>00111134P.2</v>
          </cell>
        </row>
        <row r="8575">
          <cell r="K8575" t="str">
            <v>00111134P.2</v>
          </cell>
        </row>
        <row r="8576">
          <cell r="K8576" t="str">
            <v>00111134P.2</v>
          </cell>
        </row>
        <row r="8577">
          <cell r="K8577" t="str">
            <v>00111134P.2</v>
          </cell>
        </row>
        <row r="8578">
          <cell r="K8578" t="str">
            <v>00111134P.2</v>
          </cell>
        </row>
        <row r="8579">
          <cell r="K8579" t="str">
            <v>00111134P.2</v>
          </cell>
        </row>
        <row r="8580">
          <cell r="K8580" t="str">
            <v>00111134P.2</v>
          </cell>
        </row>
        <row r="8581">
          <cell r="K8581" t="str">
            <v>00111134P.2</v>
          </cell>
        </row>
        <row r="8582">
          <cell r="K8582" t="str">
            <v>00111135P.2</v>
          </cell>
        </row>
        <row r="8583">
          <cell r="K8583" t="str">
            <v>00111135P.2</v>
          </cell>
        </row>
        <row r="8584">
          <cell r="K8584" t="str">
            <v>00111135P.2</v>
          </cell>
        </row>
        <row r="8585">
          <cell r="K8585" t="str">
            <v>00111135P.2</v>
          </cell>
        </row>
        <row r="8586">
          <cell r="K8586" t="str">
            <v>00111135P.2</v>
          </cell>
        </row>
        <row r="8587">
          <cell r="K8587" t="str">
            <v>00111135P.2</v>
          </cell>
        </row>
        <row r="8588">
          <cell r="K8588" t="str">
            <v>00111135P.2</v>
          </cell>
        </row>
        <row r="8589">
          <cell r="K8589" t="str">
            <v>00111135P.2</v>
          </cell>
        </row>
        <row r="8590">
          <cell r="K8590" t="str">
            <v>00111135P.2</v>
          </cell>
        </row>
        <row r="8591">
          <cell r="K8591" t="str">
            <v>00111135P.2</v>
          </cell>
        </row>
        <row r="8592">
          <cell r="K8592" t="str">
            <v>00111136P.2</v>
          </cell>
        </row>
        <row r="8593">
          <cell r="K8593" t="str">
            <v>00111136P.2</v>
          </cell>
        </row>
        <row r="8594">
          <cell r="K8594" t="str">
            <v>00111136P.2</v>
          </cell>
        </row>
        <row r="8595">
          <cell r="K8595" t="str">
            <v>00111136P.2</v>
          </cell>
        </row>
        <row r="8596">
          <cell r="K8596" t="str">
            <v>00111136P.2</v>
          </cell>
        </row>
        <row r="8597">
          <cell r="K8597" t="str">
            <v>00111136P.2</v>
          </cell>
        </row>
        <row r="8598">
          <cell r="K8598" t="str">
            <v>00111136P.2</v>
          </cell>
        </row>
        <row r="8599">
          <cell r="K8599" t="str">
            <v>00111158P.2</v>
          </cell>
        </row>
        <row r="8600">
          <cell r="K8600" t="str">
            <v>00111158P.2</v>
          </cell>
        </row>
        <row r="8601">
          <cell r="K8601" t="str">
            <v>00111158P.2</v>
          </cell>
        </row>
        <row r="8602">
          <cell r="K8602" t="str">
            <v>00111138P.2</v>
          </cell>
        </row>
        <row r="8603">
          <cell r="K8603" t="str">
            <v>00111138P.2</v>
          </cell>
        </row>
        <row r="8604">
          <cell r="K8604" t="str">
            <v>00111138P.2</v>
          </cell>
        </row>
        <row r="8605">
          <cell r="K8605" t="str">
            <v>00111138P.2</v>
          </cell>
        </row>
        <row r="8606">
          <cell r="K8606" t="str">
            <v>00111138P.2</v>
          </cell>
        </row>
        <row r="8607">
          <cell r="K8607" t="str">
            <v>00111138P.2</v>
          </cell>
        </row>
        <row r="8608">
          <cell r="K8608" t="str">
            <v>00111139P.2</v>
          </cell>
        </row>
        <row r="8609">
          <cell r="K8609" t="str">
            <v>00111139P.2</v>
          </cell>
        </row>
        <row r="8610">
          <cell r="K8610" t="str">
            <v>00111139P.2</v>
          </cell>
        </row>
        <row r="8611">
          <cell r="K8611" t="str">
            <v>00111140P.2</v>
          </cell>
        </row>
        <row r="8612">
          <cell r="K8612" t="str">
            <v>00111140P.2</v>
          </cell>
        </row>
        <row r="8613">
          <cell r="K8613" t="str">
            <v>00111140P.2</v>
          </cell>
        </row>
        <row r="8614">
          <cell r="K8614" t="str">
            <v>00111140P.2</v>
          </cell>
        </row>
        <row r="8615">
          <cell r="K8615" t="str">
            <v>00111140P.2</v>
          </cell>
        </row>
        <row r="8616">
          <cell r="K8616" t="str">
            <v>00111145P.2</v>
          </cell>
        </row>
        <row r="8617">
          <cell r="K8617" t="str">
            <v>00111145P.2</v>
          </cell>
        </row>
        <row r="8618">
          <cell r="K8618" t="str">
            <v>00111145P.2</v>
          </cell>
        </row>
        <row r="8619">
          <cell r="K8619" t="str">
            <v>00111145P.2</v>
          </cell>
        </row>
        <row r="8620">
          <cell r="K8620" t="str">
            <v>00111145P.2</v>
          </cell>
        </row>
        <row r="8621">
          <cell r="K8621" t="str">
            <v>00111145P.2</v>
          </cell>
        </row>
        <row r="8622">
          <cell r="K8622" t="str">
            <v>00111145P.2</v>
          </cell>
        </row>
        <row r="8623">
          <cell r="K8623" t="str">
            <v>00111145P.2</v>
          </cell>
        </row>
        <row r="8624">
          <cell r="K8624" t="str">
            <v>00111145P.2</v>
          </cell>
        </row>
        <row r="8625">
          <cell r="K8625" t="str">
            <v>00111145P.2</v>
          </cell>
        </row>
        <row r="8626">
          <cell r="K8626" t="str">
            <v>00111145P.2</v>
          </cell>
        </row>
        <row r="8627">
          <cell r="K8627" t="str">
            <v>00111145P.2</v>
          </cell>
        </row>
        <row r="8628">
          <cell r="K8628" t="str">
            <v>00111145P.2</v>
          </cell>
        </row>
        <row r="8629">
          <cell r="K8629" t="str">
            <v>00111145P.2</v>
          </cell>
        </row>
        <row r="8630">
          <cell r="K8630" t="str">
            <v>00111145P.2</v>
          </cell>
        </row>
        <row r="8631">
          <cell r="K8631" t="str">
            <v>00111145P.2</v>
          </cell>
        </row>
        <row r="8632">
          <cell r="K8632" t="str">
            <v>00111145P.2</v>
          </cell>
        </row>
        <row r="8633">
          <cell r="K8633" t="str">
            <v>00111145P.2</v>
          </cell>
        </row>
        <row r="8634">
          <cell r="K8634" t="str">
            <v>00111145P.2</v>
          </cell>
        </row>
        <row r="8635">
          <cell r="K8635" t="str">
            <v>00111148P.2</v>
          </cell>
        </row>
        <row r="8636">
          <cell r="K8636" t="str">
            <v>00111148P.2</v>
          </cell>
        </row>
        <row r="8637">
          <cell r="K8637" t="str">
            <v>00111148P.2</v>
          </cell>
        </row>
        <row r="8638">
          <cell r="K8638" t="str">
            <v>00111148P.2</v>
          </cell>
        </row>
        <row r="8639">
          <cell r="K8639" t="str">
            <v>00111149P.2</v>
          </cell>
        </row>
        <row r="8640">
          <cell r="K8640" t="str">
            <v>00111149P.2</v>
          </cell>
        </row>
        <row r="8641">
          <cell r="K8641" t="str">
            <v>00111149P.2</v>
          </cell>
        </row>
        <row r="8642">
          <cell r="K8642" t="str">
            <v>00111149P.2</v>
          </cell>
        </row>
        <row r="8643">
          <cell r="K8643" t="str">
            <v>00111149P.2</v>
          </cell>
        </row>
        <row r="8644">
          <cell r="K8644" t="str">
            <v>00111149P.2</v>
          </cell>
        </row>
        <row r="8645">
          <cell r="K8645" t="str">
            <v>00111149P.2</v>
          </cell>
        </row>
        <row r="8646">
          <cell r="K8646" t="str">
            <v>00111149P.2</v>
          </cell>
        </row>
        <row r="8647">
          <cell r="K8647" t="str">
            <v>00111149P.2</v>
          </cell>
        </row>
        <row r="8648">
          <cell r="K8648" t="str">
            <v>00111149P.2</v>
          </cell>
        </row>
        <row r="8649">
          <cell r="K8649" t="str">
            <v>00111149P.2</v>
          </cell>
        </row>
        <row r="8650">
          <cell r="K8650" t="str">
            <v>00111149P.2</v>
          </cell>
        </row>
        <row r="8651">
          <cell r="K8651" t="str">
            <v>00111149P.2</v>
          </cell>
        </row>
        <row r="8652">
          <cell r="K8652" t="str">
            <v>00111149P.2</v>
          </cell>
        </row>
        <row r="8653">
          <cell r="K8653" t="str">
            <v>00111153P.2</v>
          </cell>
        </row>
        <row r="8654">
          <cell r="K8654" t="str">
            <v>00111153P.2</v>
          </cell>
        </row>
        <row r="8655">
          <cell r="K8655" t="str">
            <v>00111153P.2</v>
          </cell>
        </row>
        <row r="8656">
          <cell r="K8656" t="str">
            <v>00111153P.2</v>
          </cell>
        </row>
        <row r="8657">
          <cell r="K8657" t="str">
            <v>00111157P.2</v>
          </cell>
        </row>
        <row r="8658">
          <cell r="K8658" t="str">
            <v>00111157P.2</v>
          </cell>
        </row>
        <row r="8659">
          <cell r="K8659" t="str">
            <v>00111157P.2</v>
          </cell>
        </row>
        <row r="8660">
          <cell r="K8660" t="str">
            <v>00111157P.2</v>
          </cell>
        </row>
        <row r="8661">
          <cell r="K8661" t="str">
            <v>00111157P.2</v>
          </cell>
        </row>
        <row r="8662">
          <cell r="K8662" t="str">
            <v>00111157P.2</v>
          </cell>
        </row>
        <row r="8663">
          <cell r="K8663" t="str">
            <v>00111158P.2</v>
          </cell>
        </row>
        <row r="8664">
          <cell r="K8664" t="str">
            <v>00111158P.2</v>
          </cell>
        </row>
        <row r="8665">
          <cell r="K8665" t="str">
            <v>00111159P.2</v>
          </cell>
        </row>
        <row r="8666">
          <cell r="K8666" t="str">
            <v>00111159P.2</v>
          </cell>
        </row>
        <row r="8667">
          <cell r="K8667" t="str">
            <v>00111159P.2</v>
          </cell>
        </row>
        <row r="8668">
          <cell r="K8668" t="str">
            <v>00111159P.2</v>
          </cell>
        </row>
        <row r="8669">
          <cell r="K8669" t="str">
            <v>00111159P.2</v>
          </cell>
        </row>
        <row r="8670">
          <cell r="K8670" t="str">
            <v>00111159P.2</v>
          </cell>
        </row>
        <row r="8671">
          <cell r="K8671" t="str">
            <v>00111159P.2</v>
          </cell>
        </row>
        <row r="8672">
          <cell r="K8672" t="str">
            <v>00111159P.2</v>
          </cell>
        </row>
        <row r="8673">
          <cell r="K8673" t="str">
            <v>00111159P.2</v>
          </cell>
        </row>
        <row r="8674">
          <cell r="K8674" t="str">
            <v>00111143P.2</v>
          </cell>
        </row>
        <row r="8675">
          <cell r="K8675" t="str">
            <v>00111143P.2</v>
          </cell>
        </row>
        <row r="8676">
          <cell r="K8676" t="str">
            <v>00111143P.2</v>
          </cell>
        </row>
        <row r="8677">
          <cell r="K8677" t="str">
            <v>00111143P.2</v>
          </cell>
        </row>
        <row r="8678">
          <cell r="K8678" t="str">
            <v>00111143P.2</v>
          </cell>
        </row>
        <row r="8679">
          <cell r="K8679" t="str">
            <v>00111128P.2</v>
          </cell>
        </row>
        <row r="8680">
          <cell r="K8680" t="str">
            <v>00111128P.2</v>
          </cell>
        </row>
        <row r="8681">
          <cell r="K8681" t="str">
            <v>00111128P.2</v>
          </cell>
        </row>
        <row r="8682">
          <cell r="K8682" t="str">
            <v>00111128P.2</v>
          </cell>
        </row>
        <row r="8683">
          <cell r="K8683" t="str">
            <v>00111128P.2</v>
          </cell>
        </row>
        <row r="8684">
          <cell r="K8684" t="str">
            <v>00111128P.2</v>
          </cell>
        </row>
        <row r="8685">
          <cell r="K8685" t="str">
            <v>00111128P.2</v>
          </cell>
        </row>
        <row r="8686">
          <cell r="K8686" t="str">
            <v>00111122P.2</v>
          </cell>
        </row>
        <row r="8687">
          <cell r="K8687" t="str">
            <v>00111122P.2</v>
          </cell>
        </row>
        <row r="8688">
          <cell r="K8688" t="str">
            <v>00111122P.2</v>
          </cell>
        </row>
        <row r="8689">
          <cell r="K8689" t="str">
            <v>00111122P.2</v>
          </cell>
        </row>
        <row r="8690">
          <cell r="K8690" t="str">
            <v>00111122P.2</v>
          </cell>
        </row>
        <row r="8691">
          <cell r="K8691" t="str">
            <v>00111122P.2</v>
          </cell>
        </row>
        <row r="8692">
          <cell r="K8692" t="str">
            <v>00111122P.2</v>
          </cell>
        </row>
        <row r="8693">
          <cell r="K8693" t="str">
            <v>00111122P.2</v>
          </cell>
        </row>
        <row r="8694">
          <cell r="K8694" t="str">
            <v>00111122P.2</v>
          </cell>
        </row>
        <row r="8695">
          <cell r="K8695" t="str">
            <v>00111122P.2</v>
          </cell>
        </row>
        <row r="8696">
          <cell r="K8696" t="str">
            <v>00111122P.2</v>
          </cell>
        </row>
        <row r="8697">
          <cell r="K8697" t="str">
            <v>00111122P.2</v>
          </cell>
        </row>
        <row r="8698">
          <cell r="K8698" t="str">
            <v>00111122P.2</v>
          </cell>
        </row>
        <row r="8699">
          <cell r="K8699" t="str">
            <v>00111132P.2</v>
          </cell>
        </row>
        <row r="8700">
          <cell r="K8700" t="str">
            <v>00111132P.2</v>
          </cell>
        </row>
        <row r="8701">
          <cell r="K8701" t="str">
            <v>00111132P.2</v>
          </cell>
        </row>
        <row r="8702">
          <cell r="K8702" t="str">
            <v>00111132P.2</v>
          </cell>
        </row>
        <row r="8703">
          <cell r="K8703" t="str">
            <v>00111154P.2</v>
          </cell>
        </row>
        <row r="8704">
          <cell r="K8704" t="str">
            <v>00111154P.2</v>
          </cell>
        </row>
        <row r="8705">
          <cell r="K8705" t="str">
            <v>00111154P.2</v>
          </cell>
        </row>
        <row r="8706">
          <cell r="K8706" t="str">
            <v>00111154P.2</v>
          </cell>
        </row>
        <row r="8707">
          <cell r="K8707" t="str">
            <v>00111154P.2</v>
          </cell>
        </row>
        <row r="8708">
          <cell r="K8708" t="str">
            <v>00111154P.2</v>
          </cell>
        </row>
        <row r="8709">
          <cell r="K8709" t="str">
            <v>00111143P.2</v>
          </cell>
        </row>
        <row r="8710">
          <cell r="K8710" t="str">
            <v>00111143P.2</v>
          </cell>
        </row>
        <row r="8711">
          <cell r="K8711" t="str">
            <v>00111143P.2</v>
          </cell>
        </row>
        <row r="8712">
          <cell r="K8712" t="str">
            <v>00111143P.2</v>
          </cell>
        </row>
        <row r="8713">
          <cell r="K8713" t="str">
            <v>00111157P.2</v>
          </cell>
        </row>
        <row r="8714">
          <cell r="K8714" t="str">
            <v>00111157P.2</v>
          </cell>
        </row>
        <row r="8715">
          <cell r="K8715" t="str">
            <v>00111157P.2</v>
          </cell>
        </row>
        <row r="8716">
          <cell r="K8716" t="str">
            <v>00111157P.2</v>
          </cell>
        </row>
        <row r="8717">
          <cell r="K8717" t="str">
            <v>00111157P.2</v>
          </cell>
        </row>
        <row r="8718">
          <cell r="K8718" t="str">
            <v>00111157P.2</v>
          </cell>
        </row>
        <row r="8719">
          <cell r="K8719" t="str">
            <v>00111156P.2</v>
          </cell>
        </row>
        <row r="8720">
          <cell r="K8720" t="str">
            <v>00111156P.2</v>
          </cell>
        </row>
        <row r="8721">
          <cell r="K8721" t="str">
            <v>00111160P.2</v>
          </cell>
        </row>
        <row r="8722">
          <cell r="K8722" t="str">
            <v>00111160P.2</v>
          </cell>
        </row>
        <row r="8723">
          <cell r="K8723" t="str">
            <v>00111160P.2</v>
          </cell>
        </row>
        <row r="8724">
          <cell r="K8724" t="str">
            <v>00111160P.2</v>
          </cell>
        </row>
        <row r="8725">
          <cell r="K8725" t="str">
            <v>00111160P.2</v>
          </cell>
        </row>
        <row r="8726">
          <cell r="K8726" t="str">
            <v>00111133P.2</v>
          </cell>
        </row>
        <row r="8727">
          <cell r="K8727" t="str">
            <v>00111147P.2</v>
          </cell>
        </row>
        <row r="8728">
          <cell r="K8728" t="str">
            <v>00111147P.2</v>
          </cell>
        </row>
        <row r="8729">
          <cell r="K8729" t="str">
            <v>00111147P.2</v>
          </cell>
        </row>
        <row r="8730">
          <cell r="K8730" t="str">
            <v>00111154P.2</v>
          </cell>
        </row>
        <row r="8731">
          <cell r="K8731" t="str">
            <v>00111154P.2</v>
          </cell>
        </row>
        <row r="8732">
          <cell r="K8732" t="str">
            <v>00111154P.2</v>
          </cell>
        </row>
        <row r="8733">
          <cell r="K8733" t="str">
            <v>00111154P.2</v>
          </cell>
        </row>
        <row r="8734">
          <cell r="K8734" t="str">
            <v>00111154P.2</v>
          </cell>
        </row>
        <row r="8735">
          <cell r="K8735" t="str">
            <v>00111154P.2</v>
          </cell>
        </row>
        <row r="8736">
          <cell r="K8736" t="str">
            <v>00111154P.2</v>
          </cell>
        </row>
        <row r="8737">
          <cell r="K8737" t="str">
            <v>00111154P.2</v>
          </cell>
        </row>
        <row r="8738">
          <cell r="K8738" t="str">
            <v>00111154P.2</v>
          </cell>
        </row>
        <row r="8739">
          <cell r="K8739" t="str">
            <v>00111154P.2</v>
          </cell>
        </row>
        <row r="8740">
          <cell r="K8740" t="str">
            <v>00111104P.2</v>
          </cell>
        </row>
        <row r="8741">
          <cell r="K8741" t="str">
            <v>00111104P.2</v>
          </cell>
        </row>
        <row r="8742">
          <cell r="K8742" t="str">
            <v>00111105P.2</v>
          </cell>
        </row>
        <row r="8743">
          <cell r="K8743" t="str">
            <v>00111105P.2</v>
          </cell>
        </row>
        <row r="8744">
          <cell r="K8744" t="str">
            <v>00111105P.2</v>
          </cell>
        </row>
        <row r="8745">
          <cell r="K8745" t="str">
            <v>00111105P.2</v>
          </cell>
        </row>
        <row r="8746">
          <cell r="K8746" t="str">
            <v>00111103P.2</v>
          </cell>
        </row>
        <row r="8747">
          <cell r="K8747" t="str">
            <v>00111103P.2</v>
          </cell>
        </row>
        <row r="8748">
          <cell r="K8748" t="str">
            <v>00111104P.2</v>
          </cell>
        </row>
        <row r="8749">
          <cell r="K8749" t="str">
            <v>00111110P.2</v>
          </cell>
        </row>
        <row r="8750">
          <cell r="K8750" t="str">
            <v>00111110P.2</v>
          </cell>
        </row>
        <row r="8751">
          <cell r="K8751" t="str">
            <v>00111141P.2</v>
          </cell>
        </row>
        <row r="8752">
          <cell r="K8752" t="str">
            <v>00111141P.2</v>
          </cell>
        </row>
        <row r="8753">
          <cell r="K8753" t="str">
            <v>00111142P.2</v>
          </cell>
        </row>
        <row r="8754">
          <cell r="K8754" t="str">
            <v>00111141P.2</v>
          </cell>
        </row>
        <row r="8755">
          <cell r="K8755" t="str">
            <v>00111141P.2</v>
          </cell>
        </row>
        <row r="8756">
          <cell r="K8756" t="str">
            <v>00111142P.2</v>
          </cell>
        </row>
        <row r="8757">
          <cell r="K8757" t="str">
            <v>00111142P.2</v>
          </cell>
        </row>
        <row r="8758">
          <cell r="K8758" t="str">
            <v>00111142P.2</v>
          </cell>
        </row>
        <row r="8759">
          <cell r="K8759" t="str">
            <v>00111141P.2</v>
          </cell>
        </row>
        <row r="8760">
          <cell r="K8760" t="str">
            <v>00111142P.2</v>
          </cell>
        </row>
        <row r="8761">
          <cell r="K8761" t="str">
            <v>00111142P.2</v>
          </cell>
        </row>
        <row r="8762">
          <cell r="K8762" t="str">
            <v>00111142P.2</v>
          </cell>
        </row>
        <row r="8763">
          <cell r="K8763" t="str">
            <v>00111144P.2</v>
          </cell>
        </row>
        <row r="8764">
          <cell r="K8764" t="str">
            <v>00111144P.2</v>
          </cell>
        </row>
        <row r="8765">
          <cell r="K8765" t="str">
            <v>00111144P.2</v>
          </cell>
        </row>
        <row r="8766">
          <cell r="K8766" t="str">
            <v>00111144P.2</v>
          </cell>
        </row>
        <row r="8767">
          <cell r="K8767" t="str">
            <v>00111142P.2</v>
          </cell>
        </row>
        <row r="8768">
          <cell r="K8768" t="str">
            <v>00111142P.2</v>
          </cell>
        </row>
        <row r="8769">
          <cell r="K8769" t="str">
            <v>00111141P.2</v>
          </cell>
        </row>
        <row r="8770">
          <cell r="K8770" t="str">
            <v>00111141P.2</v>
          </cell>
        </row>
        <row r="8771">
          <cell r="K8771" t="str">
            <v>00111141P.2</v>
          </cell>
        </row>
        <row r="8772">
          <cell r="K8772" t="str">
            <v>00111141P.2</v>
          </cell>
        </row>
        <row r="8773">
          <cell r="K8773" t="str">
            <v>00111141P.2</v>
          </cell>
        </row>
        <row r="8774">
          <cell r="K8774" t="str">
            <v>00111141P.2</v>
          </cell>
        </row>
        <row r="8775">
          <cell r="K8775" t="str">
            <v>00111142P.2</v>
          </cell>
        </row>
        <row r="8776">
          <cell r="K8776" t="str">
            <v>00111160P.2</v>
          </cell>
        </row>
        <row r="8777">
          <cell r="K8777" t="str">
            <v>00111142P.2</v>
          </cell>
        </row>
        <row r="8778">
          <cell r="K8778" t="str">
            <v>00111102P.2</v>
          </cell>
        </row>
        <row r="8779">
          <cell r="K8779" t="str">
            <v>00111102P.2</v>
          </cell>
        </row>
        <row r="8780">
          <cell r="K8780" t="str">
            <v>00111102P.2</v>
          </cell>
        </row>
        <row r="8781">
          <cell r="K8781" t="str">
            <v>00111101P.2</v>
          </cell>
        </row>
        <row r="8782">
          <cell r="K8782" t="str">
            <v>00111102P.2</v>
          </cell>
        </row>
        <row r="8783">
          <cell r="K8783" t="str">
            <v>00111102P.2</v>
          </cell>
        </row>
        <row r="8784">
          <cell r="K8784" t="str">
            <v>00111102P.2</v>
          </cell>
        </row>
        <row r="8785">
          <cell r="K8785" t="str">
            <v>00111102P.2</v>
          </cell>
        </row>
        <row r="8786">
          <cell r="K8786" t="str">
            <v>00111102P.2</v>
          </cell>
        </row>
        <row r="8787">
          <cell r="K8787" t="str">
            <v>00111102P.2</v>
          </cell>
        </row>
        <row r="8788">
          <cell r="K8788" t="str">
            <v>00111102P.2</v>
          </cell>
        </row>
        <row r="8789">
          <cell r="K8789" t="str">
            <v>00111102P.2</v>
          </cell>
        </row>
        <row r="8790">
          <cell r="K8790" t="str">
            <v>00111102P.2</v>
          </cell>
        </row>
        <row r="8791">
          <cell r="K8791" t="str">
            <v>00111102P.2</v>
          </cell>
        </row>
        <row r="8792">
          <cell r="K8792" t="str">
            <v>00111102P.2</v>
          </cell>
        </row>
        <row r="8793">
          <cell r="K8793" t="str">
            <v>00111102P.2</v>
          </cell>
        </row>
        <row r="8794">
          <cell r="K8794" t="str">
            <v>00111102P.2</v>
          </cell>
        </row>
        <row r="8795">
          <cell r="K8795" t="str">
            <v>00111102P.2</v>
          </cell>
        </row>
        <row r="8796">
          <cell r="K8796" t="str">
            <v>00111102P.2</v>
          </cell>
        </row>
        <row r="8797">
          <cell r="K8797" t="str">
            <v>00111102P.2</v>
          </cell>
        </row>
        <row r="8798">
          <cell r="K8798" t="str">
            <v>00111102P.2</v>
          </cell>
        </row>
        <row r="8799">
          <cell r="K8799" t="str">
            <v>00111102P.2</v>
          </cell>
        </row>
        <row r="8800">
          <cell r="K8800" t="str">
            <v>00111102P.2</v>
          </cell>
        </row>
        <row r="8801">
          <cell r="K8801" t="str">
            <v>00111102P.2</v>
          </cell>
        </row>
        <row r="8802">
          <cell r="K8802" t="str">
            <v>00111102P.2</v>
          </cell>
        </row>
        <row r="8803">
          <cell r="K8803" t="str">
            <v>00111102P.2</v>
          </cell>
        </row>
        <row r="8804">
          <cell r="K8804" t="str">
            <v>00111102P.2</v>
          </cell>
        </row>
        <row r="8805">
          <cell r="K8805" t="str">
            <v>00111102P.2</v>
          </cell>
        </row>
        <row r="8806">
          <cell r="K8806" t="str">
            <v>00111102P.2</v>
          </cell>
        </row>
        <row r="8807">
          <cell r="K8807" t="str">
            <v>00111102P.2</v>
          </cell>
        </row>
        <row r="8808">
          <cell r="K8808" t="str">
            <v>00111102P.2</v>
          </cell>
        </row>
        <row r="8809">
          <cell r="K8809" t="str">
            <v>00111102P.2</v>
          </cell>
        </row>
        <row r="8810">
          <cell r="K8810" t="str">
            <v>00111102P.2</v>
          </cell>
        </row>
        <row r="8811">
          <cell r="K8811" t="str">
            <v>00111102P.2</v>
          </cell>
        </row>
        <row r="8812">
          <cell r="K8812" t="str">
            <v>00111102P.2</v>
          </cell>
        </row>
        <row r="8813">
          <cell r="K8813" t="str">
            <v>00111102P.2</v>
          </cell>
        </row>
        <row r="8814">
          <cell r="K8814" t="str">
            <v>00111102P.2</v>
          </cell>
        </row>
        <row r="8815">
          <cell r="K8815" t="str">
            <v>00111102P.2</v>
          </cell>
        </row>
        <row r="8816">
          <cell r="K8816" t="str">
            <v>00111102P.2</v>
          </cell>
        </row>
        <row r="8817">
          <cell r="K8817" t="str">
            <v>00111102P.2</v>
          </cell>
        </row>
        <row r="8818">
          <cell r="K8818" t="str">
            <v>00111102P.2</v>
          </cell>
        </row>
        <row r="8819">
          <cell r="K8819" t="str">
            <v>00111102P.2</v>
          </cell>
        </row>
        <row r="8820">
          <cell r="K8820" t="str">
            <v>00111102P.2</v>
          </cell>
        </row>
        <row r="8821">
          <cell r="K8821" t="str">
            <v>00111102P.2</v>
          </cell>
        </row>
        <row r="8822">
          <cell r="K8822" t="str">
            <v>00111102P.2</v>
          </cell>
        </row>
        <row r="8823">
          <cell r="K8823" t="str">
            <v>00111102P.2</v>
          </cell>
        </row>
        <row r="8824">
          <cell r="K8824" t="str">
            <v>00111102P.2</v>
          </cell>
        </row>
        <row r="8825">
          <cell r="K8825" t="str">
            <v>00111102P.2</v>
          </cell>
        </row>
        <row r="8826">
          <cell r="K8826" t="str">
            <v>00111102P.2</v>
          </cell>
        </row>
        <row r="8827">
          <cell r="K8827" t="str">
            <v>00111113P.2</v>
          </cell>
        </row>
        <row r="8828">
          <cell r="K8828" t="str">
            <v>00111113P.2</v>
          </cell>
        </row>
        <row r="8829">
          <cell r="K8829" t="str">
            <v>00111113P.2</v>
          </cell>
        </row>
        <row r="8830">
          <cell r="K8830" t="str">
            <v>00111113P.2</v>
          </cell>
        </row>
        <row r="8831">
          <cell r="K8831" t="str">
            <v>00111113P.2</v>
          </cell>
        </row>
        <row r="8832">
          <cell r="K8832" t="str">
            <v>00111113P.2</v>
          </cell>
        </row>
        <row r="8833">
          <cell r="K8833" t="str">
            <v>00111113P.2</v>
          </cell>
        </row>
        <row r="8834">
          <cell r="K8834" t="str">
            <v>00111113P.2</v>
          </cell>
        </row>
        <row r="8835">
          <cell r="K8835" t="str">
            <v>00111113P.2</v>
          </cell>
        </row>
        <row r="8836">
          <cell r="K8836" t="str">
            <v>00111113P.2</v>
          </cell>
        </row>
        <row r="8837">
          <cell r="K8837" t="str">
            <v>00111113P.2</v>
          </cell>
        </row>
        <row r="8838">
          <cell r="K8838" t="str">
            <v>00111113P.2</v>
          </cell>
        </row>
        <row r="8839">
          <cell r="K8839" t="str">
            <v>00111113P.2</v>
          </cell>
        </row>
        <row r="8840">
          <cell r="K8840" t="str">
            <v>00111113P.2</v>
          </cell>
        </row>
        <row r="8841">
          <cell r="K8841" t="str">
            <v>00111113P.2</v>
          </cell>
        </row>
        <row r="8842">
          <cell r="K8842" t="str">
            <v>00111110P.2</v>
          </cell>
        </row>
        <row r="8843">
          <cell r="K8843" t="str">
            <v>00111110P.2</v>
          </cell>
        </row>
        <row r="8844">
          <cell r="K8844" t="str">
            <v>00111110P.2</v>
          </cell>
        </row>
        <row r="8845">
          <cell r="K8845" t="str">
            <v>00111110P.2</v>
          </cell>
        </row>
        <row r="8846">
          <cell r="K8846" t="str">
            <v>00111110P.2</v>
          </cell>
        </row>
        <row r="8847">
          <cell r="K8847" t="str">
            <v>00111114P.2</v>
          </cell>
        </row>
        <row r="8848">
          <cell r="K8848" t="str">
            <v>00111114P.2</v>
          </cell>
        </row>
        <row r="8849">
          <cell r="K8849" t="str">
            <v>00111131P.2</v>
          </cell>
        </row>
        <row r="8850">
          <cell r="K8850" t="str">
            <v>00111110P.2</v>
          </cell>
        </row>
        <row r="8851">
          <cell r="K8851" t="str">
            <v>00111110P.2</v>
          </cell>
        </row>
        <row r="8852">
          <cell r="K8852" t="str">
            <v>00111110P.2</v>
          </cell>
        </row>
        <row r="8853">
          <cell r="K8853" t="str">
            <v>00111110P.2</v>
          </cell>
        </row>
        <row r="8854">
          <cell r="K8854" t="str">
            <v>00111110P.2</v>
          </cell>
        </row>
        <row r="8855">
          <cell r="K8855" t="str">
            <v>00111151P.2</v>
          </cell>
        </row>
        <row r="8856">
          <cell r="K8856" t="str">
            <v>00111151P.2</v>
          </cell>
        </row>
        <row r="8857">
          <cell r="K8857" t="str">
            <v>00111151P.2</v>
          </cell>
        </row>
        <row r="8858">
          <cell r="K8858" t="str">
            <v>00111151P.2</v>
          </cell>
        </row>
        <row r="8859">
          <cell r="K8859" t="str">
            <v>00111151P.2</v>
          </cell>
        </row>
        <row r="8860">
          <cell r="K8860" t="str">
            <v>00111151P.2</v>
          </cell>
        </row>
        <row r="8861">
          <cell r="K8861" t="str">
            <v>00111151P.2</v>
          </cell>
        </row>
        <row r="8862">
          <cell r="K8862" t="str">
            <v>00111151P.2</v>
          </cell>
        </row>
        <row r="8863">
          <cell r="K8863" t="str">
            <v>00111151P.2</v>
          </cell>
        </row>
        <row r="8864">
          <cell r="K8864" t="str">
            <v>00111151P.2</v>
          </cell>
        </row>
        <row r="8865">
          <cell r="K8865" t="str">
            <v>00111151P.2</v>
          </cell>
        </row>
        <row r="8866">
          <cell r="K8866" t="str">
            <v>00111151P.2</v>
          </cell>
        </row>
        <row r="8867">
          <cell r="K8867" t="str">
            <v>00111151P.2</v>
          </cell>
        </row>
        <row r="8868">
          <cell r="K8868" t="str">
            <v>00111151P.2</v>
          </cell>
        </row>
        <row r="8869">
          <cell r="K8869" t="str">
            <v>00111151P.2</v>
          </cell>
        </row>
        <row r="8870">
          <cell r="K8870" t="str">
            <v>00111151P.2</v>
          </cell>
        </row>
        <row r="8871">
          <cell r="K8871" t="str">
            <v>00111151P.2</v>
          </cell>
        </row>
        <row r="8872">
          <cell r="K8872" t="str">
            <v>00111151P.2</v>
          </cell>
        </row>
        <row r="8873">
          <cell r="K8873" t="str">
            <v>00111151P.2</v>
          </cell>
        </row>
        <row r="8874">
          <cell r="K8874" t="str">
            <v>00111151P.2</v>
          </cell>
        </row>
        <row r="8875">
          <cell r="K8875" t="str">
            <v>00111151P.2</v>
          </cell>
        </row>
        <row r="8876">
          <cell r="K8876" t="str">
            <v>00111151P.2</v>
          </cell>
        </row>
        <row r="8877">
          <cell r="K8877" t="str">
            <v>00111151P.2</v>
          </cell>
        </row>
        <row r="8878">
          <cell r="K8878" t="str">
            <v>00111151P.2</v>
          </cell>
        </row>
        <row r="8879">
          <cell r="K8879" t="str">
            <v>00111151P.2</v>
          </cell>
        </row>
        <row r="8880">
          <cell r="K8880" t="str">
            <v>00111151P.2</v>
          </cell>
        </row>
        <row r="8881">
          <cell r="K8881" t="str">
            <v>00111151P.2</v>
          </cell>
        </row>
        <row r="8882">
          <cell r="K8882" t="str">
            <v>00111151P.2</v>
          </cell>
        </row>
        <row r="8883">
          <cell r="K8883" t="str">
            <v>00111151P.2</v>
          </cell>
        </row>
        <row r="8884">
          <cell r="K8884" t="str">
            <v>00111151P.2</v>
          </cell>
        </row>
        <row r="8885">
          <cell r="K8885" t="str">
            <v>00111151P.2</v>
          </cell>
        </row>
        <row r="8886">
          <cell r="K8886" t="str">
            <v>00111151P.2</v>
          </cell>
        </row>
        <row r="8887">
          <cell r="K8887" t="str">
            <v>00111151P.2</v>
          </cell>
        </row>
        <row r="8888">
          <cell r="K8888" t="str">
            <v>00111151P.2</v>
          </cell>
        </row>
        <row r="8889">
          <cell r="K8889" t="str">
            <v>00111151P.2</v>
          </cell>
        </row>
        <row r="8890">
          <cell r="K8890" t="str">
            <v>00111151P.2</v>
          </cell>
        </row>
        <row r="8891">
          <cell r="K8891" t="str">
            <v>00111151P.2</v>
          </cell>
        </row>
        <row r="8892">
          <cell r="K8892" t="str">
            <v>00111151P.2</v>
          </cell>
        </row>
        <row r="8893">
          <cell r="K8893" t="str">
            <v>00111151P.2</v>
          </cell>
        </row>
        <row r="8894">
          <cell r="K8894" t="str">
            <v>00111154P.2</v>
          </cell>
        </row>
        <row r="8895">
          <cell r="K8895" t="str">
            <v>00111154P.2</v>
          </cell>
        </row>
        <row r="8896">
          <cell r="K8896" t="str">
            <v>00111154P.2</v>
          </cell>
        </row>
        <row r="8897">
          <cell r="K8897" t="str">
            <v>00111154P.2</v>
          </cell>
        </row>
        <row r="8898">
          <cell r="K8898" t="str">
            <v>00111154P.2</v>
          </cell>
        </row>
        <row r="8899">
          <cell r="K8899" t="str">
            <v>00111154P.2</v>
          </cell>
        </row>
        <row r="8900">
          <cell r="K8900" t="str">
            <v>00111154P.2</v>
          </cell>
        </row>
        <row r="8901">
          <cell r="K8901" t="str">
            <v>00111154P.2</v>
          </cell>
        </row>
        <row r="8902">
          <cell r="K8902" t="str">
            <v>00111154P.2</v>
          </cell>
        </row>
        <row r="8903">
          <cell r="K8903" t="str">
            <v>00111154P.2</v>
          </cell>
        </row>
        <row r="8904">
          <cell r="K8904" t="str">
            <v>00111154P.2</v>
          </cell>
        </row>
        <row r="8905">
          <cell r="K8905" t="str">
            <v>00111154P.2</v>
          </cell>
        </row>
        <row r="8906">
          <cell r="K8906" t="str">
            <v>00111154P.2</v>
          </cell>
        </row>
        <row r="8907">
          <cell r="K8907" t="str">
            <v>00111156P.2</v>
          </cell>
        </row>
        <row r="8908">
          <cell r="K8908" t="str">
            <v>00111156P.2</v>
          </cell>
        </row>
        <row r="8909">
          <cell r="K8909" t="str">
            <v>00111156P.2</v>
          </cell>
        </row>
        <row r="8910">
          <cell r="K8910" t="str">
            <v>00111156P.2</v>
          </cell>
        </row>
        <row r="8911">
          <cell r="K8911" t="str">
            <v>00111156P.2</v>
          </cell>
        </row>
        <row r="8912">
          <cell r="K8912" t="str">
            <v>00111156P.2</v>
          </cell>
        </row>
        <row r="8913">
          <cell r="K8913" t="str">
            <v>00111156P.2</v>
          </cell>
        </row>
        <row r="8914">
          <cell r="K8914" t="str">
            <v>00111156P.2</v>
          </cell>
        </row>
        <row r="8915">
          <cell r="K8915" t="str">
            <v>00111160P.2</v>
          </cell>
        </row>
        <row r="8916">
          <cell r="K8916" t="str">
            <v>00111160P.2</v>
          </cell>
        </row>
        <row r="8917">
          <cell r="K8917" t="str">
            <v>00111160P.2</v>
          </cell>
        </row>
        <row r="8918">
          <cell r="K8918" t="str">
            <v>00111143P.2</v>
          </cell>
        </row>
        <row r="8919">
          <cell r="K8919" t="str">
            <v>00111143P.2</v>
          </cell>
        </row>
        <row r="8920">
          <cell r="K8920" t="str">
            <v>00111143P.2</v>
          </cell>
        </row>
        <row r="8921">
          <cell r="K8921" t="str">
            <v>00111143P.2</v>
          </cell>
        </row>
        <row r="8922">
          <cell r="K8922" t="str">
            <v>00111143P.2</v>
          </cell>
        </row>
        <row r="8923">
          <cell r="K8923" t="str">
            <v>00111153P.2</v>
          </cell>
        </row>
        <row r="8924">
          <cell r="K8924" t="str">
            <v>00111153P.2</v>
          </cell>
        </row>
        <row r="8925">
          <cell r="K8925" t="str">
            <v>00111153P.2</v>
          </cell>
        </row>
        <row r="8926">
          <cell r="K8926" t="str">
            <v>00111153P.2</v>
          </cell>
        </row>
        <row r="8927">
          <cell r="K8927" t="str">
            <v>00111153P.2</v>
          </cell>
        </row>
        <row r="8928">
          <cell r="K8928" t="str">
            <v>00111153P.2</v>
          </cell>
        </row>
        <row r="8929">
          <cell r="K8929" t="str">
            <v>00111153P.2</v>
          </cell>
        </row>
        <row r="8930">
          <cell r="K8930" t="str">
            <v>00111157P.2</v>
          </cell>
        </row>
        <row r="8931">
          <cell r="K8931" t="str">
            <v>00111156P.2</v>
          </cell>
        </row>
        <row r="8932">
          <cell r="K8932" t="str">
            <v>00111156P.2</v>
          </cell>
        </row>
        <row r="8933">
          <cell r="K8933" t="str">
            <v>00111156P.2</v>
          </cell>
        </row>
        <row r="8934">
          <cell r="K8934" t="str">
            <v>00111156P.2</v>
          </cell>
        </row>
        <row r="8935">
          <cell r="K8935" t="str">
            <v>00111156P.2</v>
          </cell>
        </row>
        <row r="8936">
          <cell r="K8936" t="str">
            <v>00111156P.2</v>
          </cell>
        </row>
        <row r="8937">
          <cell r="K8937" t="str">
            <v>00111156P.2</v>
          </cell>
        </row>
        <row r="8938">
          <cell r="K8938" t="str">
            <v>00111157P.2</v>
          </cell>
        </row>
        <row r="8939">
          <cell r="K8939" t="str">
            <v>00111157P.2</v>
          </cell>
        </row>
        <row r="8940">
          <cell r="K8940" t="str">
            <v>00111157P.2</v>
          </cell>
        </row>
        <row r="8941">
          <cell r="K8941" t="str">
            <v>00111157P.2</v>
          </cell>
        </row>
        <row r="8942">
          <cell r="K8942" t="str">
            <v>00111154P.2</v>
          </cell>
        </row>
        <row r="8943">
          <cell r="K8943" t="str">
            <v>00111154P.2</v>
          </cell>
        </row>
        <row r="8944">
          <cell r="K8944" t="str">
            <v>00111154P.2</v>
          </cell>
        </row>
        <row r="8945">
          <cell r="K8945" t="str">
            <v>00111154P.2</v>
          </cell>
        </row>
        <row r="8946">
          <cell r="K8946" t="str">
            <v>00111154P.2</v>
          </cell>
        </row>
        <row r="8947">
          <cell r="K8947" t="str">
            <v>00111154P.2</v>
          </cell>
        </row>
        <row r="8948">
          <cell r="K8948" t="str">
            <v>00111154P.2</v>
          </cell>
        </row>
        <row r="8949">
          <cell r="K8949" t="str">
            <v>00111154P.2</v>
          </cell>
        </row>
        <row r="8950">
          <cell r="K8950" t="str">
            <v>00111154P.2</v>
          </cell>
        </row>
        <row r="8951">
          <cell r="K8951" t="str">
            <v>00111154P.2</v>
          </cell>
        </row>
        <row r="8952">
          <cell r="K8952" t="str">
            <v>00111154P.2</v>
          </cell>
        </row>
        <row r="8953">
          <cell r="K8953" t="str">
            <v>00111156P.2</v>
          </cell>
        </row>
        <row r="8954">
          <cell r="K8954" t="str">
            <v>00111156P.2</v>
          </cell>
        </row>
        <row r="8955">
          <cell r="K8955" t="str">
            <v>00111156P.2</v>
          </cell>
        </row>
        <row r="8956">
          <cell r="K8956" t="str">
            <v>00111156P.2</v>
          </cell>
        </row>
        <row r="8957">
          <cell r="K8957" t="str">
            <v>00111156P.2</v>
          </cell>
        </row>
        <row r="8958">
          <cell r="K8958" t="str">
            <v>00111156P.2</v>
          </cell>
        </row>
        <row r="8959">
          <cell r="K8959" t="str">
            <v>00111156P.2</v>
          </cell>
        </row>
        <row r="8960">
          <cell r="K8960" t="str">
            <v>00111156P.2</v>
          </cell>
        </row>
        <row r="8961">
          <cell r="K8961" t="str">
            <v>00111156P.2</v>
          </cell>
        </row>
        <row r="8962">
          <cell r="K8962" t="str">
            <v>00111156P.2</v>
          </cell>
        </row>
        <row r="8963">
          <cell r="K8963" t="str">
            <v>00111156P.2</v>
          </cell>
        </row>
        <row r="8964">
          <cell r="K8964" t="str">
            <v>00111156P.2</v>
          </cell>
        </row>
        <row r="8965">
          <cell r="K8965" t="str">
            <v>00111157P.2</v>
          </cell>
        </row>
        <row r="8966">
          <cell r="K8966" t="str">
            <v>00111157P.2</v>
          </cell>
        </row>
        <row r="8967">
          <cell r="K8967" t="str">
            <v>00111157P.2</v>
          </cell>
        </row>
        <row r="8968">
          <cell r="K8968" t="str">
            <v>00111157P.2</v>
          </cell>
        </row>
        <row r="8969">
          <cell r="K8969" t="str">
            <v>00111157P.2</v>
          </cell>
        </row>
        <row r="8970">
          <cell r="K8970" t="str">
            <v>00111157P.2</v>
          </cell>
        </row>
        <row r="8971">
          <cell r="K8971" t="str">
            <v>00111160P.2</v>
          </cell>
        </row>
        <row r="8972">
          <cell r="K8972" t="str">
            <v>00111160P.2</v>
          </cell>
        </row>
        <row r="8973">
          <cell r="K8973" t="str">
            <v>00111118P.2</v>
          </cell>
        </row>
        <row r="8974">
          <cell r="K8974" t="str">
            <v>00111118P.2</v>
          </cell>
        </row>
        <row r="8975">
          <cell r="K8975" t="str">
            <v>00111118P.2</v>
          </cell>
        </row>
        <row r="8976">
          <cell r="K8976" t="str">
            <v>00111118P.2</v>
          </cell>
        </row>
        <row r="8977">
          <cell r="K8977" t="str">
            <v>00111118P.2</v>
          </cell>
        </row>
        <row r="8978">
          <cell r="K8978" t="str">
            <v>00111118P.2</v>
          </cell>
        </row>
        <row r="8979">
          <cell r="K8979" t="str">
            <v>00111157P.2</v>
          </cell>
        </row>
        <row r="8980">
          <cell r="K8980" t="str">
            <v>00111157P.2</v>
          </cell>
        </row>
        <row r="8981">
          <cell r="K8981" t="str">
            <v>00111157P.2</v>
          </cell>
        </row>
        <row r="8982">
          <cell r="K8982" t="str">
            <v>00111157P.2</v>
          </cell>
        </row>
        <row r="8983">
          <cell r="K8983" t="str">
            <v>00111146P.2</v>
          </cell>
        </row>
        <row r="8984">
          <cell r="K8984" t="str">
            <v>00111146P.2</v>
          </cell>
        </row>
        <row r="8985">
          <cell r="K8985" t="str">
            <v>00111146P.2</v>
          </cell>
        </row>
        <row r="8986">
          <cell r="K8986" t="str">
            <v>00111146P.2</v>
          </cell>
        </row>
        <row r="8987">
          <cell r="K8987" t="str">
            <v>00111146P.2</v>
          </cell>
        </row>
        <row r="8988">
          <cell r="K8988" t="str">
            <v>00111146P.2</v>
          </cell>
        </row>
        <row r="8989">
          <cell r="K8989" t="str">
            <v>00111146P.2</v>
          </cell>
        </row>
        <row r="8990">
          <cell r="K8990" t="str">
            <v>00111146P.2</v>
          </cell>
        </row>
        <row r="8991">
          <cell r="K8991" t="str">
            <v>00111146P.2</v>
          </cell>
        </row>
        <row r="8992">
          <cell r="K8992" t="str">
            <v>00111146P.2</v>
          </cell>
        </row>
        <row r="8993">
          <cell r="K8993" t="str">
            <v>00111146P.2</v>
          </cell>
        </row>
        <row r="8994">
          <cell r="K8994" t="str">
            <v>00111146P.2</v>
          </cell>
        </row>
        <row r="8995">
          <cell r="K8995" t="str">
            <v>00111146P.2</v>
          </cell>
        </row>
        <row r="8996">
          <cell r="K8996" t="str">
            <v>00111146P.2</v>
          </cell>
        </row>
        <row r="8997">
          <cell r="K8997" t="str">
            <v>00111140P.2</v>
          </cell>
        </row>
        <row r="8998">
          <cell r="K8998" t="str">
            <v>00111140P.2</v>
          </cell>
        </row>
        <row r="8999">
          <cell r="K8999" t="str">
            <v>00111140P.2</v>
          </cell>
        </row>
        <row r="9000">
          <cell r="K9000" t="str">
            <v>00111140P.2</v>
          </cell>
        </row>
        <row r="9001">
          <cell r="K9001" t="str">
            <v>00111140P.2</v>
          </cell>
        </row>
        <row r="9002">
          <cell r="K9002" t="str">
            <v>00111140P.2</v>
          </cell>
        </row>
        <row r="9003">
          <cell r="K9003" t="str">
            <v>00111140P.2</v>
          </cell>
        </row>
        <row r="9004">
          <cell r="K9004" t="str">
            <v>00111140P.2</v>
          </cell>
        </row>
        <row r="9005">
          <cell r="K9005" t="str">
            <v>00111140P.2</v>
          </cell>
        </row>
        <row r="9006">
          <cell r="K9006" t="str">
            <v>00111140P.2</v>
          </cell>
        </row>
        <row r="9007">
          <cell r="K9007" t="str">
            <v>00111140P.2</v>
          </cell>
        </row>
        <row r="9008">
          <cell r="K9008" t="str">
            <v>00111140P.2</v>
          </cell>
        </row>
        <row r="9009">
          <cell r="K9009" t="str">
            <v>00111140P.2</v>
          </cell>
        </row>
        <row r="9010">
          <cell r="K9010" t="str">
            <v>00111140P.2</v>
          </cell>
        </row>
        <row r="9011">
          <cell r="K9011" t="str">
            <v>00111158P.2</v>
          </cell>
        </row>
        <row r="9012">
          <cell r="K9012" t="str">
            <v>00111158P.2</v>
          </cell>
        </row>
        <row r="9013">
          <cell r="K9013" t="str">
            <v>00111158P.2</v>
          </cell>
        </row>
        <row r="9014">
          <cell r="K9014" t="str">
            <v>00111158P.2</v>
          </cell>
        </row>
        <row r="9015">
          <cell r="K9015" t="str">
            <v>00111158P.2</v>
          </cell>
        </row>
        <row r="9016">
          <cell r="K9016" t="str">
            <v>00111158P.2</v>
          </cell>
        </row>
        <row r="9017">
          <cell r="K9017" t="str">
            <v>00111158P.2</v>
          </cell>
        </row>
        <row r="9018">
          <cell r="K9018" t="str">
            <v>00111158P.2</v>
          </cell>
        </row>
        <row r="9019">
          <cell r="K9019" t="str">
            <v>00111158P.2</v>
          </cell>
        </row>
        <row r="9020">
          <cell r="K9020" t="str">
            <v>00111158P.2</v>
          </cell>
        </row>
        <row r="9021">
          <cell r="K9021" t="str">
            <v>00111110P.2</v>
          </cell>
        </row>
        <row r="9022">
          <cell r="K9022" t="str">
            <v>00111110P.2</v>
          </cell>
        </row>
        <row r="9023">
          <cell r="K9023" t="str">
            <v>00111110P.2</v>
          </cell>
        </row>
        <row r="9024">
          <cell r="K9024" t="str">
            <v>00111110P.2</v>
          </cell>
        </row>
        <row r="9025">
          <cell r="K9025" t="str">
            <v>00111110P.2</v>
          </cell>
        </row>
        <row r="9026">
          <cell r="K9026" t="str">
            <v>00111110P.2</v>
          </cell>
        </row>
        <row r="9027">
          <cell r="K9027" t="str">
            <v>00111110P.2</v>
          </cell>
        </row>
        <row r="9028">
          <cell r="K9028" t="str">
            <v>00111110P.2</v>
          </cell>
        </row>
        <row r="9029">
          <cell r="K9029" t="str">
            <v>00111110P.2</v>
          </cell>
        </row>
        <row r="9030">
          <cell r="K9030" t="str">
            <v>00111110P.2</v>
          </cell>
        </row>
        <row r="9031">
          <cell r="K9031" t="str">
            <v>00111110P.2</v>
          </cell>
        </row>
        <row r="9032">
          <cell r="K9032" t="str">
            <v>00111110P.2</v>
          </cell>
        </row>
        <row r="9033">
          <cell r="K9033" t="str">
            <v>00111110P.2</v>
          </cell>
        </row>
        <row r="9034">
          <cell r="K9034" t="str">
            <v>00111110P.2</v>
          </cell>
        </row>
        <row r="9035">
          <cell r="K9035" t="str">
            <v>00111110P.2</v>
          </cell>
        </row>
        <row r="9036">
          <cell r="K9036" t="str">
            <v>00111110P.2</v>
          </cell>
        </row>
        <row r="9037">
          <cell r="K9037" t="str">
            <v>00111110P.2</v>
          </cell>
        </row>
        <row r="9038">
          <cell r="K9038" t="str">
            <v>00111110P.2</v>
          </cell>
        </row>
        <row r="9039">
          <cell r="K9039" t="str">
            <v>00111112P.2</v>
          </cell>
        </row>
        <row r="9040">
          <cell r="K9040" t="str">
            <v>00111112P.2</v>
          </cell>
        </row>
        <row r="9041">
          <cell r="K9041" t="str">
            <v>00111112P.2</v>
          </cell>
        </row>
        <row r="9042">
          <cell r="K9042" t="str">
            <v>00111112P.2</v>
          </cell>
        </row>
        <row r="9043">
          <cell r="K9043" t="str">
            <v>00111112P.2</v>
          </cell>
        </row>
        <row r="9044">
          <cell r="K9044" t="str">
            <v>00111112P.2</v>
          </cell>
        </row>
        <row r="9045">
          <cell r="K9045" t="str">
            <v>00111112P.2</v>
          </cell>
        </row>
        <row r="9046">
          <cell r="K9046" t="str">
            <v>00111112P.2</v>
          </cell>
        </row>
        <row r="9047">
          <cell r="K9047" t="str">
            <v>00111112P.2</v>
          </cell>
        </row>
        <row r="9048">
          <cell r="K9048" t="str">
            <v>00111112P.2</v>
          </cell>
        </row>
        <row r="9049">
          <cell r="K9049" t="str">
            <v>00111112P.2</v>
          </cell>
        </row>
        <row r="9050">
          <cell r="K9050" t="str">
            <v>00111112P.2</v>
          </cell>
        </row>
        <row r="9051">
          <cell r="K9051" t="str">
            <v>00111112P.2</v>
          </cell>
        </row>
        <row r="9052">
          <cell r="K9052" t="str">
            <v>00111112P.2</v>
          </cell>
        </row>
        <row r="9053">
          <cell r="K9053" t="str">
            <v>00111113P.2</v>
          </cell>
        </row>
        <row r="9054">
          <cell r="K9054" t="str">
            <v>00111113P.2</v>
          </cell>
        </row>
        <row r="9055">
          <cell r="K9055" t="str">
            <v>00111113P.2</v>
          </cell>
        </row>
        <row r="9056">
          <cell r="K9056" t="str">
            <v>00111113P.2</v>
          </cell>
        </row>
        <row r="9057">
          <cell r="K9057" t="str">
            <v>00111113P.2</v>
          </cell>
        </row>
        <row r="9058">
          <cell r="K9058" t="str">
            <v>00111113P.2</v>
          </cell>
        </row>
        <row r="9059">
          <cell r="K9059" t="str">
            <v>00111113P.2</v>
          </cell>
        </row>
        <row r="9060">
          <cell r="K9060" t="str">
            <v>00111113P.2</v>
          </cell>
        </row>
        <row r="9061">
          <cell r="K9061" t="str">
            <v>00111113P.2</v>
          </cell>
        </row>
        <row r="9062">
          <cell r="K9062" t="str">
            <v>00111113P.2</v>
          </cell>
        </row>
        <row r="9063">
          <cell r="K9063" t="str">
            <v>00111113P.2</v>
          </cell>
        </row>
        <row r="9064">
          <cell r="K9064" t="str">
            <v>00111113P.2</v>
          </cell>
        </row>
        <row r="9065">
          <cell r="K9065" t="str">
            <v>00111113P.2</v>
          </cell>
        </row>
        <row r="9066">
          <cell r="K9066" t="str">
            <v>00111113P.2</v>
          </cell>
        </row>
        <row r="9067">
          <cell r="K9067" t="str">
            <v>00111113P.2</v>
          </cell>
        </row>
        <row r="9068">
          <cell r="K9068" t="str">
            <v>00111113P.2</v>
          </cell>
        </row>
        <row r="9069">
          <cell r="K9069" t="str">
            <v>00111113P.2</v>
          </cell>
        </row>
        <row r="9070">
          <cell r="K9070" t="str">
            <v>00111113P.2</v>
          </cell>
        </row>
        <row r="9071">
          <cell r="K9071" t="str">
            <v>00111114P.2</v>
          </cell>
        </row>
        <row r="9072">
          <cell r="K9072" t="str">
            <v>00111114P.2</v>
          </cell>
        </row>
        <row r="9073">
          <cell r="K9073" t="str">
            <v>00111114P.2</v>
          </cell>
        </row>
        <row r="9074">
          <cell r="K9074" t="str">
            <v>00111114P.2</v>
          </cell>
        </row>
        <row r="9075">
          <cell r="K9075" t="str">
            <v>00111115P.2</v>
          </cell>
        </row>
        <row r="9076">
          <cell r="K9076" t="str">
            <v>00111115P.2</v>
          </cell>
        </row>
        <row r="9077">
          <cell r="K9077" t="str">
            <v>00111115P.2</v>
          </cell>
        </row>
        <row r="9078">
          <cell r="K9078" t="str">
            <v>00111115P.2</v>
          </cell>
        </row>
        <row r="9079">
          <cell r="K9079" t="str">
            <v>00111115P.2</v>
          </cell>
        </row>
        <row r="9080">
          <cell r="K9080" t="str">
            <v>00111115P.2</v>
          </cell>
        </row>
        <row r="9081">
          <cell r="K9081" t="str">
            <v>00111116P.2</v>
          </cell>
        </row>
        <row r="9082">
          <cell r="K9082" t="str">
            <v>00111116P.2</v>
          </cell>
        </row>
        <row r="9083">
          <cell r="K9083" t="str">
            <v>00111116P.2</v>
          </cell>
        </row>
        <row r="9084">
          <cell r="K9084" t="str">
            <v>00111116P.2</v>
          </cell>
        </row>
        <row r="9085">
          <cell r="K9085" t="str">
            <v>00111116P.2</v>
          </cell>
        </row>
        <row r="9086">
          <cell r="K9086" t="str">
            <v>00111116P.2</v>
          </cell>
        </row>
        <row r="9087">
          <cell r="K9087" t="str">
            <v>00111116P.2</v>
          </cell>
        </row>
        <row r="9088">
          <cell r="K9088" t="str">
            <v>00111116P.2</v>
          </cell>
        </row>
        <row r="9089">
          <cell r="K9089" t="str">
            <v>00111116P.2</v>
          </cell>
        </row>
        <row r="9090">
          <cell r="K9090" t="str">
            <v>00111116P.2</v>
          </cell>
        </row>
        <row r="9091">
          <cell r="K9091" t="str">
            <v>00111117P.2</v>
          </cell>
        </row>
        <row r="9092">
          <cell r="K9092" t="str">
            <v>00111117P.2</v>
          </cell>
        </row>
        <row r="9093">
          <cell r="K9093" t="str">
            <v>00111117P.2</v>
          </cell>
        </row>
        <row r="9094">
          <cell r="K9094" t="str">
            <v>00111117P.2</v>
          </cell>
        </row>
        <row r="9095">
          <cell r="K9095" t="str">
            <v>00111117P.2</v>
          </cell>
        </row>
        <row r="9096">
          <cell r="K9096" t="str">
            <v>00111117P.2</v>
          </cell>
        </row>
        <row r="9097">
          <cell r="K9097" t="str">
            <v>00111117P.2</v>
          </cell>
        </row>
        <row r="9098">
          <cell r="K9098" t="str">
            <v>00111117P.2</v>
          </cell>
        </row>
        <row r="9099">
          <cell r="K9099" t="str">
            <v>00111117P.2</v>
          </cell>
        </row>
        <row r="9100">
          <cell r="K9100" t="str">
            <v>00111117P.2</v>
          </cell>
        </row>
        <row r="9101">
          <cell r="K9101" t="str">
            <v>00111117P.2</v>
          </cell>
        </row>
        <row r="9102">
          <cell r="K9102" t="str">
            <v>00111117P.2</v>
          </cell>
        </row>
        <row r="9103">
          <cell r="K9103" t="str">
            <v>00111117P.2</v>
          </cell>
        </row>
        <row r="9104">
          <cell r="K9104" t="str">
            <v>00111117P.2</v>
          </cell>
        </row>
        <row r="9105">
          <cell r="K9105" t="str">
            <v>00111118P.2</v>
          </cell>
        </row>
        <row r="9106">
          <cell r="K9106" t="str">
            <v>00111118P.2</v>
          </cell>
        </row>
        <row r="9107">
          <cell r="K9107" t="str">
            <v>00111118P.2</v>
          </cell>
        </row>
        <row r="9108">
          <cell r="K9108" t="str">
            <v>00111118P.2</v>
          </cell>
        </row>
        <row r="9109">
          <cell r="K9109" t="str">
            <v>00111118P.2</v>
          </cell>
        </row>
        <row r="9110">
          <cell r="K9110" t="str">
            <v>00111118P.2</v>
          </cell>
        </row>
        <row r="9111">
          <cell r="K9111" t="str">
            <v>00111118P.2</v>
          </cell>
        </row>
        <row r="9112">
          <cell r="K9112" t="str">
            <v>00111118P.2</v>
          </cell>
        </row>
        <row r="9113">
          <cell r="K9113" t="str">
            <v>00111118P.2</v>
          </cell>
        </row>
        <row r="9114">
          <cell r="K9114" t="str">
            <v>00111118P.2</v>
          </cell>
        </row>
        <row r="9115">
          <cell r="K9115" t="str">
            <v>00111120P.2</v>
          </cell>
        </row>
        <row r="9116">
          <cell r="K9116" t="str">
            <v>00111120P.2</v>
          </cell>
        </row>
        <row r="9117">
          <cell r="K9117" t="str">
            <v>00111120P.2</v>
          </cell>
        </row>
        <row r="9118">
          <cell r="K9118" t="str">
            <v>00111120P.2</v>
          </cell>
        </row>
        <row r="9119">
          <cell r="K9119" t="str">
            <v>00111120P.2</v>
          </cell>
        </row>
        <row r="9120">
          <cell r="K9120" t="str">
            <v>00111120P.2</v>
          </cell>
        </row>
        <row r="9121">
          <cell r="K9121" t="str">
            <v>00111120P.2</v>
          </cell>
        </row>
        <row r="9122">
          <cell r="K9122" t="str">
            <v>00111121P.2</v>
          </cell>
        </row>
        <row r="9123">
          <cell r="K9123" t="str">
            <v>00111121P.2</v>
          </cell>
        </row>
        <row r="9124">
          <cell r="K9124" t="str">
            <v>00111121P.2</v>
          </cell>
        </row>
        <row r="9125">
          <cell r="K9125" t="str">
            <v>00111121P.2</v>
          </cell>
        </row>
        <row r="9126">
          <cell r="K9126" t="str">
            <v>00111121P.2</v>
          </cell>
        </row>
        <row r="9127">
          <cell r="K9127" t="str">
            <v>00111121P.2</v>
          </cell>
        </row>
        <row r="9128">
          <cell r="K9128" t="str">
            <v>00111121P.2</v>
          </cell>
        </row>
        <row r="9129">
          <cell r="K9129" t="str">
            <v>00111121P.2</v>
          </cell>
        </row>
        <row r="9130">
          <cell r="K9130" t="str">
            <v>00111122P.2</v>
          </cell>
        </row>
        <row r="9131">
          <cell r="K9131" t="str">
            <v>00111122P.2</v>
          </cell>
        </row>
        <row r="9132">
          <cell r="K9132" t="str">
            <v>00111122P.2</v>
          </cell>
        </row>
        <row r="9133">
          <cell r="K9133" t="str">
            <v>00111122P.2</v>
          </cell>
        </row>
        <row r="9134">
          <cell r="K9134" t="str">
            <v>00111122P.2</v>
          </cell>
        </row>
        <row r="9135">
          <cell r="K9135" t="str">
            <v>00111122P.2</v>
          </cell>
        </row>
        <row r="9136">
          <cell r="K9136" t="str">
            <v>00111122P.2</v>
          </cell>
        </row>
        <row r="9137">
          <cell r="K9137" t="str">
            <v>00111123P.2</v>
          </cell>
        </row>
        <row r="9138">
          <cell r="K9138" t="str">
            <v>00111123P.2</v>
          </cell>
        </row>
        <row r="9139">
          <cell r="K9139" t="str">
            <v>00111123P.2</v>
          </cell>
        </row>
        <row r="9140">
          <cell r="K9140" t="str">
            <v>00111123P.2</v>
          </cell>
        </row>
        <row r="9141">
          <cell r="K9141" t="str">
            <v>00111123P.2</v>
          </cell>
        </row>
        <row r="9142">
          <cell r="K9142" t="str">
            <v>00111123P.2</v>
          </cell>
        </row>
        <row r="9143">
          <cell r="K9143" t="str">
            <v>00111123P.2</v>
          </cell>
        </row>
        <row r="9144">
          <cell r="K9144" t="str">
            <v>00111123P.2</v>
          </cell>
        </row>
        <row r="9145">
          <cell r="K9145" t="str">
            <v>00111123P.2</v>
          </cell>
        </row>
        <row r="9146">
          <cell r="K9146" t="str">
            <v>00111123P.2</v>
          </cell>
        </row>
        <row r="9147">
          <cell r="K9147" t="str">
            <v>00111123P.2</v>
          </cell>
        </row>
        <row r="9148">
          <cell r="K9148" t="str">
            <v>00111123P.2</v>
          </cell>
        </row>
        <row r="9149">
          <cell r="K9149" t="str">
            <v>00111123P.2</v>
          </cell>
        </row>
        <row r="9150">
          <cell r="K9150" t="str">
            <v>00111123P.2</v>
          </cell>
        </row>
        <row r="9151">
          <cell r="K9151" t="str">
            <v>00111123P.2</v>
          </cell>
        </row>
        <row r="9152">
          <cell r="K9152" t="str">
            <v>00111123P.2</v>
          </cell>
        </row>
        <row r="9153">
          <cell r="K9153" t="str">
            <v>00111124P.2</v>
          </cell>
        </row>
        <row r="9154">
          <cell r="K9154" t="str">
            <v>00111124P.2</v>
          </cell>
        </row>
        <row r="9155">
          <cell r="K9155" t="str">
            <v>00111124P.2</v>
          </cell>
        </row>
        <row r="9156">
          <cell r="K9156" t="str">
            <v>00111124P.2</v>
          </cell>
        </row>
        <row r="9157">
          <cell r="K9157" t="str">
            <v>00111124P.2</v>
          </cell>
        </row>
        <row r="9158">
          <cell r="K9158" t="str">
            <v>00111124P.2</v>
          </cell>
        </row>
        <row r="9159">
          <cell r="K9159" t="str">
            <v>00111124P.2</v>
          </cell>
        </row>
        <row r="9160">
          <cell r="K9160" t="str">
            <v>00111124P.2</v>
          </cell>
        </row>
        <row r="9161">
          <cell r="K9161" t="str">
            <v>00111124P.2</v>
          </cell>
        </row>
        <row r="9162">
          <cell r="K9162" t="str">
            <v>00111124P.2</v>
          </cell>
        </row>
        <row r="9163">
          <cell r="K9163" t="str">
            <v>00111125P.2</v>
          </cell>
        </row>
        <row r="9164">
          <cell r="K9164" t="str">
            <v>00111125P.2</v>
          </cell>
        </row>
        <row r="9165">
          <cell r="K9165" t="str">
            <v>00111125P.2</v>
          </cell>
        </row>
        <row r="9166">
          <cell r="K9166" t="str">
            <v>00111125P.2</v>
          </cell>
        </row>
        <row r="9167">
          <cell r="K9167" t="str">
            <v>00111125P.2</v>
          </cell>
        </row>
        <row r="9168">
          <cell r="K9168" t="str">
            <v>00111125P.2</v>
          </cell>
        </row>
        <row r="9169">
          <cell r="K9169" t="str">
            <v>00111125P.2</v>
          </cell>
        </row>
        <row r="9170">
          <cell r="K9170" t="str">
            <v>00111125P.2</v>
          </cell>
        </row>
        <row r="9171">
          <cell r="K9171" t="str">
            <v>00111125P.2</v>
          </cell>
        </row>
        <row r="9172">
          <cell r="K9172" t="str">
            <v>00111125P.2</v>
          </cell>
        </row>
        <row r="9173">
          <cell r="K9173" t="str">
            <v>00111126P.2</v>
          </cell>
        </row>
        <row r="9174">
          <cell r="K9174" t="str">
            <v>00111126P.2</v>
          </cell>
        </row>
        <row r="9175">
          <cell r="K9175" t="str">
            <v>00111126P.2</v>
          </cell>
        </row>
        <row r="9176">
          <cell r="K9176" t="str">
            <v>00111126P.2</v>
          </cell>
        </row>
        <row r="9177">
          <cell r="K9177" t="str">
            <v>00111126P.2</v>
          </cell>
        </row>
        <row r="9178">
          <cell r="K9178" t="str">
            <v>00111126P.2</v>
          </cell>
        </row>
        <row r="9179">
          <cell r="K9179" t="str">
            <v>00111127P.2</v>
          </cell>
        </row>
        <row r="9180">
          <cell r="K9180" t="str">
            <v>00111127P.2</v>
          </cell>
        </row>
        <row r="9181">
          <cell r="K9181" t="str">
            <v>00111127P.2</v>
          </cell>
        </row>
        <row r="9182">
          <cell r="K9182" t="str">
            <v>00111127P.2</v>
          </cell>
        </row>
        <row r="9183">
          <cell r="K9183" t="str">
            <v>00111127P.2</v>
          </cell>
        </row>
        <row r="9184">
          <cell r="K9184" t="str">
            <v>00111128P.2</v>
          </cell>
        </row>
        <row r="9185">
          <cell r="K9185" t="str">
            <v>00111128P.2</v>
          </cell>
        </row>
        <row r="9186">
          <cell r="K9186" t="str">
            <v>00111128P.2</v>
          </cell>
        </row>
        <row r="9187">
          <cell r="K9187" t="str">
            <v>00111128P.2</v>
          </cell>
        </row>
        <row r="9188">
          <cell r="K9188" t="str">
            <v>00111128P.2</v>
          </cell>
        </row>
        <row r="9189">
          <cell r="K9189" t="str">
            <v>00111128P.2</v>
          </cell>
        </row>
        <row r="9190">
          <cell r="K9190" t="str">
            <v>00111128P.2</v>
          </cell>
        </row>
        <row r="9191">
          <cell r="K9191" t="str">
            <v>00111128P.2</v>
          </cell>
        </row>
        <row r="9192">
          <cell r="K9192" t="str">
            <v>00111128P.2</v>
          </cell>
        </row>
        <row r="9193">
          <cell r="K9193" t="str">
            <v>00111128P.2</v>
          </cell>
        </row>
        <row r="9194">
          <cell r="K9194" t="str">
            <v>00111128P.2</v>
          </cell>
        </row>
        <row r="9195">
          <cell r="K9195" t="str">
            <v>00111128P.2</v>
          </cell>
        </row>
        <row r="9196">
          <cell r="K9196" t="str">
            <v>00111128P.2</v>
          </cell>
        </row>
        <row r="9197">
          <cell r="K9197" t="str">
            <v>00111128P.2</v>
          </cell>
        </row>
        <row r="9198">
          <cell r="K9198" t="str">
            <v>00111128P.2</v>
          </cell>
        </row>
        <row r="9199">
          <cell r="K9199" t="str">
            <v>00111128P.2</v>
          </cell>
        </row>
        <row r="9200">
          <cell r="K9200" t="str">
            <v>00111128P.2</v>
          </cell>
        </row>
        <row r="9201">
          <cell r="K9201" t="str">
            <v>00111129P.2</v>
          </cell>
        </row>
        <row r="9202">
          <cell r="K9202" t="str">
            <v>00111129P.2</v>
          </cell>
        </row>
        <row r="9203">
          <cell r="K9203" t="str">
            <v>00111129P.2</v>
          </cell>
        </row>
        <row r="9204">
          <cell r="K9204" t="str">
            <v>00111129P.2</v>
          </cell>
        </row>
        <row r="9205">
          <cell r="K9205" t="str">
            <v>00111129P.2</v>
          </cell>
        </row>
        <row r="9206">
          <cell r="K9206" t="str">
            <v>00111129P.2</v>
          </cell>
        </row>
        <row r="9207">
          <cell r="K9207" t="str">
            <v>00111129P.2</v>
          </cell>
        </row>
        <row r="9208">
          <cell r="K9208" t="str">
            <v>00111129P.2</v>
          </cell>
        </row>
        <row r="9209">
          <cell r="K9209" t="str">
            <v>00111129P.2</v>
          </cell>
        </row>
        <row r="9210">
          <cell r="K9210" t="str">
            <v>00111129P.2</v>
          </cell>
        </row>
        <row r="9211">
          <cell r="K9211" t="str">
            <v>00111129P.2</v>
          </cell>
        </row>
        <row r="9212">
          <cell r="K9212" t="str">
            <v>00111129P.2</v>
          </cell>
        </row>
        <row r="9213">
          <cell r="K9213" t="str">
            <v>00111129P.2</v>
          </cell>
        </row>
        <row r="9214">
          <cell r="K9214" t="str">
            <v>00111129P.2</v>
          </cell>
        </row>
        <row r="9215">
          <cell r="K9215" t="str">
            <v>00111129P.2</v>
          </cell>
        </row>
        <row r="9216">
          <cell r="K9216" t="str">
            <v>00111129P.2</v>
          </cell>
        </row>
        <row r="9217">
          <cell r="K9217" t="str">
            <v>00111129P.2</v>
          </cell>
        </row>
        <row r="9218">
          <cell r="K9218" t="str">
            <v>00111130P.2</v>
          </cell>
        </row>
        <row r="9219">
          <cell r="K9219" t="str">
            <v>00111130P.2</v>
          </cell>
        </row>
        <row r="9220">
          <cell r="K9220" t="str">
            <v>00111130P.2</v>
          </cell>
        </row>
        <row r="9221">
          <cell r="K9221" t="str">
            <v>00111130P.2</v>
          </cell>
        </row>
        <row r="9222">
          <cell r="K9222" t="str">
            <v>00111130P.2</v>
          </cell>
        </row>
        <row r="9223">
          <cell r="K9223" t="str">
            <v>00111130P.2</v>
          </cell>
        </row>
        <row r="9224">
          <cell r="K9224" t="str">
            <v>00111130P.2</v>
          </cell>
        </row>
        <row r="9225">
          <cell r="K9225" t="str">
            <v>00111130P.2</v>
          </cell>
        </row>
        <row r="9226">
          <cell r="K9226" t="str">
            <v>00111130P.2</v>
          </cell>
        </row>
        <row r="9227">
          <cell r="K9227" t="str">
            <v>00111130P.2</v>
          </cell>
        </row>
        <row r="9228">
          <cell r="K9228" t="str">
            <v>00111131P.2</v>
          </cell>
        </row>
        <row r="9229">
          <cell r="K9229" t="str">
            <v>00111131P.2</v>
          </cell>
        </row>
        <row r="9230">
          <cell r="K9230" t="str">
            <v>00111131P.2</v>
          </cell>
        </row>
        <row r="9231">
          <cell r="K9231" t="str">
            <v>00111131P.2</v>
          </cell>
        </row>
        <row r="9232">
          <cell r="K9232" t="str">
            <v>00111131P.2</v>
          </cell>
        </row>
        <row r="9233">
          <cell r="K9233" t="str">
            <v>00111131P.2</v>
          </cell>
        </row>
        <row r="9234">
          <cell r="K9234" t="str">
            <v>00111131P.2</v>
          </cell>
        </row>
        <row r="9235">
          <cell r="K9235" t="str">
            <v>00111131P.2</v>
          </cell>
        </row>
        <row r="9236">
          <cell r="K9236" t="str">
            <v>00111131P.2</v>
          </cell>
        </row>
        <row r="9237">
          <cell r="K9237" t="str">
            <v>00111131P.2</v>
          </cell>
        </row>
        <row r="9238">
          <cell r="K9238" t="str">
            <v>00111131P.2</v>
          </cell>
        </row>
        <row r="9239">
          <cell r="K9239" t="str">
            <v>00111131P.2</v>
          </cell>
        </row>
        <row r="9240">
          <cell r="K9240" t="str">
            <v>00111132P.2</v>
          </cell>
        </row>
        <row r="9241">
          <cell r="K9241" t="str">
            <v>00111132P.2</v>
          </cell>
        </row>
        <row r="9242">
          <cell r="K9242" t="str">
            <v>00111132P.2</v>
          </cell>
        </row>
        <row r="9243">
          <cell r="K9243" t="str">
            <v>00111132P.2</v>
          </cell>
        </row>
        <row r="9244">
          <cell r="K9244" t="str">
            <v>00111132P.2</v>
          </cell>
        </row>
        <row r="9245">
          <cell r="K9245" t="str">
            <v>00111132P.2</v>
          </cell>
        </row>
        <row r="9246">
          <cell r="K9246" t="str">
            <v>00111132P.2</v>
          </cell>
        </row>
        <row r="9247">
          <cell r="K9247" t="str">
            <v>00111132P.2</v>
          </cell>
        </row>
        <row r="9248">
          <cell r="K9248" t="str">
            <v>00111132P.2</v>
          </cell>
        </row>
        <row r="9249">
          <cell r="K9249" t="str">
            <v>00111132P.2</v>
          </cell>
        </row>
        <row r="9250">
          <cell r="K9250" t="str">
            <v>00111132P.2</v>
          </cell>
        </row>
        <row r="9251">
          <cell r="K9251" t="str">
            <v>00111132P.2</v>
          </cell>
        </row>
        <row r="9252">
          <cell r="K9252" t="str">
            <v>00111132P.2</v>
          </cell>
        </row>
        <row r="9253">
          <cell r="K9253" t="str">
            <v>00111132P.2</v>
          </cell>
        </row>
        <row r="9254">
          <cell r="K9254" t="str">
            <v>00111132P.2</v>
          </cell>
        </row>
        <row r="9255">
          <cell r="K9255" t="str">
            <v>00111132P.2</v>
          </cell>
        </row>
        <row r="9256">
          <cell r="K9256" t="str">
            <v>00111132P.2</v>
          </cell>
        </row>
        <row r="9257">
          <cell r="K9257" t="str">
            <v>00111132P.2</v>
          </cell>
        </row>
        <row r="9258">
          <cell r="K9258" t="str">
            <v>00111133P.2</v>
          </cell>
        </row>
        <row r="9259">
          <cell r="K9259" t="str">
            <v>00111133P.2</v>
          </cell>
        </row>
        <row r="9260">
          <cell r="K9260" t="str">
            <v>00111133P.2</v>
          </cell>
        </row>
        <row r="9261">
          <cell r="K9261" t="str">
            <v>00111133P.2</v>
          </cell>
        </row>
        <row r="9262">
          <cell r="K9262" t="str">
            <v>00111133P.2</v>
          </cell>
        </row>
        <row r="9263">
          <cell r="K9263" t="str">
            <v>00111133P.2</v>
          </cell>
        </row>
        <row r="9264">
          <cell r="K9264" t="str">
            <v>00111133P.2</v>
          </cell>
        </row>
        <row r="9265">
          <cell r="K9265" t="str">
            <v>00111133P.2</v>
          </cell>
        </row>
        <row r="9266">
          <cell r="K9266" t="str">
            <v>00111133P.2</v>
          </cell>
        </row>
        <row r="9267">
          <cell r="K9267" t="str">
            <v>00111133P.2</v>
          </cell>
        </row>
        <row r="9268">
          <cell r="K9268" t="str">
            <v>00111133P.2</v>
          </cell>
        </row>
        <row r="9269">
          <cell r="K9269" t="str">
            <v>00111133P.2</v>
          </cell>
        </row>
        <row r="9270">
          <cell r="K9270" t="str">
            <v>00111133P.2</v>
          </cell>
        </row>
        <row r="9271">
          <cell r="K9271" t="str">
            <v>00111133P.2</v>
          </cell>
        </row>
        <row r="9272">
          <cell r="K9272" t="str">
            <v>00111133P.2</v>
          </cell>
        </row>
        <row r="9273">
          <cell r="K9273" t="str">
            <v>00111134P.2</v>
          </cell>
        </row>
        <row r="9274">
          <cell r="K9274" t="str">
            <v>00111134P.2</v>
          </cell>
        </row>
        <row r="9275">
          <cell r="K9275" t="str">
            <v>00111134P.2</v>
          </cell>
        </row>
        <row r="9276">
          <cell r="K9276" t="str">
            <v>00111134P.2</v>
          </cell>
        </row>
        <row r="9277">
          <cell r="K9277" t="str">
            <v>00111134P.2</v>
          </cell>
        </row>
        <row r="9278">
          <cell r="K9278" t="str">
            <v>00111134P.2</v>
          </cell>
        </row>
        <row r="9279">
          <cell r="K9279" t="str">
            <v>00111134P.2</v>
          </cell>
        </row>
        <row r="9280">
          <cell r="K9280" t="str">
            <v>00111134P.2</v>
          </cell>
        </row>
        <row r="9281">
          <cell r="K9281" t="str">
            <v>00111134P.2</v>
          </cell>
        </row>
        <row r="9282">
          <cell r="K9282" t="str">
            <v>00111134P.2</v>
          </cell>
        </row>
        <row r="9283">
          <cell r="K9283" t="str">
            <v>00111135P.2</v>
          </cell>
        </row>
        <row r="9284">
          <cell r="K9284" t="str">
            <v>00111135P.2</v>
          </cell>
        </row>
        <row r="9285">
          <cell r="K9285" t="str">
            <v>00111135P.2</v>
          </cell>
        </row>
        <row r="9286">
          <cell r="K9286" t="str">
            <v>00111135P.2</v>
          </cell>
        </row>
        <row r="9287">
          <cell r="K9287" t="str">
            <v>00111135P.2</v>
          </cell>
        </row>
        <row r="9288">
          <cell r="K9288" t="str">
            <v>00111135P.2</v>
          </cell>
        </row>
        <row r="9289">
          <cell r="K9289" t="str">
            <v>00111135P.2</v>
          </cell>
        </row>
        <row r="9290">
          <cell r="K9290" t="str">
            <v>00111135P.2</v>
          </cell>
        </row>
        <row r="9291">
          <cell r="K9291" t="str">
            <v>00111135P.2</v>
          </cell>
        </row>
        <row r="9292">
          <cell r="K9292" t="str">
            <v>00111135P.2</v>
          </cell>
        </row>
        <row r="9293">
          <cell r="K9293" t="str">
            <v>00111136P.2</v>
          </cell>
        </row>
        <row r="9294">
          <cell r="K9294" t="str">
            <v>00111136P.2</v>
          </cell>
        </row>
        <row r="9295">
          <cell r="K9295" t="str">
            <v>00111136P.2</v>
          </cell>
        </row>
        <row r="9296">
          <cell r="K9296" t="str">
            <v>00111136P.2</v>
          </cell>
        </row>
        <row r="9297">
          <cell r="K9297" t="str">
            <v>00111136P.2</v>
          </cell>
        </row>
        <row r="9298">
          <cell r="K9298" t="str">
            <v>00111136P.2</v>
          </cell>
        </row>
        <row r="9299">
          <cell r="K9299" t="str">
            <v>00111136P.2</v>
          </cell>
        </row>
        <row r="9300">
          <cell r="K9300" t="str">
            <v>00111136P.2</v>
          </cell>
        </row>
        <row r="9301">
          <cell r="K9301" t="str">
            <v>00111136P.2</v>
          </cell>
        </row>
        <row r="9302">
          <cell r="K9302" t="str">
            <v>00111136P.2</v>
          </cell>
        </row>
        <row r="9303">
          <cell r="K9303" t="str">
            <v>00111136P.2</v>
          </cell>
        </row>
        <row r="9304">
          <cell r="K9304" t="str">
            <v>00111136P.2</v>
          </cell>
        </row>
        <row r="9305">
          <cell r="K9305" t="str">
            <v>00111136P.2</v>
          </cell>
        </row>
        <row r="9306">
          <cell r="K9306" t="str">
            <v>00111136P.2</v>
          </cell>
        </row>
        <row r="9307">
          <cell r="K9307" t="str">
            <v>00111136P.2</v>
          </cell>
        </row>
        <row r="9308">
          <cell r="K9308" t="str">
            <v>00111136P.2</v>
          </cell>
        </row>
        <row r="9309">
          <cell r="K9309" t="str">
            <v>00111136P.2</v>
          </cell>
        </row>
        <row r="9310">
          <cell r="K9310" t="str">
            <v>00111136P.2</v>
          </cell>
        </row>
        <row r="9311">
          <cell r="K9311" t="str">
            <v>00111143P.2</v>
          </cell>
        </row>
        <row r="9312">
          <cell r="K9312" t="str">
            <v>00111143P.2</v>
          </cell>
        </row>
        <row r="9313">
          <cell r="K9313" t="str">
            <v>00111143P.2</v>
          </cell>
        </row>
        <row r="9314">
          <cell r="K9314" t="str">
            <v>00111145P.2</v>
          </cell>
        </row>
        <row r="9315">
          <cell r="K9315" t="str">
            <v>00111145P.2</v>
          </cell>
        </row>
        <row r="9316">
          <cell r="K9316" t="str">
            <v>00111145P.2</v>
          </cell>
        </row>
        <row r="9317">
          <cell r="K9317" t="str">
            <v>00111145P.2</v>
          </cell>
        </row>
        <row r="9318">
          <cell r="K9318" t="str">
            <v>00111145P.2</v>
          </cell>
        </row>
        <row r="9319">
          <cell r="K9319" t="str">
            <v>00111145P.2</v>
          </cell>
        </row>
        <row r="9320">
          <cell r="K9320" t="str">
            <v>00111145P.2</v>
          </cell>
        </row>
        <row r="9321">
          <cell r="K9321" t="str">
            <v>00111145P.2</v>
          </cell>
        </row>
        <row r="9322">
          <cell r="K9322" t="str">
            <v>00111145P.2</v>
          </cell>
        </row>
        <row r="9323">
          <cell r="K9323" t="str">
            <v>00111145P.2</v>
          </cell>
        </row>
        <row r="9324">
          <cell r="K9324" t="str">
            <v>00111145P.2</v>
          </cell>
        </row>
        <row r="9325">
          <cell r="K9325" t="str">
            <v>00111145P.2</v>
          </cell>
        </row>
        <row r="9326">
          <cell r="K9326" t="str">
            <v>00111153P.2</v>
          </cell>
        </row>
        <row r="9327">
          <cell r="K9327" t="str">
            <v>00111153P.2</v>
          </cell>
        </row>
        <row r="9328">
          <cell r="K9328" t="str">
            <v>00111153P.2</v>
          </cell>
        </row>
        <row r="9329">
          <cell r="K9329" t="str">
            <v>00111157P.2</v>
          </cell>
        </row>
        <row r="9330">
          <cell r="K9330" t="str">
            <v>00111157P.2</v>
          </cell>
        </row>
        <row r="9331">
          <cell r="K9331" t="str">
            <v>00111157P.2</v>
          </cell>
        </row>
        <row r="9332">
          <cell r="K9332" t="str">
            <v>00111157P.2</v>
          </cell>
        </row>
        <row r="9333">
          <cell r="K9333" t="str">
            <v>00111157P.2</v>
          </cell>
        </row>
        <row r="9334">
          <cell r="K9334" t="str">
            <v>00111157P.2</v>
          </cell>
        </row>
        <row r="9335">
          <cell r="K9335" t="str">
            <v>00111159P.2</v>
          </cell>
        </row>
        <row r="9336">
          <cell r="K9336" t="str">
            <v>00111159P.2</v>
          </cell>
        </row>
        <row r="9337">
          <cell r="K9337" t="str">
            <v>00111159P.2</v>
          </cell>
        </row>
        <row r="9338">
          <cell r="K9338" t="str">
            <v>00111159P.2</v>
          </cell>
        </row>
        <row r="9339">
          <cell r="K9339" t="str">
            <v>00111159P.2</v>
          </cell>
        </row>
        <row r="9340">
          <cell r="K9340" t="str">
            <v>00111159P.2</v>
          </cell>
        </row>
        <row r="9341">
          <cell r="K9341" t="str">
            <v>00111159P.2</v>
          </cell>
        </row>
        <row r="9342">
          <cell r="K9342" t="str">
            <v>00111159P.2</v>
          </cell>
        </row>
        <row r="9343">
          <cell r="K9343" t="str">
            <v>00111159P.2</v>
          </cell>
        </row>
        <row r="9344">
          <cell r="K9344" t="str">
            <v>00111159P.2</v>
          </cell>
        </row>
        <row r="9345">
          <cell r="K9345" t="str">
            <v>00111157P.2</v>
          </cell>
        </row>
        <row r="9346">
          <cell r="K9346" t="str">
            <v>00111157P.2</v>
          </cell>
        </row>
        <row r="9347">
          <cell r="K9347" t="str">
            <v>00111157P.2</v>
          </cell>
        </row>
        <row r="9348">
          <cell r="K9348" t="str">
            <v>00111157P.2</v>
          </cell>
        </row>
        <row r="9349">
          <cell r="K9349" t="str">
            <v>00111157P.2</v>
          </cell>
        </row>
        <row r="9350">
          <cell r="K9350" t="str">
            <v>00111128P.2</v>
          </cell>
        </row>
        <row r="9351">
          <cell r="K9351" t="str">
            <v>00111128P.2</v>
          </cell>
        </row>
        <row r="9352">
          <cell r="K9352" t="str">
            <v>00111128P.2</v>
          </cell>
        </row>
        <row r="9353">
          <cell r="K9353" t="str">
            <v>00111128P.2</v>
          </cell>
        </row>
        <row r="9354">
          <cell r="K9354" t="str">
            <v>00111128P.2</v>
          </cell>
        </row>
        <row r="9355">
          <cell r="K9355" t="str">
            <v>00111128P.2</v>
          </cell>
        </row>
        <row r="9356">
          <cell r="K9356" t="str">
            <v>00111128P.2</v>
          </cell>
        </row>
        <row r="9357">
          <cell r="K9357" t="str">
            <v>00111128P.2</v>
          </cell>
        </row>
        <row r="9358">
          <cell r="K9358" t="str">
            <v>00111128P.2</v>
          </cell>
        </row>
        <row r="9359">
          <cell r="K9359" t="str">
            <v>00111128P.2</v>
          </cell>
        </row>
        <row r="9360">
          <cell r="K9360" t="str">
            <v>00111128P.2</v>
          </cell>
        </row>
        <row r="9361">
          <cell r="K9361" t="str">
            <v>00111128P.2</v>
          </cell>
        </row>
        <row r="9362">
          <cell r="K9362" t="str">
            <v>00111128P.2</v>
          </cell>
        </row>
        <row r="9363">
          <cell r="K9363" t="str">
            <v>00111128P.2</v>
          </cell>
        </row>
        <row r="9364">
          <cell r="K9364" t="str">
            <v>00111128P.2</v>
          </cell>
        </row>
        <row r="9365">
          <cell r="K9365" t="str">
            <v>00111128P.2</v>
          </cell>
        </row>
        <row r="9366">
          <cell r="K9366" t="str">
            <v>00111128P.2</v>
          </cell>
        </row>
        <row r="9367">
          <cell r="K9367" t="str">
            <v>00111128P.2</v>
          </cell>
        </row>
        <row r="9368">
          <cell r="K9368" t="str">
            <v>00111128P.2</v>
          </cell>
        </row>
        <row r="9369">
          <cell r="K9369" t="str">
            <v>00111128P.2</v>
          </cell>
        </row>
        <row r="9370">
          <cell r="K9370" t="str">
            <v>00111128P.2</v>
          </cell>
        </row>
        <row r="9371">
          <cell r="K9371" t="str">
            <v>00111128P.2</v>
          </cell>
        </row>
        <row r="9372">
          <cell r="K9372" t="str">
            <v>00111128P.2</v>
          </cell>
        </row>
        <row r="9373">
          <cell r="K9373" t="str">
            <v>00111128P.2</v>
          </cell>
        </row>
        <row r="9374">
          <cell r="K9374" t="str">
            <v>00111128P.2</v>
          </cell>
        </row>
        <row r="9375">
          <cell r="K9375" t="str">
            <v>00111128P.2</v>
          </cell>
        </row>
        <row r="9376">
          <cell r="K9376" t="str">
            <v>00111128P.2</v>
          </cell>
        </row>
        <row r="9377">
          <cell r="K9377" t="str">
            <v>00111128P.2</v>
          </cell>
        </row>
        <row r="9378">
          <cell r="K9378" t="str">
            <v>00111108P.2</v>
          </cell>
        </row>
        <row r="9379">
          <cell r="K9379" t="str">
            <v>00111112P.2</v>
          </cell>
        </row>
        <row r="9380">
          <cell r="K9380" t="str">
            <v>00111113P.2</v>
          </cell>
        </row>
        <row r="9381">
          <cell r="K9381" t="str">
            <v>00111129P.2</v>
          </cell>
        </row>
        <row r="9382">
          <cell r="K9382" t="str">
            <v>00111151P.2</v>
          </cell>
        </row>
        <row r="9383">
          <cell r="K9383" t="str">
            <v>00111130P.2</v>
          </cell>
        </row>
        <row r="9384">
          <cell r="K9384" t="str">
            <v>00111130P.2</v>
          </cell>
        </row>
        <row r="9385">
          <cell r="K9385" t="str">
            <v>00111130P.2</v>
          </cell>
        </row>
        <row r="9386">
          <cell r="K9386" t="str">
            <v>00111131P.2</v>
          </cell>
        </row>
        <row r="9387">
          <cell r="K9387" t="str">
            <v>00111159P.2</v>
          </cell>
        </row>
        <row r="9388">
          <cell r="K9388" t="str">
            <v>00111159P.2</v>
          </cell>
        </row>
        <row r="9389">
          <cell r="K9389" t="str">
            <v>00111159P.2</v>
          </cell>
        </row>
        <row r="9390">
          <cell r="K9390" t="str">
            <v>00111125P.2</v>
          </cell>
        </row>
        <row r="9391">
          <cell r="K9391" t="str">
            <v>00111125P.2</v>
          </cell>
        </row>
        <row r="9392">
          <cell r="K9392" t="str">
            <v>00111125P.2</v>
          </cell>
        </row>
        <row r="9393">
          <cell r="K9393" t="str">
            <v>00111125P.2</v>
          </cell>
        </row>
        <row r="9394">
          <cell r="K9394" t="str">
            <v>00111125P.2</v>
          </cell>
        </row>
        <row r="9395">
          <cell r="K9395" t="str">
            <v>00111125P.2</v>
          </cell>
        </row>
        <row r="9396">
          <cell r="K9396" t="str">
            <v>00111125P.2</v>
          </cell>
        </row>
        <row r="9397">
          <cell r="K9397" t="str">
            <v>00111125P.2</v>
          </cell>
        </row>
        <row r="9398">
          <cell r="K9398" t="str">
            <v>00111125P.2</v>
          </cell>
        </row>
        <row r="9399">
          <cell r="K9399" t="str">
            <v>00111125P.2</v>
          </cell>
        </row>
        <row r="9400">
          <cell r="K9400" t="str">
            <v>00111125P.2</v>
          </cell>
        </row>
        <row r="9401">
          <cell r="K9401" t="str">
            <v>00111125P.2</v>
          </cell>
        </row>
        <row r="9402">
          <cell r="K9402" t="str">
            <v>00111125P.2</v>
          </cell>
        </row>
        <row r="9403">
          <cell r="K9403" t="str">
            <v>00111129P.2</v>
          </cell>
        </row>
        <row r="9404">
          <cell r="K9404" t="str">
            <v>00111119P.2</v>
          </cell>
        </row>
        <row r="9405">
          <cell r="K9405" t="str">
            <v>00111119P.2</v>
          </cell>
        </row>
        <row r="9406">
          <cell r="K9406" t="str">
            <v>00111125P.2</v>
          </cell>
        </row>
        <row r="9407">
          <cell r="K9407" t="str">
            <v>00111125P.2</v>
          </cell>
        </row>
        <row r="9408">
          <cell r="K9408" t="str">
            <v>00111101P.2</v>
          </cell>
        </row>
        <row r="9409">
          <cell r="K9409" t="str">
            <v>00111101P.2</v>
          </cell>
        </row>
        <row r="9410">
          <cell r="K9410" t="str">
            <v>00111101P.2</v>
          </cell>
        </row>
        <row r="9411">
          <cell r="K9411" t="str">
            <v>00111148P.2</v>
          </cell>
        </row>
        <row r="9412">
          <cell r="K9412" t="str">
            <v>00111150P.2</v>
          </cell>
        </row>
        <row r="9413">
          <cell r="K9413" t="str">
            <v>00111150P.2</v>
          </cell>
        </row>
        <row r="9414">
          <cell r="K9414" t="str">
            <v>00111150P.2</v>
          </cell>
        </row>
        <row r="9415">
          <cell r="K9415" t="str">
            <v>00111150P.2</v>
          </cell>
        </row>
        <row r="9416">
          <cell r="K9416" t="str">
            <v>00111148P.2</v>
          </cell>
        </row>
        <row r="9417">
          <cell r="K9417" t="str">
            <v>00111150P.2</v>
          </cell>
        </row>
        <row r="9418">
          <cell r="K9418" t="str">
            <v>00111150P.2</v>
          </cell>
        </row>
        <row r="9419">
          <cell r="K9419" t="str">
            <v>00111150P.2</v>
          </cell>
        </row>
        <row r="9420">
          <cell r="K9420" t="str">
            <v>00111150P.2</v>
          </cell>
        </row>
        <row r="9421">
          <cell r="K9421" t="str">
            <v>00111153P.2</v>
          </cell>
        </row>
        <row r="9422">
          <cell r="K9422" t="str">
            <v>00111136P.2</v>
          </cell>
        </row>
        <row r="9423">
          <cell r="K9423" t="str">
            <v>00111135P.2</v>
          </cell>
        </row>
        <row r="9424">
          <cell r="K9424" t="str">
            <v>00111134P.2</v>
          </cell>
        </row>
        <row r="9425">
          <cell r="K9425" t="str">
            <v>00111134P.2</v>
          </cell>
        </row>
        <row r="9426">
          <cell r="K9426" t="str">
            <v>00111159P.2</v>
          </cell>
        </row>
        <row r="9427">
          <cell r="K9427" t="str">
            <v>00111159P.2</v>
          </cell>
        </row>
        <row r="9428">
          <cell r="K9428" t="str">
            <v>00111159P.2</v>
          </cell>
        </row>
        <row r="9429">
          <cell r="K9429" t="str">
            <v>00111114P.2</v>
          </cell>
        </row>
        <row r="9430">
          <cell r="K9430" t="str">
            <v>00111114P.2</v>
          </cell>
        </row>
        <row r="9431">
          <cell r="K9431" t="str">
            <v>00111114P.2</v>
          </cell>
        </row>
        <row r="9432">
          <cell r="K9432" t="str">
            <v>00111114P.2</v>
          </cell>
        </row>
        <row r="9433">
          <cell r="K9433" t="str">
            <v>00111114P.2</v>
          </cell>
        </row>
        <row r="9434">
          <cell r="K9434" t="str">
            <v>00111114P.2</v>
          </cell>
        </row>
        <row r="9435">
          <cell r="K9435" t="str">
            <v>00111114P.2</v>
          </cell>
        </row>
        <row r="9436">
          <cell r="K9436" t="str">
            <v>00111114P.2</v>
          </cell>
        </row>
        <row r="9437">
          <cell r="K9437" t="str">
            <v>00111114P.2</v>
          </cell>
        </row>
        <row r="9438">
          <cell r="K9438" t="str">
            <v>00111113P.2</v>
          </cell>
        </row>
        <row r="9439">
          <cell r="K9439" t="str">
            <v>00111113P.2</v>
          </cell>
        </row>
        <row r="9440">
          <cell r="K9440" t="str">
            <v>00111113P.2</v>
          </cell>
        </row>
        <row r="9441">
          <cell r="K9441" t="str">
            <v>00111113P.2</v>
          </cell>
        </row>
        <row r="9442">
          <cell r="K9442" t="str">
            <v>00111113P.2</v>
          </cell>
        </row>
        <row r="9443">
          <cell r="K9443" t="str">
            <v>00111113P.2</v>
          </cell>
        </row>
        <row r="9444">
          <cell r="K9444" t="str">
            <v>00111113P.2</v>
          </cell>
        </row>
        <row r="9445">
          <cell r="K9445" t="str">
            <v>00111118P.2</v>
          </cell>
        </row>
        <row r="9446">
          <cell r="K9446" t="str">
            <v>00111146P.2</v>
          </cell>
        </row>
        <row r="9447">
          <cell r="K9447" t="str">
            <v>00111146P.2</v>
          </cell>
        </row>
        <row r="9448">
          <cell r="K9448" t="str">
            <v>00111146P.2</v>
          </cell>
        </row>
        <row r="9449">
          <cell r="K9449" t="str">
            <v>00111146P.2</v>
          </cell>
        </row>
        <row r="9450">
          <cell r="K9450" t="str">
            <v>00111146P.2</v>
          </cell>
        </row>
        <row r="9451">
          <cell r="K9451" t="str">
            <v>00111146P.2</v>
          </cell>
        </row>
        <row r="9452">
          <cell r="K9452" t="str">
            <v>00111146P.2</v>
          </cell>
        </row>
        <row r="9453">
          <cell r="K9453" t="str">
            <v>00111146P.2</v>
          </cell>
        </row>
        <row r="9454">
          <cell r="K9454" t="str">
            <v>00111146P.2</v>
          </cell>
        </row>
        <row r="9455">
          <cell r="K9455" t="str">
            <v>00111146P.2</v>
          </cell>
        </row>
        <row r="9456">
          <cell r="K9456" t="str">
            <v>00111146P.2</v>
          </cell>
        </row>
        <row r="9457">
          <cell r="K9457" t="str">
            <v>00111146P.2</v>
          </cell>
        </row>
        <row r="9458">
          <cell r="K9458" t="str">
            <v>00111143P.2</v>
          </cell>
        </row>
        <row r="9459">
          <cell r="K9459" t="str">
            <v>00111143P.2</v>
          </cell>
        </row>
        <row r="9460">
          <cell r="K9460" t="str">
            <v>00111143P.2</v>
          </cell>
        </row>
        <row r="9461">
          <cell r="K9461" t="str">
            <v>00111143P.2</v>
          </cell>
        </row>
        <row r="9462">
          <cell r="K9462" t="str">
            <v>00111143P.2</v>
          </cell>
        </row>
        <row r="9463">
          <cell r="K9463" t="str">
            <v>00111143P.2</v>
          </cell>
        </row>
        <row r="9464">
          <cell r="K9464" t="str">
            <v>00111143P.2</v>
          </cell>
        </row>
        <row r="9465">
          <cell r="K9465" t="str">
            <v>00111143P.2</v>
          </cell>
        </row>
        <row r="9466">
          <cell r="K9466" t="str">
            <v>00111143P.2</v>
          </cell>
        </row>
        <row r="9467">
          <cell r="K9467" t="str">
            <v>00111143P.2</v>
          </cell>
        </row>
        <row r="9468">
          <cell r="K9468" t="str">
            <v>00111143P.2</v>
          </cell>
        </row>
        <row r="9469">
          <cell r="K9469" t="str">
            <v>00111143P.2</v>
          </cell>
        </row>
        <row r="9470">
          <cell r="K9470" t="str">
            <v>00111147P.2</v>
          </cell>
        </row>
        <row r="9471">
          <cell r="K9471" t="str">
            <v>00111146P.2</v>
          </cell>
        </row>
        <row r="9472">
          <cell r="K9472" t="str">
            <v>00111143P.2</v>
          </cell>
        </row>
        <row r="9473">
          <cell r="K9473" t="str">
            <v>00111143P.2</v>
          </cell>
        </row>
        <row r="9474">
          <cell r="K9474" t="str">
            <v>00111143P.2</v>
          </cell>
        </row>
        <row r="9475">
          <cell r="K9475" t="str">
            <v>00111146P.2</v>
          </cell>
        </row>
        <row r="9476">
          <cell r="K9476" t="str">
            <v>00111143P.2</v>
          </cell>
        </row>
        <row r="9477">
          <cell r="K9477" t="str">
            <v>00111143P.2</v>
          </cell>
        </row>
        <row r="9478">
          <cell r="K9478" t="str">
            <v>00111143P.2</v>
          </cell>
        </row>
        <row r="9479">
          <cell r="K9479" t="str">
            <v>00111143P.2</v>
          </cell>
        </row>
        <row r="9480">
          <cell r="K9480" t="str">
            <v>00111149P.2</v>
          </cell>
        </row>
        <row r="9481">
          <cell r="K9481" t="str">
            <v>00111149P.2</v>
          </cell>
        </row>
        <row r="9482">
          <cell r="K9482" t="str">
            <v>00111127P.2</v>
          </cell>
        </row>
        <row r="9483">
          <cell r="K9483" t="str">
            <v>00111108P.2</v>
          </cell>
        </row>
        <row r="9484">
          <cell r="K9484" t="str">
            <v>00111108P.2</v>
          </cell>
        </row>
        <row r="9485">
          <cell r="K9485" t="str">
            <v>00111108P.2</v>
          </cell>
        </row>
        <row r="9486">
          <cell r="K9486" t="str">
            <v>00111108P.2</v>
          </cell>
        </row>
        <row r="9487">
          <cell r="K9487" t="str">
            <v>00111108P.2</v>
          </cell>
        </row>
        <row r="9488">
          <cell r="K9488" t="str">
            <v>00111108P.2</v>
          </cell>
        </row>
        <row r="9489">
          <cell r="K9489" t="str">
            <v>00111108P.2</v>
          </cell>
        </row>
        <row r="9490">
          <cell r="K9490" t="str">
            <v>00111107P.2</v>
          </cell>
        </row>
        <row r="9491">
          <cell r="K9491" t="str">
            <v>00111136P.2</v>
          </cell>
        </row>
        <row r="9492">
          <cell r="K9492" t="str">
            <v>00111136P.2</v>
          </cell>
        </row>
        <row r="9493">
          <cell r="K9493" t="str">
            <v>00111131P.2</v>
          </cell>
        </row>
        <row r="9494">
          <cell r="K9494" t="str">
            <v>00111130P.2</v>
          </cell>
        </row>
        <row r="9495">
          <cell r="K9495" t="str">
            <v>00111127P.2</v>
          </cell>
        </row>
        <row r="9496">
          <cell r="K9496" t="str">
            <v>00111122P.2</v>
          </cell>
        </row>
        <row r="9497">
          <cell r="K9497" t="str">
            <v>00111130P.2</v>
          </cell>
        </row>
        <row r="9498">
          <cell r="K9498" t="str">
            <v>00111115P.2</v>
          </cell>
        </row>
        <row r="9499">
          <cell r="K9499" t="str">
            <v>00111126P.2</v>
          </cell>
        </row>
        <row r="9500">
          <cell r="K9500" t="str">
            <v>00111108P.2</v>
          </cell>
        </row>
        <row r="9501">
          <cell r="K9501" t="str">
            <v>00111128P.2</v>
          </cell>
        </row>
        <row r="9502">
          <cell r="K9502" t="str">
            <v>00111128P.2</v>
          </cell>
        </row>
        <row r="9503">
          <cell r="K9503" t="str">
            <v>00111145P.2</v>
          </cell>
        </row>
        <row r="9504">
          <cell r="K9504" t="str">
            <v>00111145P.2</v>
          </cell>
        </row>
        <row r="9505">
          <cell r="K9505" t="str">
            <v>00111145P.2</v>
          </cell>
        </row>
        <row r="9506">
          <cell r="K9506" t="str">
            <v>00111145P.2</v>
          </cell>
        </row>
        <row r="9507">
          <cell r="K9507" t="str">
            <v>00111145P.2</v>
          </cell>
        </row>
        <row r="9508">
          <cell r="K9508" t="str">
            <v>00111145P.2</v>
          </cell>
        </row>
        <row r="9509">
          <cell r="K9509" t="str">
            <v>00111145P.2</v>
          </cell>
        </row>
        <row r="9510">
          <cell r="K9510" t="str">
            <v>00111145P.2</v>
          </cell>
        </row>
        <row r="9511">
          <cell r="K9511" t="str">
            <v>00111145P.2</v>
          </cell>
        </row>
        <row r="9512">
          <cell r="K9512" t="str">
            <v>00111145P.2</v>
          </cell>
        </row>
        <row r="9513">
          <cell r="K9513" t="str">
            <v>00111145P.2</v>
          </cell>
        </row>
        <row r="9514">
          <cell r="K9514" t="str">
            <v>00111145P.2</v>
          </cell>
        </row>
        <row r="9515">
          <cell r="K9515" t="str">
            <v>00111145P.2</v>
          </cell>
        </row>
        <row r="9516">
          <cell r="K9516" t="str">
            <v>00111145P.2</v>
          </cell>
        </row>
        <row r="9517">
          <cell r="K9517" t="str">
            <v>00111145P.2</v>
          </cell>
        </row>
        <row r="9518">
          <cell r="K9518" t="str">
            <v>00111120P.2</v>
          </cell>
        </row>
        <row r="9519">
          <cell r="K9519" t="str">
            <v>00111122P.2</v>
          </cell>
        </row>
        <row r="9520">
          <cell r="K9520" t="str">
            <v>00111122P.2</v>
          </cell>
        </row>
        <row r="9521">
          <cell r="K9521" t="str">
            <v>00111122P.2</v>
          </cell>
        </row>
        <row r="9522">
          <cell r="K9522" t="str">
            <v>00111121P.2</v>
          </cell>
        </row>
        <row r="9523">
          <cell r="K9523" t="str">
            <v>00111145P.2</v>
          </cell>
        </row>
        <row r="9524">
          <cell r="K9524" t="str">
            <v>00111145P.2</v>
          </cell>
        </row>
        <row r="9525">
          <cell r="K9525" t="str">
            <v>00111145P.2</v>
          </cell>
        </row>
        <row r="9526">
          <cell r="K9526" t="str">
            <v>00111145P.2</v>
          </cell>
        </row>
        <row r="9527">
          <cell r="K9527" t="str">
            <v>00111145P.2</v>
          </cell>
        </row>
        <row r="9528">
          <cell r="K9528" t="str">
            <v>00111122P.2</v>
          </cell>
        </row>
        <row r="9529">
          <cell r="K9529" t="str">
            <v>00111122P.2</v>
          </cell>
        </row>
        <row r="9530">
          <cell r="K9530" t="str">
            <v>00111153P.2</v>
          </cell>
        </row>
        <row r="9531">
          <cell r="K9531" t="str">
            <v>00111153P.2</v>
          </cell>
        </row>
        <row r="9532">
          <cell r="K9532" t="str">
            <v>00111153P.2</v>
          </cell>
        </row>
        <row r="9533">
          <cell r="K9533" t="str">
            <v>00111153P.2</v>
          </cell>
        </row>
        <row r="9534">
          <cell r="K9534" t="str">
            <v>00111153P.2</v>
          </cell>
        </row>
        <row r="9535">
          <cell r="K9535" t="str">
            <v>00111145P.2</v>
          </cell>
        </row>
        <row r="9536">
          <cell r="K9536" t="str">
            <v>00111145P.2</v>
          </cell>
        </row>
        <row r="9537">
          <cell r="K9537" t="str">
            <v>00111145P.2</v>
          </cell>
        </row>
        <row r="9538">
          <cell r="K9538" t="str">
            <v>00111145P.2</v>
          </cell>
        </row>
        <row r="9539">
          <cell r="K9539" t="str">
            <v>00111145P.2</v>
          </cell>
        </row>
        <row r="9540">
          <cell r="K9540" t="str">
            <v>00111145P.2</v>
          </cell>
        </row>
        <row r="9541">
          <cell r="K9541" t="str">
            <v>00111145P.2</v>
          </cell>
        </row>
        <row r="9542">
          <cell r="K9542" t="str">
            <v>00111145P.2</v>
          </cell>
        </row>
        <row r="9543">
          <cell r="K9543" t="str">
            <v>00111145P.2</v>
          </cell>
        </row>
        <row r="9544">
          <cell r="K9544" t="str">
            <v>00111145P.2</v>
          </cell>
        </row>
        <row r="9545">
          <cell r="K9545" t="str">
            <v>00111145P.2</v>
          </cell>
        </row>
        <row r="9546">
          <cell r="K9546" t="str">
            <v>00111145P.2</v>
          </cell>
        </row>
        <row r="9547">
          <cell r="K9547" t="str">
            <v>00111145P.2</v>
          </cell>
        </row>
        <row r="9548">
          <cell r="K9548" t="str">
            <v>00111145P.2</v>
          </cell>
        </row>
        <row r="9549">
          <cell r="K9549" t="str">
            <v>00111145P.2</v>
          </cell>
        </row>
        <row r="9550">
          <cell r="K9550" t="str">
            <v>00111145P.2</v>
          </cell>
        </row>
        <row r="9551">
          <cell r="K9551" t="str">
            <v>00111145P.2</v>
          </cell>
        </row>
        <row r="9552">
          <cell r="K9552" t="str">
            <v>00111145P.2</v>
          </cell>
        </row>
        <row r="9553">
          <cell r="K9553" t="str">
            <v>00111145P.2</v>
          </cell>
        </row>
        <row r="9554">
          <cell r="K9554" t="str">
            <v>00111145P.2</v>
          </cell>
        </row>
        <row r="9555">
          <cell r="K9555" t="str">
            <v>00111145P.2</v>
          </cell>
        </row>
        <row r="9556">
          <cell r="K9556" t="str">
            <v>00111145P.2</v>
          </cell>
        </row>
        <row r="9557">
          <cell r="K9557" t="str">
            <v>00111145P.2</v>
          </cell>
        </row>
        <row r="9558">
          <cell r="K9558" t="str">
            <v>00111145P.2</v>
          </cell>
        </row>
        <row r="9559">
          <cell r="K9559" t="str">
            <v>00111145P.2</v>
          </cell>
        </row>
        <row r="9560">
          <cell r="K9560" t="str">
            <v>00111149P.2</v>
          </cell>
        </row>
        <row r="9561">
          <cell r="K9561" t="str">
            <v>00111149P.2</v>
          </cell>
        </row>
        <row r="9562">
          <cell r="K9562" t="str">
            <v>00111149P.2</v>
          </cell>
        </row>
        <row r="9563">
          <cell r="K9563" t="str">
            <v>00111149P.2</v>
          </cell>
        </row>
        <row r="9564">
          <cell r="K9564" t="str">
            <v>00111149P.2</v>
          </cell>
        </row>
        <row r="9565">
          <cell r="K9565" t="str">
            <v>00111150P.2</v>
          </cell>
        </row>
        <row r="9566">
          <cell r="K9566" t="str">
            <v>00111150P.2</v>
          </cell>
        </row>
        <row r="9567">
          <cell r="K9567" t="str">
            <v>00111150P.2</v>
          </cell>
        </row>
        <row r="9568">
          <cell r="K9568" t="str">
            <v>00111153P.2</v>
          </cell>
        </row>
        <row r="9569">
          <cell r="K9569" t="str">
            <v>00111153P.2</v>
          </cell>
        </row>
        <row r="9570">
          <cell r="K9570" t="str">
            <v>00111153P.2</v>
          </cell>
        </row>
        <row r="9571">
          <cell r="K9571" t="str">
            <v>00111153P.2</v>
          </cell>
        </row>
        <row r="9572">
          <cell r="K9572" t="str">
            <v>00111153P.2</v>
          </cell>
        </row>
        <row r="9573">
          <cell r="K9573" t="str">
            <v>00111153P.2</v>
          </cell>
        </row>
        <row r="9574">
          <cell r="K9574" t="str">
            <v>00111153P.2</v>
          </cell>
        </row>
        <row r="9575">
          <cell r="K9575" t="str">
            <v>00111153P.2</v>
          </cell>
        </row>
        <row r="9576">
          <cell r="K9576" t="str">
            <v>00111153P.2</v>
          </cell>
        </row>
        <row r="9577">
          <cell r="K9577" t="str">
            <v>00111153P.2</v>
          </cell>
        </row>
        <row r="9578">
          <cell r="K9578" t="str">
            <v>00111145P.2</v>
          </cell>
        </row>
        <row r="9579">
          <cell r="K9579" t="str">
            <v>00111145P.2</v>
          </cell>
        </row>
        <row r="9580">
          <cell r="K9580" t="str">
            <v>00111145P.2</v>
          </cell>
        </row>
        <row r="9581">
          <cell r="K9581" t="str">
            <v>00111145P.2</v>
          </cell>
        </row>
        <row r="9582">
          <cell r="K9582" t="str">
            <v>00111145P.2</v>
          </cell>
        </row>
        <row r="9583">
          <cell r="K9583" t="str">
            <v>00111145P.2</v>
          </cell>
        </row>
        <row r="9584">
          <cell r="K9584" t="str">
            <v>00111145P.2</v>
          </cell>
        </row>
        <row r="9585">
          <cell r="K9585" t="str">
            <v>00111145P.2</v>
          </cell>
        </row>
        <row r="9586">
          <cell r="K9586" t="str">
            <v>00111145P.2</v>
          </cell>
        </row>
        <row r="9587">
          <cell r="K9587" t="str">
            <v>00111145P.2</v>
          </cell>
        </row>
        <row r="9588">
          <cell r="K9588" t="str">
            <v>00111145P.2</v>
          </cell>
        </row>
        <row r="9589">
          <cell r="K9589" t="str">
            <v>00111145P.2</v>
          </cell>
        </row>
        <row r="9590">
          <cell r="K9590" t="str">
            <v>00111145P.2</v>
          </cell>
        </row>
        <row r="9591">
          <cell r="K9591" t="str">
            <v>00111145P.2</v>
          </cell>
        </row>
        <row r="9592">
          <cell r="K9592" t="str">
            <v>00111145P.2</v>
          </cell>
        </row>
        <row r="9593">
          <cell r="K9593" t="str">
            <v>00111145P.2</v>
          </cell>
        </row>
        <row r="9594">
          <cell r="K9594" t="str">
            <v>00111145P.2</v>
          </cell>
        </row>
        <row r="9595">
          <cell r="K9595" t="str">
            <v>00111145P.2</v>
          </cell>
        </row>
        <row r="9596">
          <cell r="K9596" t="str">
            <v>00111145P.2</v>
          </cell>
        </row>
        <row r="9597">
          <cell r="K9597" t="str">
            <v>00111145P.2</v>
          </cell>
        </row>
        <row r="9598">
          <cell r="K9598" t="str">
            <v>00111145P.2</v>
          </cell>
        </row>
        <row r="9599">
          <cell r="K9599" t="str">
            <v>00111145P.2</v>
          </cell>
        </row>
        <row r="9600">
          <cell r="K9600" t="str">
            <v>00111145P.2</v>
          </cell>
        </row>
        <row r="9601">
          <cell r="K9601" t="str">
            <v>00111145P.2</v>
          </cell>
        </row>
        <row r="9602">
          <cell r="K9602" t="str">
            <v>00111145P.2</v>
          </cell>
        </row>
        <row r="9603">
          <cell r="K9603" t="str">
            <v>00111145P.2</v>
          </cell>
        </row>
        <row r="9604">
          <cell r="K9604" t="str">
            <v>00111145P.2</v>
          </cell>
        </row>
        <row r="9605">
          <cell r="K9605" t="str">
            <v>00111145P.2</v>
          </cell>
        </row>
        <row r="9606">
          <cell r="K9606" t="str">
            <v>00111145P.2</v>
          </cell>
        </row>
        <row r="9607">
          <cell r="K9607" t="str">
            <v>00111145P.2</v>
          </cell>
        </row>
        <row r="9608">
          <cell r="K9608" t="str">
            <v>00111145P.2</v>
          </cell>
        </row>
        <row r="9609">
          <cell r="K9609" t="str">
            <v>00111145P.2</v>
          </cell>
        </row>
        <row r="9610">
          <cell r="K9610" t="str">
            <v>00111145P.2</v>
          </cell>
        </row>
        <row r="9611">
          <cell r="K9611" t="str">
            <v>00111145P.2</v>
          </cell>
        </row>
        <row r="9612">
          <cell r="K9612" t="str">
            <v>00111145P.2</v>
          </cell>
        </row>
        <row r="9613">
          <cell r="K9613" t="str">
            <v>00111145P.2</v>
          </cell>
        </row>
        <row r="9614">
          <cell r="K9614" t="str">
            <v>00111145P.2</v>
          </cell>
        </row>
        <row r="9615">
          <cell r="K9615" t="str">
            <v>00111145P.2</v>
          </cell>
        </row>
        <row r="9616">
          <cell r="K9616" t="str">
            <v>00111145P.2</v>
          </cell>
        </row>
        <row r="9617">
          <cell r="K9617" t="str">
            <v>00111145P.2</v>
          </cell>
        </row>
        <row r="9618">
          <cell r="K9618" t="str">
            <v>00111149P.2</v>
          </cell>
        </row>
        <row r="9619">
          <cell r="K9619" t="str">
            <v>00111149P.2</v>
          </cell>
        </row>
        <row r="9620">
          <cell r="K9620" t="str">
            <v>00111149P.2</v>
          </cell>
        </row>
        <row r="9621">
          <cell r="K9621" t="str">
            <v>00111149P.2</v>
          </cell>
        </row>
        <row r="9622">
          <cell r="K9622" t="str">
            <v>00111149P.2</v>
          </cell>
        </row>
        <row r="9623">
          <cell r="K9623" t="str">
            <v>00111149P.2</v>
          </cell>
        </row>
        <row r="9624">
          <cell r="K9624" t="str">
            <v>00111149P.2</v>
          </cell>
        </row>
        <row r="9625">
          <cell r="K9625" t="str">
            <v>00111149P.2</v>
          </cell>
        </row>
        <row r="9626">
          <cell r="K9626" t="str">
            <v>00111149P.2</v>
          </cell>
        </row>
        <row r="9627">
          <cell r="K9627" t="str">
            <v>00111149P.2</v>
          </cell>
        </row>
        <row r="9628">
          <cell r="K9628" t="str">
            <v>00111149P.2</v>
          </cell>
        </row>
        <row r="9629">
          <cell r="K9629" t="str">
            <v>00111150P.2</v>
          </cell>
        </row>
        <row r="9630">
          <cell r="K9630" t="str">
            <v>00111150P.2</v>
          </cell>
        </row>
        <row r="9631">
          <cell r="K9631" t="str">
            <v>00111150P.2</v>
          </cell>
        </row>
        <row r="9632">
          <cell r="K9632" t="str">
            <v>00111150P.2</v>
          </cell>
        </row>
        <row r="9633">
          <cell r="K9633" t="str">
            <v>00111150P.2</v>
          </cell>
        </row>
        <row r="9634">
          <cell r="K9634" t="str">
            <v>00111150P.2</v>
          </cell>
        </row>
        <row r="9635">
          <cell r="K9635" t="str">
            <v>00111150P.2</v>
          </cell>
        </row>
        <row r="9636">
          <cell r="K9636" t="str">
            <v>00111150P.2</v>
          </cell>
        </row>
        <row r="9637">
          <cell r="K9637" t="str">
            <v>00111106P.2</v>
          </cell>
        </row>
        <row r="9638">
          <cell r="K9638" t="str">
            <v>00111159P.2</v>
          </cell>
        </row>
        <row r="9639">
          <cell r="K9639" t="str">
            <v>01010043E.122</v>
          </cell>
        </row>
        <row r="9640">
          <cell r="K9640" t="str">
            <v>01010043E.122</v>
          </cell>
        </row>
        <row r="9641">
          <cell r="K9641" t="str">
            <v>01010012E.13</v>
          </cell>
        </row>
        <row r="9642">
          <cell r="K9642" t="str">
            <v>01010019E.13</v>
          </cell>
        </row>
        <row r="9643">
          <cell r="K9643" t="str">
            <v>01010014E.13</v>
          </cell>
        </row>
        <row r="9644">
          <cell r="K9644" t="str">
            <v>01010010E.13</v>
          </cell>
        </row>
        <row r="9645">
          <cell r="K9645" t="str">
            <v>01010018E.111</v>
          </cell>
        </row>
        <row r="9646">
          <cell r="K9646" t="str">
            <v>01010023E.13</v>
          </cell>
        </row>
        <row r="9647">
          <cell r="K9647" t="str">
            <v>01010032E.13</v>
          </cell>
        </row>
        <row r="9648">
          <cell r="K9648" t="str">
            <v>01010030E.13</v>
          </cell>
        </row>
        <row r="9649">
          <cell r="K9649" t="str">
            <v>01010023E.13</v>
          </cell>
        </row>
        <row r="9650">
          <cell r="K9650" t="str">
            <v>01010016E.111</v>
          </cell>
        </row>
        <row r="9651">
          <cell r="K9651" t="str">
            <v>01010025E.111</v>
          </cell>
        </row>
        <row r="9652">
          <cell r="K9652" t="str">
            <v>01010031E.111</v>
          </cell>
        </row>
        <row r="9653">
          <cell r="K9653" t="str">
            <v>01010028E.111</v>
          </cell>
        </row>
        <row r="9654">
          <cell r="K9654" t="str">
            <v>01010024E.111</v>
          </cell>
        </row>
        <row r="9655">
          <cell r="K9655" t="str">
            <v>01010031E.111</v>
          </cell>
        </row>
        <row r="9656">
          <cell r="K9656" t="str">
            <v>01010014E.111</v>
          </cell>
        </row>
        <row r="9657">
          <cell r="K9657" t="str">
            <v>01010022E.111</v>
          </cell>
        </row>
        <row r="9658">
          <cell r="K9658" t="str">
            <v>01010013E.111</v>
          </cell>
        </row>
        <row r="9659">
          <cell r="K9659" t="str">
            <v>01010034E.111</v>
          </cell>
        </row>
        <row r="9660">
          <cell r="K9660" t="str">
            <v>01010016E.111</v>
          </cell>
        </row>
        <row r="9661">
          <cell r="K9661" t="str">
            <v>01010019E.111</v>
          </cell>
        </row>
        <row r="9662">
          <cell r="K9662" t="str">
            <v>01010024E.111</v>
          </cell>
        </row>
        <row r="9663">
          <cell r="K9663" t="str">
            <v>01010026E.111</v>
          </cell>
        </row>
        <row r="9664">
          <cell r="K9664" t="str">
            <v>01010031E.111</v>
          </cell>
        </row>
        <row r="9665">
          <cell r="K9665" t="str">
            <v>01010045E.111</v>
          </cell>
        </row>
        <row r="9666">
          <cell r="K9666" t="str">
            <v>01010058E.111</v>
          </cell>
        </row>
        <row r="9667">
          <cell r="K9667" t="str">
            <v>01010012E.111</v>
          </cell>
        </row>
        <row r="9668">
          <cell r="K9668" t="str">
            <v>01010036E.111</v>
          </cell>
        </row>
        <row r="9669">
          <cell r="K9669" t="str">
            <v>01010049E.111</v>
          </cell>
        </row>
        <row r="9670">
          <cell r="K9670" t="str">
            <v>01010058E.111</v>
          </cell>
        </row>
        <row r="9671">
          <cell r="K9671" t="str">
            <v>01010011E.122</v>
          </cell>
        </row>
        <row r="9672">
          <cell r="K9672" t="str">
            <v>01010023E.122</v>
          </cell>
        </row>
        <row r="9673">
          <cell r="K9673" t="str">
            <v>01010025E.122</v>
          </cell>
        </row>
        <row r="9674">
          <cell r="K9674" t="str">
            <v>01010031E.122</v>
          </cell>
        </row>
        <row r="9675">
          <cell r="K9675" t="str">
            <v>01010043E.122</v>
          </cell>
        </row>
        <row r="9676">
          <cell r="K9676" t="str">
            <v>01010059E.122</v>
          </cell>
        </row>
        <row r="9677">
          <cell r="K9677" t="str">
            <v>01010059E.122</v>
          </cell>
        </row>
        <row r="9678">
          <cell r="K9678" t="str">
            <v>00201104D.111</v>
          </cell>
        </row>
        <row r="9679">
          <cell r="K9679" t="str">
            <v>00201138D.122</v>
          </cell>
        </row>
        <row r="9680">
          <cell r="K9680" t="str">
            <v>00201140D.111</v>
          </cell>
        </row>
        <row r="9681">
          <cell r="K9681" t="str">
            <v>00201102D.112</v>
          </cell>
        </row>
        <row r="9682">
          <cell r="K9682" t="str">
            <v>00201102D.112</v>
          </cell>
        </row>
        <row r="9683">
          <cell r="K9683" t="str">
            <v>00201102D.112</v>
          </cell>
        </row>
        <row r="9684">
          <cell r="K9684" t="str">
            <v>00201102D.112</v>
          </cell>
        </row>
        <row r="9685">
          <cell r="K9685" t="str">
            <v>00201122D.112</v>
          </cell>
        </row>
        <row r="9686">
          <cell r="K9686" t="str">
            <v>00201128D.112</v>
          </cell>
        </row>
        <row r="9687">
          <cell r="K9687" t="str">
            <v>00201110D.121</v>
          </cell>
        </row>
        <row r="9688">
          <cell r="K9688" t="str">
            <v>00201126D.121</v>
          </cell>
        </row>
        <row r="9689">
          <cell r="K9689" t="str">
            <v>00201126D.122</v>
          </cell>
        </row>
        <row r="9690">
          <cell r="K9690" t="str">
            <v>00201149D.121</v>
          </cell>
        </row>
        <row r="9691">
          <cell r="K9691" t="str">
            <v>00201157D.122</v>
          </cell>
        </row>
        <row r="9692">
          <cell r="K9692" t="str">
            <v>00201107D.121</v>
          </cell>
        </row>
        <row r="9693">
          <cell r="K9693" t="str">
            <v>00201160D.121</v>
          </cell>
        </row>
        <row r="9694">
          <cell r="K9694" t="str">
            <v>00201160D.121</v>
          </cell>
        </row>
        <row r="9695">
          <cell r="K9695" t="str">
            <v>00201114D.111</v>
          </cell>
        </row>
        <row r="9696">
          <cell r="K9696" t="str">
            <v>00201133D.121</v>
          </cell>
        </row>
        <row r="9697">
          <cell r="K9697" t="str">
            <v>00201116D.121</v>
          </cell>
        </row>
        <row r="9698">
          <cell r="K9698" t="str">
            <v>00201115D.121</v>
          </cell>
        </row>
        <row r="9699">
          <cell r="K9699" t="str">
            <v>00201112D.121</v>
          </cell>
        </row>
        <row r="9700">
          <cell r="K9700" t="str">
            <v>00201126D.121</v>
          </cell>
        </row>
        <row r="9701">
          <cell r="K9701" t="str">
            <v>00201134D.121</v>
          </cell>
        </row>
        <row r="9702">
          <cell r="K9702" t="str">
            <v>00201130D.121</v>
          </cell>
        </row>
        <row r="9703">
          <cell r="K9703" t="str">
            <v>00201125D.111</v>
          </cell>
        </row>
        <row r="9704">
          <cell r="K9704" t="str">
            <v>00201133D.111</v>
          </cell>
        </row>
        <row r="9705">
          <cell r="K9705" t="str">
            <v>00201136D.121</v>
          </cell>
        </row>
        <row r="9706">
          <cell r="K9706" t="str">
            <v>00201132D.111</v>
          </cell>
        </row>
        <row r="9707">
          <cell r="K9707" t="str">
            <v>00201118D.111</v>
          </cell>
        </row>
        <row r="9708">
          <cell r="K9708" t="str">
            <v>00201134D.121</v>
          </cell>
        </row>
        <row r="9709">
          <cell r="K9709" t="str">
            <v>00201114D.111</v>
          </cell>
        </row>
        <row r="9710">
          <cell r="K9710" t="str">
            <v>00201127D.111</v>
          </cell>
        </row>
        <row r="9711">
          <cell r="K9711" t="str">
            <v>00201113D.111</v>
          </cell>
        </row>
        <row r="9712">
          <cell r="K9712" t="str">
            <v>00201132D.121</v>
          </cell>
        </row>
        <row r="9713">
          <cell r="K9713" t="str">
            <v>00201119D.111</v>
          </cell>
        </row>
        <row r="9714">
          <cell r="K9714" t="str">
            <v>00201118D.111</v>
          </cell>
        </row>
        <row r="9715">
          <cell r="K9715" t="str">
            <v>00201126D.111</v>
          </cell>
        </row>
        <row r="9716">
          <cell r="K9716" t="str">
            <v>00201134D.111</v>
          </cell>
        </row>
        <row r="9717">
          <cell r="K9717" t="str">
            <v>00201113D.121</v>
          </cell>
        </row>
        <row r="9718">
          <cell r="K9718" t="str">
            <v>00201125D.121</v>
          </cell>
        </row>
        <row r="9719">
          <cell r="K9719" t="str">
            <v>00201122D.111</v>
          </cell>
        </row>
        <row r="9720">
          <cell r="K9720" t="str">
            <v>00201132D.111</v>
          </cell>
        </row>
        <row r="9721">
          <cell r="K9721" t="str">
            <v>00201113D.111</v>
          </cell>
        </row>
        <row r="9722">
          <cell r="K9722" t="str">
            <v>00201126D.111</v>
          </cell>
        </row>
        <row r="9723">
          <cell r="K9723" t="str">
            <v>00201151D.111</v>
          </cell>
        </row>
        <row r="9724">
          <cell r="K9724" t="str">
            <v>00201151D.121</v>
          </cell>
        </row>
        <row r="9725">
          <cell r="K9725" t="str">
            <v>00201151D.111</v>
          </cell>
        </row>
        <row r="9726">
          <cell r="K9726" t="str">
            <v>00201108D.121</v>
          </cell>
        </row>
        <row r="9727">
          <cell r="K9727" t="str">
            <v>00201122D.121</v>
          </cell>
        </row>
        <row r="9728">
          <cell r="K9728" t="str">
            <v>00201126D.111</v>
          </cell>
        </row>
        <row r="9729">
          <cell r="K9729" t="str">
            <v>00201133D.121</v>
          </cell>
        </row>
        <row r="9730">
          <cell r="K9730" t="str">
            <v>00201111D.111</v>
          </cell>
        </row>
        <row r="9731">
          <cell r="K9731" t="str">
            <v>00201116D.111</v>
          </cell>
        </row>
        <row r="9732">
          <cell r="K9732" t="str">
            <v>00201128D.111</v>
          </cell>
        </row>
        <row r="9733">
          <cell r="K9733" t="str">
            <v>00201119D.121</v>
          </cell>
        </row>
        <row r="9734">
          <cell r="K9734" t="str">
            <v>00201143D.121</v>
          </cell>
        </row>
        <row r="9735">
          <cell r="K9735" t="str">
            <v>00201150D.121</v>
          </cell>
        </row>
        <row r="9736">
          <cell r="K9736" t="str">
            <v>00201117D.111</v>
          </cell>
        </row>
        <row r="9737">
          <cell r="K9737" t="str">
            <v>00201124D.111</v>
          </cell>
        </row>
        <row r="9738">
          <cell r="K9738" t="str">
            <v>00201136D.111</v>
          </cell>
        </row>
        <row r="9739">
          <cell r="K9739" t="str">
            <v>00201114D.121</v>
          </cell>
        </row>
        <row r="9740">
          <cell r="K9740" t="str">
            <v>00201157D.121</v>
          </cell>
        </row>
        <row r="9741">
          <cell r="K9741" t="str">
            <v>00201131D.111</v>
          </cell>
        </row>
        <row r="9742">
          <cell r="K9742" t="str">
            <v>00201112D.111</v>
          </cell>
        </row>
        <row r="9743">
          <cell r="K9743" t="str">
            <v>00201134D.111</v>
          </cell>
        </row>
        <row r="9744">
          <cell r="K9744" t="str">
            <v>00201153D.111</v>
          </cell>
        </row>
        <row r="9745">
          <cell r="K9745" t="str">
            <v>00201110D.121</v>
          </cell>
        </row>
        <row r="9746">
          <cell r="K9746" t="str">
            <v>00201118D.121</v>
          </cell>
        </row>
        <row r="9747">
          <cell r="K9747" t="str">
            <v>00201126D.121</v>
          </cell>
        </row>
        <row r="9748">
          <cell r="K9748" t="str">
            <v>00201118D.121</v>
          </cell>
        </row>
        <row r="9749">
          <cell r="K9749" t="str">
            <v>00201123D.121</v>
          </cell>
        </row>
        <row r="9750">
          <cell r="K9750" t="str">
            <v>00201128D.121</v>
          </cell>
        </row>
        <row r="9751">
          <cell r="K9751" t="str">
            <v>00201134D.121</v>
          </cell>
        </row>
        <row r="9752">
          <cell r="K9752" t="str">
            <v>00201159D.121</v>
          </cell>
        </row>
        <row r="9753">
          <cell r="K9753" t="str">
            <v>00201110D.111</v>
          </cell>
        </row>
        <row r="9754">
          <cell r="K9754" t="str">
            <v>00201112D.111</v>
          </cell>
        </row>
        <row r="9755">
          <cell r="K9755" t="str">
            <v>00201112D.121</v>
          </cell>
        </row>
        <row r="9756">
          <cell r="K9756" t="str">
            <v>00201131D.111</v>
          </cell>
        </row>
        <row r="9757">
          <cell r="K9757" t="str">
            <v>00201131D.121</v>
          </cell>
        </row>
        <row r="9758">
          <cell r="K9758" t="str">
            <v>00201136D.111</v>
          </cell>
        </row>
        <row r="9759">
          <cell r="K9759" t="str">
            <v>00201136D.122</v>
          </cell>
        </row>
        <row r="9760">
          <cell r="K9760" t="str">
            <v>00201155D.111</v>
          </cell>
        </row>
        <row r="9761">
          <cell r="K9761" t="str">
            <v>00201155D.121</v>
          </cell>
        </row>
        <row r="9762">
          <cell r="K9762" t="str">
            <v>00201158D.121</v>
          </cell>
        </row>
        <row r="9763">
          <cell r="K9763" t="str">
            <v>00201153D.122</v>
          </cell>
        </row>
        <row r="9764">
          <cell r="K9764" t="str">
            <v>00201158D.121</v>
          </cell>
        </row>
        <row r="9765">
          <cell r="K9765" t="str">
            <v>00201145D.111</v>
          </cell>
        </row>
        <row r="9766">
          <cell r="K9766" t="str">
            <v>00201149D.121</v>
          </cell>
        </row>
        <row r="9767">
          <cell r="K9767" t="str">
            <v>00201109D.111</v>
          </cell>
        </row>
        <row r="9768">
          <cell r="K9768" t="str">
            <v>00201126D.111</v>
          </cell>
        </row>
        <row r="9769">
          <cell r="K9769" t="str">
            <v>00201145D.111</v>
          </cell>
        </row>
        <row r="9770">
          <cell r="K9770" t="str">
            <v>00201148D.111</v>
          </cell>
        </row>
        <row r="9771">
          <cell r="K9771" t="str">
            <v>00201113D.121</v>
          </cell>
        </row>
        <row r="9772">
          <cell r="K9772" t="str">
            <v>00201128D.121</v>
          </cell>
        </row>
        <row r="9773">
          <cell r="K9773" t="str">
            <v>00201133D.121</v>
          </cell>
        </row>
        <row r="9774">
          <cell r="K9774" t="str">
            <v>00201140D.121</v>
          </cell>
        </row>
        <row r="9775">
          <cell r="K9775" t="str">
            <v>00201158D.121</v>
          </cell>
        </row>
        <row r="9776">
          <cell r="K9776" t="str">
            <v>00201110D.112</v>
          </cell>
        </row>
        <row r="9777">
          <cell r="K9777" t="str">
            <v>00201151D.111</v>
          </cell>
        </row>
        <row r="9778">
          <cell r="K9778" t="str">
            <v>00201151D.121</v>
          </cell>
        </row>
        <row r="9779">
          <cell r="K9779" t="str">
            <v>00201151D.121</v>
          </cell>
        </row>
        <row r="9780">
          <cell r="K9780" t="str">
            <v>00201143D.111</v>
          </cell>
        </row>
        <row r="9781">
          <cell r="K9781" t="str">
            <v>00201153D.121</v>
          </cell>
        </row>
        <row r="9782">
          <cell r="K9782" t="str">
            <v>00201154D.111</v>
          </cell>
        </row>
        <row r="9783">
          <cell r="K9783" t="str">
            <v>00201156D.121</v>
          </cell>
        </row>
        <row r="9784">
          <cell r="K9784" t="str">
            <v>00201156D.121</v>
          </cell>
        </row>
        <row r="9785">
          <cell r="K9785" t="str">
            <v>00201157D.122</v>
          </cell>
        </row>
        <row r="9786">
          <cell r="K9786" t="str">
            <v>00201103D.112</v>
          </cell>
        </row>
        <row r="9787">
          <cell r="K9787" t="str">
            <v>00201146D.111</v>
          </cell>
        </row>
        <row r="9788">
          <cell r="K9788" t="str">
            <v>00201138D.111</v>
          </cell>
        </row>
        <row r="9789">
          <cell r="K9789" t="str">
            <v>00201102D.121</v>
          </cell>
        </row>
        <row r="9790">
          <cell r="K9790" t="str">
            <v>00201114D.111</v>
          </cell>
        </row>
        <row r="9791">
          <cell r="K9791" t="str">
            <v>00201116D.111</v>
          </cell>
        </row>
        <row r="9792">
          <cell r="K9792" t="str">
            <v>00201126D.121</v>
          </cell>
        </row>
        <row r="9793">
          <cell r="K9793" t="str">
            <v>00201127D.121</v>
          </cell>
        </row>
        <row r="9794">
          <cell r="K9794" t="str">
            <v>00201135D.121</v>
          </cell>
        </row>
        <row r="9795">
          <cell r="K9795" t="str">
            <v>00201136D.121</v>
          </cell>
        </row>
        <row r="9796">
          <cell r="K9796" t="str">
            <v>00201146D.121</v>
          </cell>
        </row>
        <row r="9797">
          <cell r="K9797" t="str">
            <v>00201146D.111</v>
          </cell>
        </row>
        <row r="9798">
          <cell r="K9798" t="str">
            <v>00201143D.111</v>
          </cell>
        </row>
        <row r="9799">
          <cell r="K9799" t="str">
            <v>00201145D.121</v>
          </cell>
        </row>
        <row r="9800">
          <cell r="K9800" t="str">
            <v>00201153D.121</v>
          </cell>
        </row>
        <row r="9801">
          <cell r="K9801" t="str">
            <v>00201145D.111</v>
          </cell>
        </row>
        <row r="9802">
          <cell r="K9802" t="str">
            <v>00201145D.121</v>
          </cell>
        </row>
        <row r="9803">
          <cell r="K9803" t="str">
            <v>00201145D.111</v>
          </cell>
        </row>
        <row r="9804">
          <cell r="K9804" t="str">
            <v>00201143D.29</v>
          </cell>
        </row>
        <row r="9805">
          <cell r="K9805" t="str">
            <v>00201139D.29</v>
          </cell>
        </row>
        <row r="9806">
          <cell r="K9806" t="str">
            <v>00201158D.29</v>
          </cell>
        </row>
        <row r="9807">
          <cell r="K9807" t="str">
            <v>00201145D.29</v>
          </cell>
        </row>
        <row r="9808">
          <cell r="K9808" t="str">
            <v>00201115D.29</v>
          </cell>
        </row>
        <row r="9809">
          <cell r="K9809" t="str">
            <v>00201128D.29</v>
          </cell>
        </row>
        <row r="9810">
          <cell r="K9810" t="str">
            <v>00201127D.29</v>
          </cell>
        </row>
        <row r="9811">
          <cell r="K9811" t="str">
            <v>00201134D.29</v>
          </cell>
        </row>
        <row r="9812">
          <cell r="K9812" t="str">
            <v>00201128D.29</v>
          </cell>
        </row>
        <row r="9813">
          <cell r="K9813" t="str">
            <v>00201136D.29</v>
          </cell>
        </row>
        <row r="9814">
          <cell r="K9814" t="str">
            <v>00201120D.29</v>
          </cell>
        </row>
        <row r="9815">
          <cell r="K9815" t="str">
            <v>00201119D.29</v>
          </cell>
        </row>
        <row r="9816">
          <cell r="K9816" t="str">
            <v>00201126D.29</v>
          </cell>
        </row>
        <row r="9817">
          <cell r="K9817" t="str">
            <v>00201125D.29</v>
          </cell>
        </row>
        <row r="9818">
          <cell r="K9818" t="str">
            <v>00201134D.29</v>
          </cell>
        </row>
        <row r="9819">
          <cell r="K9819" t="str">
            <v>00201108D.29</v>
          </cell>
        </row>
        <row r="9820">
          <cell r="K9820" t="str">
            <v>00201115D.29</v>
          </cell>
        </row>
        <row r="9821">
          <cell r="K9821" t="str">
            <v>00201125D.29</v>
          </cell>
        </row>
        <row r="9822">
          <cell r="K9822" t="str">
            <v>00201130D.29</v>
          </cell>
        </row>
        <row r="9823">
          <cell r="K9823" t="str">
            <v>00201131D.29</v>
          </cell>
        </row>
        <row r="9824">
          <cell r="K9824" t="str">
            <v>00201119D.29</v>
          </cell>
        </row>
        <row r="9825">
          <cell r="K9825" t="str">
            <v>00201142D.29</v>
          </cell>
        </row>
        <row r="9826">
          <cell r="K9826" t="str">
            <v>00201121D.29</v>
          </cell>
        </row>
        <row r="9827">
          <cell r="K9827" t="str">
            <v>00201129D.29</v>
          </cell>
        </row>
        <row r="9828">
          <cell r="K9828" t="str">
            <v>00201151D.29</v>
          </cell>
        </row>
        <row r="9829">
          <cell r="K9829" t="str">
            <v>00201112D.29</v>
          </cell>
        </row>
        <row r="9830">
          <cell r="K9830" t="str">
            <v>00201114D.29</v>
          </cell>
        </row>
        <row r="9831">
          <cell r="K9831" t="str">
            <v>00201120D.29</v>
          </cell>
        </row>
        <row r="9832">
          <cell r="K9832" t="str">
            <v>00201124D.29</v>
          </cell>
        </row>
        <row r="9833">
          <cell r="K9833" t="str">
            <v>00201125D.29</v>
          </cell>
        </row>
        <row r="9834">
          <cell r="K9834" t="str">
            <v>00201151D.29</v>
          </cell>
        </row>
        <row r="9835">
          <cell r="K9835" t="str">
            <v>00201112D.29</v>
          </cell>
        </row>
        <row r="9836">
          <cell r="K9836" t="str">
            <v>00201128D.29</v>
          </cell>
        </row>
        <row r="9837">
          <cell r="K9837" t="str">
            <v>00201140D.29</v>
          </cell>
        </row>
        <row r="9838">
          <cell r="K9838" t="str">
            <v>00201149D.29</v>
          </cell>
        </row>
        <row r="9839">
          <cell r="K9839" t="str">
            <v>00201107D.29</v>
          </cell>
        </row>
        <row r="9840">
          <cell r="K9840" t="str">
            <v>00201110D.29</v>
          </cell>
        </row>
        <row r="9841">
          <cell r="K9841" t="str">
            <v>00201125D.29</v>
          </cell>
        </row>
        <row r="9842">
          <cell r="K9842" t="str">
            <v>00201133D.29</v>
          </cell>
        </row>
        <row r="9843">
          <cell r="K9843" t="str">
            <v>00201134D.29</v>
          </cell>
        </row>
        <row r="9844">
          <cell r="K9844" t="str">
            <v>00201145D.29</v>
          </cell>
        </row>
        <row r="9845">
          <cell r="K9845" t="str">
            <v>00201149D.29</v>
          </cell>
        </row>
        <row r="9846">
          <cell r="K9846" t="str">
            <v>00201149D.29</v>
          </cell>
        </row>
        <row r="9847">
          <cell r="K9847" t="str">
            <v>00201157D.29</v>
          </cell>
        </row>
        <row r="9848">
          <cell r="K9848" t="str">
            <v>00201154D.29</v>
          </cell>
        </row>
        <row r="9849">
          <cell r="K9849" t="str">
            <v>00201154D.29</v>
          </cell>
        </row>
        <row r="9850">
          <cell r="K9850" t="str">
            <v>00201151D.29</v>
          </cell>
        </row>
        <row r="9851">
          <cell r="K9851" t="str">
            <v>00201160D.29</v>
          </cell>
        </row>
        <row r="9852">
          <cell r="K9852" t="str">
            <v>00201254D.211</v>
          </cell>
        </row>
        <row r="9853">
          <cell r="K9853" t="str">
            <v>00201121D.29</v>
          </cell>
        </row>
        <row r="9854">
          <cell r="K9854" t="str">
            <v>00201123D.29</v>
          </cell>
        </row>
        <row r="9855">
          <cell r="K9855" t="str">
            <v>00201126D.29</v>
          </cell>
        </row>
        <row r="9856">
          <cell r="K9856" t="str">
            <v>00201131D.29</v>
          </cell>
        </row>
        <row r="9857">
          <cell r="K9857" t="str">
            <v>00201136D.29</v>
          </cell>
        </row>
        <row r="9858">
          <cell r="K9858" t="str">
            <v>00201159D.29</v>
          </cell>
        </row>
        <row r="9859">
          <cell r="K9859" t="str">
            <v>00201153D.29</v>
          </cell>
        </row>
        <row r="9860">
          <cell r="K9860" t="str">
            <v>00201145D.29</v>
          </cell>
        </row>
        <row r="9861">
          <cell r="K9861" t="str">
            <v>00201160K.1</v>
          </cell>
        </row>
        <row r="9862">
          <cell r="K9862" t="str">
            <v>00201156K.1</v>
          </cell>
        </row>
        <row r="9863">
          <cell r="K9863" t="str">
            <v>00021248P.11</v>
          </cell>
        </row>
        <row r="9864">
          <cell r="K9864" t="str">
            <v>00021248P.11</v>
          </cell>
        </row>
        <row r="9865">
          <cell r="K9865" t="str">
            <v>00021243P.11</v>
          </cell>
        </row>
        <row r="9866">
          <cell r="K9866" t="str">
            <v>00021243P.11</v>
          </cell>
        </row>
        <row r="9867">
          <cell r="K9867" t="str">
            <v>00021243P.11</v>
          </cell>
        </row>
        <row r="9868">
          <cell r="K9868" t="str">
            <v>00021203P.11</v>
          </cell>
        </row>
        <row r="9869">
          <cell r="K9869" t="str">
            <v>00021204P.11</v>
          </cell>
        </row>
        <row r="9870">
          <cell r="K9870" t="str">
            <v>00021204P.11</v>
          </cell>
        </row>
        <row r="9871">
          <cell r="K9871" t="str">
            <v>00021204P.12</v>
          </cell>
        </row>
        <row r="9872">
          <cell r="K9872" t="str">
            <v>00021205P.11</v>
          </cell>
        </row>
        <row r="9873">
          <cell r="K9873" t="str">
            <v>00021205P.12</v>
          </cell>
        </row>
        <row r="9874">
          <cell r="K9874" t="str">
            <v>00021205P.12</v>
          </cell>
        </row>
        <row r="9875">
          <cell r="K9875" t="str">
            <v>00021238P.11</v>
          </cell>
        </row>
        <row r="9876">
          <cell r="K9876" t="str">
            <v>00021239P.11</v>
          </cell>
        </row>
        <row r="9877">
          <cell r="K9877" t="str">
            <v>00021240P.11</v>
          </cell>
        </row>
        <row r="9878">
          <cell r="K9878" t="str">
            <v>00021240P.11</v>
          </cell>
        </row>
        <row r="9879">
          <cell r="K9879" t="str">
            <v>00021240P.11</v>
          </cell>
        </row>
        <row r="9880">
          <cell r="K9880" t="str">
            <v>00021240P.11</v>
          </cell>
        </row>
        <row r="9881">
          <cell r="K9881" t="str">
            <v>00021202P.11</v>
          </cell>
        </row>
        <row r="9882">
          <cell r="K9882" t="str">
            <v>00021202P.12</v>
          </cell>
        </row>
        <row r="9883">
          <cell r="K9883" t="str">
            <v>00021202P.11</v>
          </cell>
        </row>
        <row r="9884">
          <cell r="K9884" t="str">
            <v>00021202P.11</v>
          </cell>
        </row>
        <row r="9885">
          <cell r="K9885" t="str">
            <v>00021202P.11</v>
          </cell>
        </row>
        <row r="9886">
          <cell r="K9886" t="str">
            <v>00021202P.11</v>
          </cell>
        </row>
        <row r="9887">
          <cell r="K9887" t="str">
            <v>00021252P.12</v>
          </cell>
        </row>
        <row r="9888">
          <cell r="K9888" t="str">
            <v>00021228P.11</v>
          </cell>
        </row>
        <row r="9889">
          <cell r="K9889" t="str">
            <v>00021210P.11</v>
          </cell>
        </row>
        <row r="9890">
          <cell r="K9890" t="str">
            <v>00021210P.11</v>
          </cell>
        </row>
        <row r="9891">
          <cell r="K9891" t="str">
            <v>00021226P.11</v>
          </cell>
        </row>
        <row r="9892">
          <cell r="K9892" t="str">
            <v>00021226P.11</v>
          </cell>
        </row>
        <row r="9893">
          <cell r="K9893" t="str">
            <v>00021226P.11</v>
          </cell>
        </row>
        <row r="9894">
          <cell r="K9894" t="str">
            <v>00021226P.11</v>
          </cell>
        </row>
        <row r="9895">
          <cell r="K9895" t="str">
            <v>00021226P.11</v>
          </cell>
        </row>
        <row r="9896">
          <cell r="K9896" t="str">
            <v>00021226P.11</v>
          </cell>
        </row>
        <row r="9897">
          <cell r="K9897" t="str">
            <v>00021234P.11</v>
          </cell>
        </row>
        <row r="9898">
          <cell r="K9898" t="str">
            <v>00021234P.11</v>
          </cell>
        </row>
        <row r="9899">
          <cell r="K9899" t="str">
            <v>00021234P.11</v>
          </cell>
        </row>
        <row r="9900">
          <cell r="K9900" t="str">
            <v>00021234P.11</v>
          </cell>
        </row>
        <row r="9901">
          <cell r="K9901" t="str">
            <v>00021245P.11</v>
          </cell>
        </row>
        <row r="9902">
          <cell r="K9902" t="str">
            <v>00021245P.11</v>
          </cell>
        </row>
        <row r="9903">
          <cell r="K9903" t="str">
            <v>00021245P.11</v>
          </cell>
        </row>
        <row r="9904">
          <cell r="K9904" t="str">
            <v>00021248P.11</v>
          </cell>
        </row>
        <row r="9905">
          <cell r="K9905" t="str">
            <v>00021248P.11</v>
          </cell>
        </row>
        <row r="9906">
          <cell r="K9906" t="str">
            <v>00021248P.11</v>
          </cell>
        </row>
        <row r="9907">
          <cell r="K9907" t="str">
            <v>00021249P.11</v>
          </cell>
        </row>
        <row r="9908">
          <cell r="K9908" t="str">
            <v>00021250P.11</v>
          </cell>
        </row>
        <row r="9909">
          <cell r="K9909" t="str">
            <v>00021250P.11</v>
          </cell>
        </row>
        <row r="9910">
          <cell r="K9910" t="str">
            <v>00021250P.11</v>
          </cell>
        </row>
        <row r="9911">
          <cell r="K9911" t="str">
            <v>00021250P.11</v>
          </cell>
        </row>
        <row r="9912">
          <cell r="K9912" t="str">
            <v>00021257P.11</v>
          </cell>
        </row>
        <row r="9913">
          <cell r="K9913" t="str">
            <v>00021207P.11</v>
          </cell>
        </row>
        <row r="9914">
          <cell r="K9914" t="str">
            <v>00021207P.11</v>
          </cell>
        </row>
        <row r="9915">
          <cell r="K9915" t="str">
            <v>00021260P.11</v>
          </cell>
        </row>
        <row r="9916">
          <cell r="K9916" t="str">
            <v>00021212P.11</v>
          </cell>
        </row>
        <row r="9917">
          <cell r="K9917" t="str">
            <v>00021226P.11</v>
          </cell>
        </row>
        <row r="9918">
          <cell r="K9918" t="str">
            <v>00021212P.11</v>
          </cell>
        </row>
        <row r="9919">
          <cell r="K9919" t="str">
            <v>00021231P.11</v>
          </cell>
        </row>
        <row r="9920">
          <cell r="K9920" t="str">
            <v>00021213P.11</v>
          </cell>
        </row>
        <row r="9921">
          <cell r="K9921" t="str">
            <v>00021220P.11</v>
          </cell>
        </row>
        <row r="9922">
          <cell r="K9922" t="str">
            <v>00021212P.11</v>
          </cell>
        </row>
        <row r="9923">
          <cell r="K9923" t="str">
            <v>00021223P.11</v>
          </cell>
        </row>
        <row r="9924">
          <cell r="K9924" t="str">
            <v>00021220P.11</v>
          </cell>
        </row>
        <row r="9925">
          <cell r="K9925" t="str">
            <v>00021213P.11</v>
          </cell>
        </row>
        <row r="9926">
          <cell r="K9926" t="str">
            <v>00021223P.11</v>
          </cell>
        </row>
        <row r="9927">
          <cell r="K9927" t="str">
            <v>00021224P.11</v>
          </cell>
        </row>
        <row r="9928">
          <cell r="K9928" t="str">
            <v>00021232P.11</v>
          </cell>
        </row>
        <row r="9929">
          <cell r="K9929" t="str">
            <v>00021232P.11</v>
          </cell>
        </row>
        <row r="9930">
          <cell r="K9930" t="str">
            <v>00021223P.11</v>
          </cell>
        </row>
        <row r="9931">
          <cell r="K9931" t="str">
            <v>00021224P.11</v>
          </cell>
        </row>
        <row r="9932">
          <cell r="K9932" t="str">
            <v>00021232P.11</v>
          </cell>
        </row>
        <row r="9933">
          <cell r="K9933" t="str">
            <v>00021225P.11</v>
          </cell>
        </row>
        <row r="9934">
          <cell r="K9934" t="str">
            <v>00021236P.11</v>
          </cell>
        </row>
        <row r="9935">
          <cell r="K9935" t="str">
            <v>00021212P.11</v>
          </cell>
        </row>
        <row r="9936">
          <cell r="K9936" t="str">
            <v>00021223P.11</v>
          </cell>
        </row>
        <row r="9937">
          <cell r="K9937" t="str">
            <v>00021212P.11</v>
          </cell>
        </row>
        <row r="9938">
          <cell r="K9938" t="str">
            <v>00021232P.11</v>
          </cell>
        </row>
        <row r="9939">
          <cell r="K9939" t="str">
            <v>00021236P.11</v>
          </cell>
        </row>
        <row r="9940">
          <cell r="K9940" t="str">
            <v>00021210P.11</v>
          </cell>
        </row>
        <row r="9941">
          <cell r="K9941" t="str">
            <v>00021220P.11</v>
          </cell>
        </row>
        <row r="9942">
          <cell r="K9942" t="str">
            <v>00021231P.11</v>
          </cell>
        </row>
        <row r="9943">
          <cell r="K9943" t="str">
            <v>00021232P.11</v>
          </cell>
        </row>
        <row r="9944">
          <cell r="K9944" t="str">
            <v>00021213P.11</v>
          </cell>
        </row>
        <row r="9945">
          <cell r="K9945" t="str">
            <v>00021228P.11</v>
          </cell>
        </row>
        <row r="9946">
          <cell r="K9946" t="str">
            <v>00021228P.11</v>
          </cell>
        </row>
        <row r="9947">
          <cell r="K9947" t="str">
            <v>00021210P.11</v>
          </cell>
        </row>
        <row r="9948">
          <cell r="K9948" t="str">
            <v>00021221P.11</v>
          </cell>
        </row>
        <row r="9949">
          <cell r="K9949" t="str">
            <v>00021221P.11</v>
          </cell>
        </row>
        <row r="9950">
          <cell r="K9950" t="str">
            <v>00021221P.11</v>
          </cell>
        </row>
        <row r="9951">
          <cell r="K9951" t="str">
            <v>00021221P.11</v>
          </cell>
        </row>
        <row r="9952">
          <cell r="K9952" t="str">
            <v>00021224P.11</v>
          </cell>
        </row>
        <row r="9953">
          <cell r="K9953" t="str">
            <v>00021228P.11</v>
          </cell>
        </row>
        <row r="9954">
          <cell r="K9954" t="str">
            <v>00021228P.11</v>
          </cell>
        </row>
        <row r="9955">
          <cell r="K9955" t="str">
            <v>00021228P.11</v>
          </cell>
        </row>
        <row r="9956">
          <cell r="K9956" t="str">
            <v>00021231P.11</v>
          </cell>
        </row>
        <row r="9957">
          <cell r="K9957" t="str">
            <v>00021231P.11</v>
          </cell>
        </row>
        <row r="9958">
          <cell r="K9958" t="str">
            <v>00021222P.11</v>
          </cell>
        </row>
        <row r="9959">
          <cell r="K9959" t="str">
            <v>00021226P.11</v>
          </cell>
        </row>
        <row r="9960">
          <cell r="K9960" t="str">
            <v>00021229P.11</v>
          </cell>
        </row>
        <row r="9961">
          <cell r="K9961" t="str">
            <v>00021231P.11</v>
          </cell>
        </row>
        <row r="9962">
          <cell r="K9962" t="str">
            <v>00021231P.11</v>
          </cell>
        </row>
        <row r="9963">
          <cell r="K9963" t="str">
            <v>00021231P.11</v>
          </cell>
        </row>
        <row r="9964">
          <cell r="K9964" t="str">
            <v>00021232P.11</v>
          </cell>
        </row>
        <row r="9965">
          <cell r="K9965" t="str">
            <v>00021232P.11</v>
          </cell>
        </row>
        <row r="9966">
          <cell r="K9966" t="str">
            <v>00021233P.11</v>
          </cell>
        </row>
        <row r="9967">
          <cell r="K9967" t="str">
            <v>00021235P.11</v>
          </cell>
        </row>
        <row r="9968">
          <cell r="K9968" t="str">
            <v>00021236P.11</v>
          </cell>
        </row>
        <row r="9969">
          <cell r="K9969" t="str">
            <v>00021236P.11</v>
          </cell>
        </row>
        <row r="9970">
          <cell r="K9970" t="str">
            <v>00021221P.11</v>
          </cell>
        </row>
        <row r="9971">
          <cell r="K9971" t="str">
            <v>00021222P.11</v>
          </cell>
        </row>
        <row r="9972">
          <cell r="K9972" t="str">
            <v>00021224P.11</v>
          </cell>
        </row>
        <row r="9973">
          <cell r="K9973" t="str">
            <v>00021230P.11</v>
          </cell>
        </row>
        <row r="9974">
          <cell r="K9974" t="str">
            <v>00021231P.11</v>
          </cell>
        </row>
        <row r="9975">
          <cell r="K9975" t="str">
            <v>00021234P.11</v>
          </cell>
        </row>
        <row r="9976">
          <cell r="K9976" t="str">
            <v>00021228P.11</v>
          </cell>
        </row>
        <row r="9977">
          <cell r="K9977" t="str">
            <v>00021231P.11</v>
          </cell>
        </row>
        <row r="9978">
          <cell r="K9978" t="str">
            <v>00021232P.11</v>
          </cell>
        </row>
        <row r="9979">
          <cell r="K9979" t="str">
            <v>00021228P.11</v>
          </cell>
        </row>
        <row r="9980">
          <cell r="K9980" t="str">
            <v>00021231P.11</v>
          </cell>
        </row>
        <row r="9981">
          <cell r="K9981" t="str">
            <v>00021231P.11</v>
          </cell>
        </row>
        <row r="9982">
          <cell r="K9982" t="str">
            <v>00021233P.11</v>
          </cell>
        </row>
        <row r="9983">
          <cell r="K9983" t="str">
            <v>00021221P.11</v>
          </cell>
        </row>
        <row r="9984">
          <cell r="K9984" t="str">
            <v>00021226P.11</v>
          </cell>
        </row>
        <row r="9985">
          <cell r="K9985" t="str">
            <v>00021234P.11</v>
          </cell>
        </row>
        <row r="9986">
          <cell r="K9986" t="str">
            <v>00021234P.11</v>
          </cell>
        </row>
        <row r="9987">
          <cell r="K9987" t="str">
            <v>00021229P.11</v>
          </cell>
        </row>
        <row r="9988">
          <cell r="K9988" t="str">
            <v>00021231P.11</v>
          </cell>
        </row>
        <row r="9989">
          <cell r="K9989" t="str">
            <v>00021231P.11</v>
          </cell>
        </row>
        <row r="9990">
          <cell r="K9990" t="str">
            <v>00021231P.11</v>
          </cell>
        </row>
        <row r="9991">
          <cell r="K9991" t="str">
            <v>00021222P.11</v>
          </cell>
        </row>
        <row r="9992">
          <cell r="K9992" t="str">
            <v>00021210P.11</v>
          </cell>
        </row>
        <row r="9993">
          <cell r="K9993" t="str">
            <v>00021217P.11</v>
          </cell>
        </row>
        <row r="9994">
          <cell r="K9994" t="str">
            <v>00021225P.11</v>
          </cell>
        </row>
        <row r="9995">
          <cell r="K9995" t="str">
            <v>00021225P.11</v>
          </cell>
        </row>
        <row r="9996">
          <cell r="K9996" t="str">
            <v>00021229P.11</v>
          </cell>
        </row>
        <row r="9997">
          <cell r="K9997" t="str">
            <v>00021232P.11</v>
          </cell>
        </row>
        <row r="9998">
          <cell r="K9998" t="str">
            <v>00021215P.11</v>
          </cell>
        </row>
        <row r="9999">
          <cell r="K9999" t="str">
            <v>00021221P.11</v>
          </cell>
        </row>
        <row r="10000">
          <cell r="K10000" t="str">
            <v>00021228P.11</v>
          </cell>
        </row>
        <row r="10001">
          <cell r="K10001" t="str">
            <v>00021225P.11</v>
          </cell>
        </row>
        <row r="10002">
          <cell r="K10002" t="str">
            <v>00021229P.11</v>
          </cell>
        </row>
        <row r="10003">
          <cell r="K10003" t="str">
            <v>00021230P.11</v>
          </cell>
        </row>
        <row r="10004">
          <cell r="K10004" t="str">
            <v>00021231P.11</v>
          </cell>
        </row>
        <row r="10005">
          <cell r="K10005" t="str">
            <v>00021229P.11</v>
          </cell>
        </row>
        <row r="10006">
          <cell r="K10006" t="str">
            <v>00021229P.11</v>
          </cell>
        </row>
        <row r="10007">
          <cell r="K10007" t="str">
            <v>00021231P.11</v>
          </cell>
        </row>
        <row r="10008">
          <cell r="K10008" t="str">
            <v>00021226P.11</v>
          </cell>
        </row>
        <row r="10009">
          <cell r="K10009" t="str">
            <v>00021229P.11</v>
          </cell>
        </row>
        <row r="10010">
          <cell r="K10010" t="str">
            <v>00021230P.11</v>
          </cell>
        </row>
        <row r="10011">
          <cell r="K10011" t="str">
            <v>00021222P.11</v>
          </cell>
        </row>
        <row r="10012">
          <cell r="K10012" t="str">
            <v>00021232P.11</v>
          </cell>
        </row>
        <row r="10013">
          <cell r="K10013" t="str">
            <v>00021231P.11</v>
          </cell>
        </row>
        <row r="10014">
          <cell r="K10014" t="str">
            <v>00021235P.11</v>
          </cell>
        </row>
        <row r="10015">
          <cell r="K10015" t="str">
            <v>00021229P.11</v>
          </cell>
        </row>
        <row r="10016">
          <cell r="K10016" t="str">
            <v>00021231P.11</v>
          </cell>
        </row>
        <row r="10017">
          <cell r="K10017" t="str">
            <v>00021235P.11</v>
          </cell>
        </row>
        <row r="10018">
          <cell r="K10018" t="str">
            <v>00021234P.11</v>
          </cell>
        </row>
        <row r="10019">
          <cell r="K10019" t="str">
            <v>00021228P.11</v>
          </cell>
        </row>
        <row r="10020">
          <cell r="K10020" t="str">
            <v>00021233P.11</v>
          </cell>
        </row>
        <row r="10021">
          <cell r="K10021" t="str">
            <v>00021225P.11</v>
          </cell>
        </row>
        <row r="10022">
          <cell r="K10022" t="str">
            <v>00021230P.11</v>
          </cell>
        </row>
        <row r="10023">
          <cell r="K10023" t="str">
            <v>00021235P.11</v>
          </cell>
        </row>
        <row r="10024">
          <cell r="K10024" t="str">
            <v>00021228P.11</v>
          </cell>
        </row>
        <row r="10025">
          <cell r="K10025" t="str">
            <v>00021215P.11</v>
          </cell>
        </row>
        <row r="10026">
          <cell r="K10026" t="str">
            <v>00021223P.11</v>
          </cell>
        </row>
        <row r="10027">
          <cell r="K10027" t="str">
            <v>00021235P.11</v>
          </cell>
        </row>
        <row r="10028">
          <cell r="K10028" t="str">
            <v>00021217P.11</v>
          </cell>
        </row>
        <row r="10029">
          <cell r="K10029" t="str">
            <v>00021233P.11</v>
          </cell>
        </row>
        <row r="10030">
          <cell r="K10030" t="str">
            <v>00021222P.11</v>
          </cell>
        </row>
        <row r="10031">
          <cell r="K10031" t="str">
            <v>00021220P.11</v>
          </cell>
        </row>
        <row r="10032">
          <cell r="K10032" t="str">
            <v>00021223P.11</v>
          </cell>
        </row>
        <row r="10033">
          <cell r="K10033" t="str">
            <v>00021224P.11</v>
          </cell>
        </row>
        <row r="10034">
          <cell r="K10034" t="str">
            <v>00021233P.11</v>
          </cell>
        </row>
        <row r="10035">
          <cell r="K10035" t="str">
            <v>00021221P.11</v>
          </cell>
        </row>
        <row r="10036">
          <cell r="K10036" t="str">
            <v>00021216P.11</v>
          </cell>
        </row>
        <row r="10037">
          <cell r="K10037" t="str">
            <v>00021213P.11</v>
          </cell>
        </row>
        <row r="10038">
          <cell r="K10038" t="str">
            <v>00021227P.11</v>
          </cell>
        </row>
        <row r="10039">
          <cell r="K10039" t="str">
            <v>00021228P.11</v>
          </cell>
        </row>
        <row r="10040">
          <cell r="K10040" t="str">
            <v>00021234P.11</v>
          </cell>
        </row>
        <row r="10041">
          <cell r="K10041" t="str">
            <v>00021220P.11</v>
          </cell>
        </row>
        <row r="10042">
          <cell r="K10042" t="str">
            <v>00021226P.11</v>
          </cell>
        </row>
        <row r="10043">
          <cell r="K10043" t="str">
            <v>00021233P.11</v>
          </cell>
        </row>
        <row r="10044">
          <cell r="K10044" t="str">
            <v>00021210P.11</v>
          </cell>
        </row>
        <row r="10045">
          <cell r="K10045" t="str">
            <v>00021230P.11</v>
          </cell>
        </row>
        <row r="10046">
          <cell r="K10046" t="str">
            <v>00021224P.11</v>
          </cell>
        </row>
        <row r="10047">
          <cell r="K10047" t="str">
            <v>00021236P.11</v>
          </cell>
        </row>
        <row r="10048">
          <cell r="K10048" t="str">
            <v>00021235P.11</v>
          </cell>
        </row>
        <row r="10049">
          <cell r="K10049" t="str">
            <v>00021213P.11</v>
          </cell>
        </row>
        <row r="10050">
          <cell r="K10050" t="str">
            <v>00021214P.11</v>
          </cell>
        </row>
        <row r="10051">
          <cell r="K10051" t="str">
            <v>00021228P.11</v>
          </cell>
        </row>
        <row r="10052">
          <cell r="K10052" t="str">
            <v>00021223P.11</v>
          </cell>
        </row>
        <row r="10053">
          <cell r="K10053" t="str">
            <v>00021231P.11</v>
          </cell>
        </row>
        <row r="10054">
          <cell r="K10054" t="str">
            <v>00021217P.11</v>
          </cell>
        </row>
        <row r="10055">
          <cell r="K10055" t="str">
            <v>00021228P.11</v>
          </cell>
        </row>
        <row r="10056">
          <cell r="K10056" t="str">
            <v>00021224P.11</v>
          </cell>
        </row>
        <row r="10057">
          <cell r="K10057" t="str">
            <v>00021231P.11</v>
          </cell>
        </row>
        <row r="10058">
          <cell r="K10058" t="str">
            <v>00021218P.11</v>
          </cell>
        </row>
        <row r="10059">
          <cell r="K10059" t="str">
            <v>00021223P.11</v>
          </cell>
        </row>
        <row r="10060">
          <cell r="K10060" t="str">
            <v>00021213P.11</v>
          </cell>
        </row>
        <row r="10061">
          <cell r="K10061" t="str">
            <v>00021234P.11</v>
          </cell>
        </row>
        <row r="10062">
          <cell r="K10062" t="str">
            <v>00021230P.11</v>
          </cell>
        </row>
        <row r="10063">
          <cell r="K10063" t="str">
            <v>00021213P.11</v>
          </cell>
        </row>
        <row r="10064">
          <cell r="K10064" t="str">
            <v>00021210P.11</v>
          </cell>
        </row>
        <row r="10065">
          <cell r="K10065" t="str">
            <v>00021235P.11</v>
          </cell>
        </row>
        <row r="10066">
          <cell r="K10066" t="str">
            <v>00021222P.11</v>
          </cell>
        </row>
        <row r="10067">
          <cell r="K10067" t="str">
            <v>00021218P.11</v>
          </cell>
        </row>
        <row r="10068">
          <cell r="K10068" t="str">
            <v>00021218P.11</v>
          </cell>
        </row>
        <row r="10069">
          <cell r="K10069" t="str">
            <v>00021235P.11</v>
          </cell>
        </row>
        <row r="10070">
          <cell r="K10070" t="str">
            <v>00021228P.11</v>
          </cell>
        </row>
        <row r="10071">
          <cell r="K10071" t="str">
            <v>00021225P.11</v>
          </cell>
        </row>
        <row r="10072">
          <cell r="K10072" t="str">
            <v>00021229P.11</v>
          </cell>
        </row>
        <row r="10073">
          <cell r="K10073" t="str">
            <v>00021233P.11</v>
          </cell>
        </row>
        <row r="10074">
          <cell r="K10074" t="str">
            <v>00021233P.11</v>
          </cell>
        </row>
        <row r="10075">
          <cell r="K10075" t="str">
            <v>00021218P.11</v>
          </cell>
        </row>
        <row r="10076">
          <cell r="K10076" t="str">
            <v>00021229P.11</v>
          </cell>
        </row>
        <row r="10077">
          <cell r="K10077" t="str">
            <v>00021230P.11</v>
          </cell>
        </row>
        <row r="10078">
          <cell r="K10078" t="str">
            <v>00021214P.11</v>
          </cell>
        </row>
        <row r="10079">
          <cell r="K10079" t="str">
            <v>00021235P.11</v>
          </cell>
        </row>
        <row r="10080">
          <cell r="K10080" t="str">
            <v>00021226P.11</v>
          </cell>
        </row>
        <row r="10081">
          <cell r="K10081" t="str">
            <v>00021217P.11</v>
          </cell>
        </row>
        <row r="10082">
          <cell r="K10082" t="str">
            <v>00021232P.11</v>
          </cell>
        </row>
        <row r="10083">
          <cell r="K10083" t="str">
            <v>00021230P.11</v>
          </cell>
        </row>
        <row r="10084">
          <cell r="K10084" t="str">
            <v>00021221P.11</v>
          </cell>
        </row>
        <row r="10085">
          <cell r="K10085" t="str">
            <v>00021234P.11</v>
          </cell>
        </row>
        <row r="10086">
          <cell r="K10086" t="str">
            <v>00021230P.11</v>
          </cell>
        </row>
        <row r="10087">
          <cell r="K10087" t="str">
            <v>00021221P.11</v>
          </cell>
        </row>
        <row r="10088">
          <cell r="K10088" t="str">
            <v>00021229P.11</v>
          </cell>
        </row>
        <row r="10089">
          <cell r="K10089" t="str">
            <v>00021236P.11</v>
          </cell>
        </row>
        <row r="10090">
          <cell r="K10090" t="str">
            <v>00021229P.11</v>
          </cell>
        </row>
        <row r="10091">
          <cell r="K10091" t="str">
            <v>00021229P.11</v>
          </cell>
        </row>
        <row r="10092">
          <cell r="K10092" t="str">
            <v>00021232P.11</v>
          </cell>
        </row>
        <row r="10093">
          <cell r="K10093" t="str">
            <v>00021231P.11</v>
          </cell>
        </row>
        <row r="10094">
          <cell r="K10094" t="str">
            <v>00021230P.11</v>
          </cell>
        </row>
        <row r="10095">
          <cell r="K10095" t="str">
            <v>00021235P.11</v>
          </cell>
        </row>
        <row r="10096">
          <cell r="K10096" t="str">
            <v>00021231P.11</v>
          </cell>
        </row>
        <row r="10097">
          <cell r="K10097" t="str">
            <v>00021213P.11</v>
          </cell>
        </row>
        <row r="10098">
          <cell r="K10098" t="str">
            <v>00021210P.11</v>
          </cell>
        </row>
        <row r="10099">
          <cell r="K10099" t="str">
            <v>00021231P.11</v>
          </cell>
        </row>
        <row r="10100">
          <cell r="K10100" t="str">
            <v>00021232P.11</v>
          </cell>
        </row>
        <row r="10101">
          <cell r="K10101" t="str">
            <v>00021217P.11</v>
          </cell>
        </row>
        <row r="10102">
          <cell r="K10102" t="str">
            <v>00021228P.11</v>
          </cell>
        </row>
        <row r="10103">
          <cell r="K10103" t="str">
            <v>00021215P.11</v>
          </cell>
        </row>
        <row r="10104">
          <cell r="K10104" t="str">
            <v>00021218P.11</v>
          </cell>
        </row>
        <row r="10105">
          <cell r="K10105" t="str">
            <v>00021231P.11</v>
          </cell>
        </row>
        <row r="10106">
          <cell r="K10106" t="str">
            <v>00021230P.11</v>
          </cell>
        </row>
        <row r="10107">
          <cell r="K10107" t="str">
            <v>00021226P.11</v>
          </cell>
        </row>
        <row r="10108">
          <cell r="K10108" t="str">
            <v>00021214P.11</v>
          </cell>
        </row>
        <row r="10109">
          <cell r="K10109" t="str">
            <v>00021231P.11</v>
          </cell>
        </row>
        <row r="10110">
          <cell r="K10110" t="str">
            <v>00021213P.11</v>
          </cell>
        </row>
        <row r="10111">
          <cell r="K10111" t="str">
            <v>00021233P.11</v>
          </cell>
        </row>
        <row r="10112">
          <cell r="K10112" t="str">
            <v>00021228P.11</v>
          </cell>
        </row>
        <row r="10113">
          <cell r="K10113" t="str">
            <v>00021221P.11</v>
          </cell>
        </row>
        <row r="10114">
          <cell r="K10114" t="str">
            <v>00021236P.11</v>
          </cell>
        </row>
        <row r="10115">
          <cell r="K10115" t="str">
            <v>00021234P.11</v>
          </cell>
        </row>
        <row r="10116">
          <cell r="K10116" t="str">
            <v>00021235P.11</v>
          </cell>
        </row>
        <row r="10117">
          <cell r="K10117" t="str">
            <v>00021228P.11</v>
          </cell>
        </row>
        <row r="10118">
          <cell r="K10118" t="str">
            <v>00021233P.11</v>
          </cell>
        </row>
        <row r="10119">
          <cell r="K10119" t="str">
            <v>00021220P.11</v>
          </cell>
        </row>
        <row r="10120">
          <cell r="K10120" t="str">
            <v>00021211P.11</v>
          </cell>
        </row>
        <row r="10121">
          <cell r="K10121" t="str">
            <v>00021234P.11</v>
          </cell>
        </row>
        <row r="10122">
          <cell r="K10122" t="str">
            <v>00021225P.11</v>
          </cell>
        </row>
        <row r="10123">
          <cell r="K10123" t="str">
            <v>00021212P.11</v>
          </cell>
        </row>
        <row r="10124">
          <cell r="K10124" t="str">
            <v>00021232P.11</v>
          </cell>
        </row>
        <row r="10125">
          <cell r="K10125" t="str">
            <v>00021226P.11</v>
          </cell>
        </row>
        <row r="10126">
          <cell r="K10126" t="str">
            <v>00021223P.11</v>
          </cell>
        </row>
        <row r="10127">
          <cell r="K10127" t="str">
            <v>00021232P.11</v>
          </cell>
        </row>
        <row r="10128">
          <cell r="K10128" t="str">
            <v>00021226P.11</v>
          </cell>
        </row>
        <row r="10129">
          <cell r="K10129" t="str">
            <v>00021221P.11</v>
          </cell>
        </row>
        <row r="10130">
          <cell r="K10130" t="str">
            <v>00021212P.11</v>
          </cell>
        </row>
        <row r="10131">
          <cell r="K10131" t="str">
            <v>00021228P.11</v>
          </cell>
        </row>
        <row r="10132">
          <cell r="K10132" t="str">
            <v>00021236P.11</v>
          </cell>
        </row>
        <row r="10133">
          <cell r="K10133" t="str">
            <v>00021225P.11</v>
          </cell>
        </row>
        <row r="10134">
          <cell r="K10134" t="str">
            <v>00021231P.11</v>
          </cell>
        </row>
        <row r="10135">
          <cell r="K10135" t="str">
            <v>00021231P.11</v>
          </cell>
        </row>
        <row r="10136">
          <cell r="K10136" t="str">
            <v>00021231P.11</v>
          </cell>
        </row>
        <row r="10137">
          <cell r="K10137" t="str">
            <v>00021217P.11</v>
          </cell>
        </row>
        <row r="10138">
          <cell r="K10138" t="str">
            <v>00021217P.11</v>
          </cell>
        </row>
        <row r="10139">
          <cell r="K10139" t="str">
            <v>00021210P.11</v>
          </cell>
        </row>
        <row r="10140">
          <cell r="K10140" t="str">
            <v>00021213P.11</v>
          </cell>
        </row>
        <row r="10141">
          <cell r="K10141" t="str">
            <v>00021225P.11</v>
          </cell>
        </row>
        <row r="10142">
          <cell r="K10142" t="str">
            <v>00021227P.11</v>
          </cell>
        </row>
        <row r="10143">
          <cell r="K10143" t="str">
            <v>00021233P.11</v>
          </cell>
        </row>
        <row r="10144">
          <cell r="K10144" t="str">
            <v>00021231P.11</v>
          </cell>
        </row>
        <row r="10145">
          <cell r="K10145" t="str">
            <v>00021223P.11</v>
          </cell>
        </row>
        <row r="10146">
          <cell r="K10146" t="str">
            <v>00021217P.11</v>
          </cell>
        </row>
        <row r="10147">
          <cell r="K10147" t="str">
            <v>00021228P.11</v>
          </cell>
        </row>
        <row r="10148">
          <cell r="K10148" t="str">
            <v>00021218P.11</v>
          </cell>
        </row>
        <row r="10149">
          <cell r="K10149" t="str">
            <v>00021233P.11</v>
          </cell>
        </row>
        <row r="10150">
          <cell r="K10150" t="str">
            <v>00021220P.11</v>
          </cell>
        </row>
        <row r="10151">
          <cell r="K10151" t="str">
            <v>00021211P.11</v>
          </cell>
        </row>
        <row r="10152">
          <cell r="K10152" t="str">
            <v>00021231P.11</v>
          </cell>
        </row>
        <row r="10153">
          <cell r="K10153" t="str">
            <v>00021235P.11</v>
          </cell>
        </row>
        <row r="10154">
          <cell r="K10154" t="str">
            <v>00021212P.11</v>
          </cell>
        </row>
        <row r="10155">
          <cell r="K10155" t="str">
            <v>00021229P.11</v>
          </cell>
        </row>
        <row r="10156">
          <cell r="K10156" t="str">
            <v>00021236P.11</v>
          </cell>
        </row>
        <row r="10157">
          <cell r="K10157" t="str">
            <v>00021234P.11</v>
          </cell>
        </row>
        <row r="10158">
          <cell r="K10158" t="str">
            <v>00021214P.11</v>
          </cell>
        </row>
        <row r="10159">
          <cell r="K10159" t="str">
            <v>00021217P.11</v>
          </cell>
        </row>
        <row r="10160">
          <cell r="K10160" t="str">
            <v>00021216P.11</v>
          </cell>
        </row>
        <row r="10161">
          <cell r="K10161" t="str">
            <v>00021221P.11</v>
          </cell>
        </row>
        <row r="10162">
          <cell r="K10162" t="str">
            <v>00021228P.11</v>
          </cell>
        </row>
        <row r="10163">
          <cell r="K10163" t="str">
            <v>00021233P.11</v>
          </cell>
        </row>
        <row r="10164">
          <cell r="K10164" t="str">
            <v>00021222P.11</v>
          </cell>
        </row>
        <row r="10165">
          <cell r="K10165" t="str">
            <v>00021230P.11</v>
          </cell>
        </row>
        <row r="10166">
          <cell r="K10166" t="str">
            <v>00021233P.11</v>
          </cell>
        </row>
        <row r="10167">
          <cell r="K10167" t="str">
            <v>00021213P.11</v>
          </cell>
        </row>
        <row r="10168">
          <cell r="K10168" t="str">
            <v>00021229P.11</v>
          </cell>
        </row>
        <row r="10169">
          <cell r="K10169" t="str">
            <v>00021221P.11</v>
          </cell>
        </row>
        <row r="10170">
          <cell r="K10170" t="str">
            <v>00021232P.11</v>
          </cell>
        </row>
        <row r="10171">
          <cell r="K10171" t="str">
            <v>00021213P.11</v>
          </cell>
        </row>
        <row r="10172">
          <cell r="K10172" t="str">
            <v>00021228P.11</v>
          </cell>
        </row>
        <row r="10173">
          <cell r="K10173" t="str">
            <v>00021231P.11</v>
          </cell>
        </row>
        <row r="10174">
          <cell r="K10174" t="str">
            <v>00021233P.11</v>
          </cell>
        </row>
        <row r="10175">
          <cell r="K10175" t="str">
            <v>00021232P.11</v>
          </cell>
        </row>
        <row r="10176">
          <cell r="K10176" t="str">
            <v>00021216P.11</v>
          </cell>
        </row>
        <row r="10177">
          <cell r="K10177" t="str">
            <v>00021212P.11</v>
          </cell>
        </row>
        <row r="10178">
          <cell r="K10178" t="str">
            <v>00021229P.11</v>
          </cell>
        </row>
        <row r="10179">
          <cell r="K10179" t="str">
            <v>00021229P.11</v>
          </cell>
        </row>
        <row r="10180">
          <cell r="K10180" t="str">
            <v>00021232P.11</v>
          </cell>
        </row>
        <row r="10181">
          <cell r="K10181" t="str">
            <v>00021233P.11</v>
          </cell>
        </row>
        <row r="10182">
          <cell r="K10182" t="str">
            <v>00021210P.11</v>
          </cell>
        </row>
        <row r="10183">
          <cell r="K10183" t="str">
            <v>00021231P.11</v>
          </cell>
        </row>
        <row r="10184">
          <cell r="K10184" t="str">
            <v>00021220P.11</v>
          </cell>
        </row>
        <row r="10185">
          <cell r="K10185" t="str">
            <v>00021223P.11</v>
          </cell>
        </row>
        <row r="10186">
          <cell r="K10186" t="str">
            <v>00021230P.11</v>
          </cell>
        </row>
        <row r="10187">
          <cell r="K10187" t="str">
            <v>00021231P.11</v>
          </cell>
        </row>
        <row r="10188">
          <cell r="K10188" t="str">
            <v>00021210P.11</v>
          </cell>
        </row>
        <row r="10189">
          <cell r="K10189" t="str">
            <v>00021229P.11</v>
          </cell>
        </row>
        <row r="10190">
          <cell r="K10190" t="str">
            <v>00021235P.11</v>
          </cell>
        </row>
        <row r="10191">
          <cell r="K10191" t="str">
            <v>00021221P.11</v>
          </cell>
        </row>
        <row r="10192">
          <cell r="K10192" t="str">
            <v>00021225P.11</v>
          </cell>
        </row>
        <row r="10193">
          <cell r="K10193" t="str">
            <v>00021235P.11</v>
          </cell>
        </row>
        <row r="10194">
          <cell r="K10194" t="str">
            <v>00021228P.11</v>
          </cell>
        </row>
        <row r="10195">
          <cell r="K10195" t="str">
            <v>00021213P.11</v>
          </cell>
        </row>
        <row r="10196">
          <cell r="K10196" t="str">
            <v>00021218P.11</v>
          </cell>
        </row>
        <row r="10197">
          <cell r="K10197" t="str">
            <v>00021214P.11</v>
          </cell>
        </row>
        <row r="10198">
          <cell r="K10198" t="str">
            <v>00021211P.11</v>
          </cell>
        </row>
        <row r="10199">
          <cell r="K10199" t="str">
            <v>00021221P.11</v>
          </cell>
        </row>
        <row r="10200">
          <cell r="K10200" t="str">
            <v>00021225P.11</v>
          </cell>
        </row>
        <row r="10201">
          <cell r="K10201" t="str">
            <v>00021231P.11</v>
          </cell>
        </row>
        <row r="10202">
          <cell r="K10202" t="str">
            <v>00021236P.11</v>
          </cell>
        </row>
        <row r="10203">
          <cell r="K10203" t="str">
            <v>00021234P.11</v>
          </cell>
        </row>
        <row r="10204">
          <cell r="K10204" t="str">
            <v>00021228P.11</v>
          </cell>
        </row>
        <row r="10205">
          <cell r="K10205" t="str">
            <v>00021232P.11</v>
          </cell>
        </row>
        <row r="10206">
          <cell r="K10206" t="str">
            <v>00021221P.11</v>
          </cell>
        </row>
        <row r="10207">
          <cell r="K10207" t="str">
            <v>00021231P.11</v>
          </cell>
        </row>
        <row r="10208">
          <cell r="K10208" t="str">
            <v>00021214P.11</v>
          </cell>
        </row>
        <row r="10209">
          <cell r="K10209" t="str">
            <v>00021231P.11</v>
          </cell>
        </row>
        <row r="10210">
          <cell r="K10210" t="str">
            <v>00021212P.11</v>
          </cell>
        </row>
        <row r="10211">
          <cell r="K10211" t="str">
            <v>00021236P.11</v>
          </cell>
        </row>
        <row r="10212">
          <cell r="K10212" t="str">
            <v>00021214P.11</v>
          </cell>
        </row>
        <row r="10213">
          <cell r="K10213" t="str">
            <v>00021228P.11</v>
          </cell>
        </row>
        <row r="10214">
          <cell r="K10214" t="str">
            <v>00021229P.11</v>
          </cell>
        </row>
        <row r="10215">
          <cell r="K10215" t="str">
            <v>00021233P.11</v>
          </cell>
        </row>
        <row r="10216">
          <cell r="K10216" t="str">
            <v>00021233P.11</v>
          </cell>
        </row>
        <row r="10217">
          <cell r="K10217" t="str">
            <v>00021229P.11</v>
          </cell>
        </row>
        <row r="10218">
          <cell r="K10218" t="str">
            <v>00021232P.11</v>
          </cell>
        </row>
        <row r="10219">
          <cell r="K10219" t="str">
            <v>00021214P.11</v>
          </cell>
        </row>
        <row r="10220">
          <cell r="K10220" t="str">
            <v>00021212P.11</v>
          </cell>
        </row>
        <row r="10221">
          <cell r="K10221" t="str">
            <v>00021228P.11</v>
          </cell>
        </row>
        <row r="10222">
          <cell r="K10222" t="str">
            <v>00021221P.11</v>
          </cell>
        </row>
        <row r="10223">
          <cell r="K10223" t="str">
            <v>00021210P.11</v>
          </cell>
        </row>
        <row r="10224">
          <cell r="K10224" t="str">
            <v>00021218P.11</v>
          </cell>
        </row>
        <row r="10225">
          <cell r="K10225" t="str">
            <v>00021212P.11</v>
          </cell>
        </row>
        <row r="10226">
          <cell r="K10226" t="str">
            <v>00021229P.11</v>
          </cell>
        </row>
        <row r="10227">
          <cell r="K10227" t="str">
            <v>00021230P.11</v>
          </cell>
        </row>
        <row r="10228">
          <cell r="K10228" t="str">
            <v>00021213P.11</v>
          </cell>
        </row>
        <row r="10229">
          <cell r="K10229" t="str">
            <v>00021225P.11</v>
          </cell>
        </row>
        <row r="10230">
          <cell r="K10230" t="str">
            <v>00021229P.11</v>
          </cell>
        </row>
        <row r="10231">
          <cell r="K10231" t="str">
            <v>00021230P.11</v>
          </cell>
        </row>
        <row r="10232">
          <cell r="K10232" t="str">
            <v>00021230P.11</v>
          </cell>
        </row>
        <row r="10233">
          <cell r="K10233" t="str">
            <v>00021221P.11</v>
          </cell>
        </row>
        <row r="10234">
          <cell r="K10234" t="str">
            <v>00021217P.11</v>
          </cell>
        </row>
        <row r="10235">
          <cell r="K10235" t="str">
            <v>00021229P.11</v>
          </cell>
        </row>
        <row r="10236">
          <cell r="K10236" t="str">
            <v>00021212P.11</v>
          </cell>
        </row>
        <row r="10237">
          <cell r="K10237" t="str">
            <v>00021232P.11</v>
          </cell>
        </row>
        <row r="10238">
          <cell r="K10238" t="str">
            <v>00021222P.11</v>
          </cell>
        </row>
        <row r="10239">
          <cell r="K10239" t="str">
            <v>00021233P.11</v>
          </cell>
        </row>
        <row r="10240">
          <cell r="K10240" t="str">
            <v>00021217P.11</v>
          </cell>
        </row>
        <row r="10241">
          <cell r="K10241" t="str">
            <v>00021223P.11</v>
          </cell>
        </row>
        <row r="10242">
          <cell r="K10242" t="str">
            <v>00021223P.11</v>
          </cell>
        </row>
        <row r="10243">
          <cell r="K10243" t="str">
            <v>00021228P.11</v>
          </cell>
        </row>
        <row r="10244">
          <cell r="K10244" t="str">
            <v>00021232P.11</v>
          </cell>
        </row>
        <row r="10245">
          <cell r="K10245" t="str">
            <v>00021212P.11</v>
          </cell>
        </row>
        <row r="10246">
          <cell r="K10246" t="str">
            <v>00021229P.11</v>
          </cell>
        </row>
        <row r="10247">
          <cell r="K10247" t="str">
            <v>00021217P.11</v>
          </cell>
        </row>
        <row r="10248">
          <cell r="K10248" t="str">
            <v>00021210P.11</v>
          </cell>
        </row>
        <row r="10249">
          <cell r="K10249" t="str">
            <v>00021231P.11</v>
          </cell>
        </row>
        <row r="10250">
          <cell r="K10250" t="str">
            <v>00021229P.11</v>
          </cell>
        </row>
        <row r="10251">
          <cell r="K10251" t="str">
            <v>00021228P.11</v>
          </cell>
        </row>
        <row r="10252">
          <cell r="K10252" t="str">
            <v>00021231P.11</v>
          </cell>
        </row>
        <row r="10253">
          <cell r="K10253" t="str">
            <v>00021228P.11</v>
          </cell>
        </row>
        <row r="10254">
          <cell r="K10254" t="str">
            <v>00021217P.11</v>
          </cell>
        </row>
        <row r="10255">
          <cell r="K10255" t="str">
            <v>00021228P.11</v>
          </cell>
        </row>
        <row r="10256">
          <cell r="K10256" t="str">
            <v>00021226P.11</v>
          </cell>
        </row>
        <row r="10257">
          <cell r="K10257" t="str">
            <v>00021231P.11</v>
          </cell>
        </row>
        <row r="10258">
          <cell r="K10258" t="str">
            <v>00021213P.11</v>
          </cell>
        </row>
        <row r="10259">
          <cell r="K10259" t="str">
            <v>00021222P.11</v>
          </cell>
        </row>
        <row r="10260">
          <cell r="K10260" t="str">
            <v>00021226P.11</v>
          </cell>
        </row>
        <row r="10261">
          <cell r="K10261" t="str">
            <v>00021228P.11</v>
          </cell>
        </row>
        <row r="10262">
          <cell r="K10262" t="str">
            <v>00021217P.11</v>
          </cell>
        </row>
        <row r="10263">
          <cell r="K10263" t="str">
            <v>00021218P.11</v>
          </cell>
        </row>
        <row r="10264">
          <cell r="K10264" t="str">
            <v>00021233P.11</v>
          </cell>
        </row>
        <row r="10265">
          <cell r="K10265" t="str">
            <v>00021228P.11</v>
          </cell>
        </row>
        <row r="10266">
          <cell r="K10266" t="str">
            <v>00021234P.11</v>
          </cell>
        </row>
        <row r="10267">
          <cell r="K10267" t="str">
            <v>00021230P.11</v>
          </cell>
        </row>
        <row r="10268">
          <cell r="K10268" t="str">
            <v>00021231P.11</v>
          </cell>
        </row>
        <row r="10269">
          <cell r="K10269" t="str">
            <v>00021222P.11</v>
          </cell>
        </row>
        <row r="10270">
          <cell r="K10270" t="str">
            <v>00021216P.11</v>
          </cell>
        </row>
        <row r="10271">
          <cell r="K10271" t="str">
            <v>00021212P.11</v>
          </cell>
        </row>
        <row r="10272">
          <cell r="K10272" t="str">
            <v>00021228P.11</v>
          </cell>
        </row>
        <row r="10273">
          <cell r="K10273" t="str">
            <v>00021234P.11</v>
          </cell>
        </row>
        <row r="10274">
          <cell r="K10274" t="str">
            <v>00021217P.11</v>
          </cell>
        </row>
        <row r="10275">
          <cell r="K10275" t="str">
            <v>00021229P.11</v>
          </cell>
        </row>
        <row r="10276">
          <cell r="K10276" t="str">
            <v>00021214P.11</v>
          </cell>
        </row>
        <row r="10277">
          <cell r="K10277" t="str">
            <v>00021215P.11</v>
          </cell>
        </row>
        <row r="10278">
          <cell r="K10278" t="str">
            <v>00021213P.11</v>
          </cell>
        </row>
        <row r="10279">
          <cell r="K10279" t="str">
            <v>00021208P.11</v>
          </cell>
        </row>
        <row r="10280">
          <cell r="K10280" t="str">
            <v>00021230P.11</v>
          </cell>
        </row>
        <row r="10281">
          <cell r="K10281" t="str">
            <v>00021212P.11</v>
          </cell>
        </row>
        <row r="10282">
          <cell r="K10282" t="str">
            <v>00021212P.11</v>
          </cell>
        </row>
        <row r="10283">
          <cell r="K10283" t="str">
            <v>00021212P.11</v>
          </cell>
        </row>
        <row r="10284">
          <cell r="K10284" t="str">
            <v>00021213P.11</v>
          </cell>
        </row>
        <row r="10285">
          <cell r="K10285" t="str">
            <v>00021213P.11</v>
          </cell>
        </row>
        <row r="10286">
          <cell r="K10286" t="str">
            <v>00021213P.11</v>
          </cell>
        </row>
        <row r="10287">
          <cell r="K10287" t="str">
            <v>00021214P.11</v>
          </cell>
        </row>
        <row r="10288">
          <cell r="K10288" t="str">
            <v>00021214P.11</v>
          </cell>
        </row>
        <row r="10289">
          <cell r="K10289" t="str">
            <v>00021222P.11</v>
          </cell>
        </row>
        <row r="10290">
          <cell r="K10290" t="str">
            <v>00021223P.11</v>
          </cell>
        </row>
        <row r="10291">
          <cell r="K10291" t="str">
            <v>00021223P.11</v>
          </cell>
        </row>
        <row r="10292">
          <cell r="K10292" t="str">
            <v>00021224P.11</v>
          </cell>
        </row>
        <row r="10293">
          <cell r="K10293" t="str">
            <v>00021226P.11</v>
          </cell>
        </row>
        <row r="10294">
          <cell r="K10294" t="str">
            <v>00021226P.11</v>
          </cell>
        </row>
        <row r="10295">
          <cell r="K10295" t="str">
            <v>00021228P.11</v>
          </cell>
        </row>
        <row r="10296">
          <cell r="K10296" t="str">
            <v>00021228P.11</v>
          </cell>
        </row>
        <row r="10297">
          <cell r="K10297" t="str">
            <v>00021228P.11</v>
          </cell>
        </row>
        <row r="10298">
          <cell r="K10298" t="str">
            <v>00021228P.11</v>
          </cell>
        </row>
        <row r="10299">
          <cell r="K10299" t="str">
            <v>00021228P.11</v>
          </cell>
        </row>
        <row r="10300">
          <cell r="K10300" t="str">
            <v>00021211P.11</v>
          </cell>
        </row>
        <row r="10301">
          <cell r="K10301" t="str">
            <v>00021215P.11</v>
          </cell>
        </row>
        <row r="10302">
          <cell r="K10302" t="str">
            <v>00021215P.11</v>
          </cell>
        </row>
        <row r="10303">
          <cell r="K10303" t="str">
            <v>00021216P.11</v>
          </cell>
        </row>
        <row r="10304">
          <cell r="K10304" t="str">
            <v>00021216P.11</v>
          </cell>
        </row>
        <row r="10305">
          <cell r="K10305" t="str">
            <v>00021217P.11</v>
          </cell>
        </row>
        <row r="10306">
          <cell r="K10306" t="str">
            <v>00021217P.11</v>
          </cell>
        </row>
        <row r="10307">
          <cell r="K10307" t="str">
            <v>00021217P.11</v>
          </cell>
        </row>
        <row r="10308">
          <cell r="K10308" t="str">
            <v>00021217P.11</v>
          </cell>
        </row>
        <row r="10309">
          <cell r="K10309" t="str">
            <v>00021219P.11</v>
          </cell>
        </row>
        <row r="10310">
          <cell r="K10310" t="str">
            <v>00021222P.11</v>
          </cell>
        </row>
        <row r="10311">
          <cell r="K10311" t="str">
            <v>00021222P.11</v>
          </cell>
        </row>
        <row r="10312">
          <cell r="K10312" t="str">
            <v>00021222P.11</v>
          </cell>
        </row>
        <row r="10313">
          <cell r="K10313" t="str">
            <v>00021225P.11</v>
          </cell>
        </row>
        <row r="10314">
          <cell r="K10314" t="str">
            <v>00021225P.11</v>
          </cell>
        </row>
        <row r="10315">
          <cell r="K10315" t="str">
            <v>00021226P.11</v>
          </cell>
        </row>
        <row r="10316">
          <cell r="K10316" t="str">
            <v>00021228P.11</v>
          </cell>
        </row>
        <row r="10317">
          <cell r="K10317" t="str">
            <v>00021228P.11</v>
          </cell>
        </row>
        <row r="10318">
          <cell r="K10318" t="str">
            <v>00021228P.11</v>
          </cell>
        </row>
        <row r="10319">
          <cell r="K10319" t="str">
            <v>00021228P.11</v>
          </cell>
        </row>
        <row r="10320">
          <cell r="K10320" t="str">
            <v>00021228P.11</v>
          </cell>
        </row>
        <row r="10321">
          <cell r="K10321" t="str">
            <v>00021228P.11</v>
          </cell>
        </row>
        <row r="10322">
          <cell r="K10322" t="str">
            <v>00021228P.11</v>
          </cell>
        </row>
        <row r="10323">
          <cell r="K10323" t="str">
            <v>00021228P.11</v>
          </cell>
        </row>
        <row r="10324">
          <cell r="K10324" t="str">
            <v>00021228P.11</v>
          </cell>
        </row>
        <row r="10325">
          <cell r="K10325" t="str">
            <v>00021228P.11</v>
          </cell>
        </row>
        <row r="10326">
          <cell r="K10326" t="str">
            <v>00021229P.11</v>
          </cell>
        </row>
        <row r="10327">
          <cell r="K10327" t="str">
            <v>00021229P.11</v>
          </cell>
        </row>
        <row r="10328">
          <cell r="K10328" t="str">
            <v>00021229P.11</v>
          </cell>
        </row>
        <row r="10329">
          <cell r="K10329" t="str">
            <v>00021230P.11</v>
          </cell>
        </row>
        <row r="10330">
          <cell r="K10330" t="str">
            <v>00021230P.11</v>
          </cell>
        </row>
        <row r="10331">
          <cell r="K10331" t="str">
            <v>00021230P.11</v>
          </cell>
        </row>
        <row r="10332">
          <cell r="K10332" t="str">
            <v>00021230P.11</v>
          </cell>
        </row>
        <row r="10333">
          <cell r="K10333" t="str">
            <v>00021230P.11</v>
          </cell>
        </row>
        <row r="10334">
          <cell r="K10334" t="str">
            <v>00021230P.11</v>
          </cell>
        </row>
        <row r="10335">
          <cell r="K10335" t="str">
            <v>00021231P.11</v>
          </cell>
        </row>
        <row r="10336">
          <cell r="K10336" t="str">
            <v>00021231P.11</v>
          </cell>
        </row>
        <row r="10337">
          <cell r="K10337" t="str">
            <v>00021231P.11</v>
          </cell>
        </row>
        <row r="10338">
          <cell r="K10338" t="str">
            <v>00021231P.11</v>
          </cell>
        </row>
        <row r="10339">
          <cell r="K10339" t="str">
            <v>00021231P.11</v>
          </cell>
        </row>
        <row r="10340">
          <cell r="K10340" t="str">
            <v>00021231P.11</v>
          </cell>
        </row>
        <row r="10341">
          <cell r="K10341" t="str">
            <v>00021231P.11</v>
          </cell>
        </row>
        <row r="10342">
          <cell r="K10342" t="str">
            <v>00021235P.11</v>
          </cell>
        </row>
        <row r="10343">
          <cell r="K10343" t="str">
            <v>00021235P.11</v>
          </cell>
        </row>
        <row r="10344">
          <cell r="K10344" t="str">
            <v>00021235P.11</v>
          </cell>
        </row>
        <row r="10345">
          <cell r="K10345" t="str">
            <v>00021235P.11</v>
          </cell>
        </row>
        <row r="10346">
          <cell r="K10346" t="str">
            <v>00021235P.11</v>
          </cell>
        </row>
        <row r="10347">
          <cell r="K10347" t="str">
            <v>00021243P.11</v>
          </cell>
        </row>
        <row r="10348">
          <cell r="K10348" t="str">
            <v>00021250P.11</v>
          </cell>
        </row>
        <row r="10349">
          <cell r="K10349" t="str">
            <v>00021210P.11</v>
          </cell>
        </row>
        <row r="10350">
          <cell r="K10350" t="str">
            <v>00021210P.11</v>
          </cell>
        </row>
        <row r="10351">
          <cell r="K10351" t="str">
            <v>00021211P.11</v>
          </cell>
        </row>
        <row r="10352">
          <cell r="K10352" t="str">
            <v>00021211P.11</v>
          </cell>
        </row>
        <row r="10353">
          <cell r="K10353" t="str">
            <v>00021211P.11</v>
          </cell>
        </row>
        <row r="10354">
          <cell r="K10354" t="str">
            <v>00021211P.11</v>
          </cell>
        </row>
        <row r="10355">
          <cell r="K10355" t="str">
            <v>00021211P.11</v>
          </cell>
        </row>
        <row r="10356">
          <cell r="K10356" t="str">
            <v>00021211P.11</v>
          </cell>
        </row>
        <row r="10357">
          <cell r="K10357" t="str">
            <v>00021212P.11</v>
          </cell>
        </row>
        <row r="10358">
          <cell r="K10358" t="str">
            <v>00021212P.11</v>
          </cell>
        </row>
        <row r="10359">
          <cell r="K10359" t="str">
            <v>00021213P.11</v>
          </cell>
        </row>
        <row r="10360">
          <cell r="K10360" t="str">
            <v>00021213P.11</v>
          </cell>
        </row>
        <row r="10361">
          <cell r="K10361" t="str">
            <v>00021213P.11</v>
          </cell>
        </row>
        <row r="10362">
          <cell r="K10362" t="str">
            <v>00021213P.11</v>
          </cell>
        </row>
        <row r="10363">
          <cell r="K10363" t="str">
            <v>00021213P.11</v>
          </cell>
        </row>
        <row r="10364">
          <cell r="K10364" t="str">
            <v>00021213P.11</v>
          </cell>
        </row>
        <row r="10365">
          <cell r="K10365" t="str">
            <v>00021213P.11</v>
          </cell>
        </row>
        <row r="10366">
          <cell r="K10366" t="str">
            <v>00021213P.11</v>
          </cell>
        </row>
        <row r="10367">
          <cell r="K10367" t="str">
            <v>00021213P.11</v>
          </cell>
        </row>
        <row r="10368">
          <cell r="K10368" t="str">
            <v>00021215P.11</v>
          </cell>
        </row>
        <row r="10369">
          <cell r="K10369" t="str">
            <v>00021215P.11</v>
          </cell>
        </row>
        <row r="10370">
          <cell r="K10370" t="str">
            <v>00021215P.11</v>
          </cell>
        </row>
        <row r="10371">
          <cell r="K10371" t="str">
            <v>00021216P.11</v>
          </cell>
        </row>
        <row r="10372">
          <cell r="K10372" t="str">
            <v>00021216P.11</v>
          </cell>
        </row>
        <row r="10373">
          <cell r="K10373" t="str">
            <v>00021216P.11</v>
          </cell>
        </row>
        <row r="10374">
          <cell r="K10374" t="str">
            <v>00021217P.11</v>
          </cell>
        </row>
        <row r="10375">
          <cell r="K10375" t="str">
            <v>00021217P.11</v>
          </cell>
        </row>
        <row r="10376">
          <cell r="K10376" t="str">
            <v>00021217P.11</v>
          </cell>
        </row>
        <row r="10377">
          <cell r="K10377" t="str">
            <v>00021217P.11</v>
          </cell>
        </row>
        <row r="10378">
          <cell r="K10378" t="str">
            <v>00021217P.11</v>
          </cell>
        </row>
        <row r="10379">
          <cell r="K10379" t="str">
            <v>00021217P.11</v>
          </cell>
        </row>
        <row r="10380">
          <cell r="K10380" t="str">
            <v>00021218P.11</v>
          </cell>
        </row>
        <row r="10381">
          <cell r="K10381" t="str">
            <v>00021218P.11</v>
          </cell>
        </row>
        <row r="10382">
          <cell r="K10382" t="str">
            <v>00021218P.11</v>
          </cell>
        </row>
        <row r="10383">
          <cell r="K10383" t="str">
            <v>00021218P.11</v>
          </cell>
        </row>
        <row r="10384">
          <cell r="K10384" t="str">
            <v>00021218P.11</v>
          </cell>
        </row>
        <row r="10385">
          <cell r="K10385" t="str">
            <v>00021219P.11</v>
          </cell>
        </row>
        <row r="10386">
          <cell r="K10386" t="str">
            <v>00021220P.11</v>
          </cell>
        </row>
        <row r="10387">
          <cell r="K10387" t="str">
            <v>00021220P.11</v>
          </cell>
        </row>
        <row r="10388">
          <cell r="K10388" t="str">
            <v>00021220P.11</v>
          </cell>
        </row>
        <row r="10389">
          <cell r="K10389" t="str">
            <v>00021221P.11</v>
          </cell>
        </row>
        <row r="10390">
          <cell r="K10390" t="str">
            <v>00021221P.11</v>
          </cell>
        </row>
        <row r="10391">
          <cell r="K10391" t="str">
            <v>00021222P.11</v>
          </cell>
        </row>
        <row r="10392">
          <cell r="K10392" t="str">
            <v>00021222P.11</v>
          </cell>
        </row>
        <row r="10393">
          <cell r="K10393" t="str">
            <v>00021223P.11</v>
          </cell>
        </row>
        <row r="10394">
          <cell r="K10394" t="str">
            <v>00021223P.11</v>
          </cell>
        </row>
        <row r="10395">
          <cell r="K10395" t="str">
            <v>00021223P.11</v>
          </cell>
        </row>
        <row r="10396">
          <cell r="K10396" t="str">
            <v>00021223P.11</v>
          </cell>
        </row>
        <row r="10397">
          <cell r="K10397" t="str">
            <v>00021223P.11</v>
          </cell>
        </row>
        <row r="10398">
          <cell r="K10398" t="str">
            <v>00021224P.11</v>
          </cell>
        </row>
        <row r="10399">
          <cell r="K10399" t="str">
            <v>00021225P.11</v>
          </cell>
        </row>
        <row r="10400">
          <cell r="K10400" t="str">
            <v>00021226P.11</v>
          </cell>
        </row>
        <row r="10401">
          <cell r="K10401" t="str">
            <v>00021226P.11</v>
          </cell>
        </row>
        <row r="10402">
          <cell r="K10402" t="str">
            <v>00021226P.11</v>
          </cell>
        </row>
        <row r="10403">
          <cell r="K10403" t="str">
            <v>00021227P.11</v>
          </cell>
        </row>
        <row r="10404">
          <cell r="K10404" t="str">
            <v>00021228P.11</v>
          </cell>
        </row>
        <row r="10405">
          <cell r="K10405" t="str">
            <v>00021228P.11</v>
          </cell>
        </row>
        <row r="10406">
          <cell r="K10406" t="str">
            <v>00021228P.11</v>
          </cell>
        </row>
        <row r="10407">
          <cell r="K10407" t="str">
            <v>00021228P.11</v>
          </cell>
        </row>
        <row r="10408">
          <cell r="K10408" t="str">
            <v>00021228P.11</v>
          </cell>
        </row>
        <row r="10409">
          <cell r="K10409" t="str">
            <v>00021228P.11</v>
          </cell>
        </row>
        <row r="10410">
          <cell r="K10410" t="str">
            <v>00021228P.11</v>
          </cell>
        </row>
        <row r="10411">
          <cell r="K10411" t="str">
            <v>00021228P.11</v>
          </cell>
        </row>
        <row r="10412">
          <cell r="K10412" t="str">
            <v>00021229P.11</v>
          </cell>
        </row>
        <row r="10413">
          <cell r="K10413" t="str">
            <v>00021229P.11</v>
          </cell>
        </row>
        <row r="10414">
          <cell r="K10414" t="str">
            <v>00021229P.11</v>
          </cell>
        </row>
        <row r="10415">
          <cell r="K10415" t="str">
            <v>00021229P.11</v>
          </cell>
        </row>
        <row r="10416">
          <cell r="K10416" t="str">
            <v>00021229P.11</v>
          </cell>
        </row>
        <row r="10417">
          <cell r="K10417" t="str">
            <v>00021229P.11</v>
          </cell>
        </row>
        <row r="10418">
          <cell r="K10418" t="str">
            <v>00021229P.11</v>
          </cell>
        </row>
        <row r="10419">
          <cell r="K10419" t="str">
            <v>00021229P.11</v>
          </cell>
        </row>
        <row r="10420">
          <cell r="K10420" t="str">
            <v>00021229P.11</v>
          </cell>
        </row>
        <row r="10421">
          <cell r="K10421" t="str">
            <v>00021229P.11</v>
          </cell>
        </row>
        <row r="10422">
          <cell r="K10422" t="str">
            <v>00021229P.11</v>
          </cell>
        </row>
        <row r="10423">
          <cell r="K10423" t="str">
            <v>00021229P.11</v>
          </cell>
        </row>
        <row r="10424">
          <cell r="K10424" t="str">
            <v>00021229P.11</v>
          </cell>
        </row>
        <row r="10425">
          <cell r="K10425" t="str">
            <v>00021229P.11</v>
          </cell>
        </row>
        <row r="10426">
          <cell r="K10426" t="str">
            <v>00021229P.11</v>
          </cell>
        </row>
        <row r="10427">
          <cell r="K10427" t="str">
            <v>00021229P.11</v>
          </cell>
        </row>
        <row r="10428">
          <cell r="K10428" t="str">
            <v>00021229P.11</v>
          </cell>
        </row>
        <row r="10429">
          <cell r="K10429" t="str">
            <v>00021229P.11</v>
          </cell>
        </row>
        <row r="10430">
          <cell r="K10430" t="str">
            <v>00021230P.11</v>
          </cell>
        </row>
        <row r="10431">
          <cell r="K10431" t="str">
            <v>00021231P.11</v>
          </cell>
        </row>
        <row r="10432">
          <cell r="K10432" t="str">
            <v>00021231P.11</v>
          </cell>
        </row>
        <row r="10433">
          <cell r="K10433" t="str">
            <v>00021231P.11</v>
          </cell>
        </row>
        <row r="10434">
          <cell r="K10434" t="str">
            <v>00021231P.11</v>
          </cell>
        </row>
        <row r="10435">
          <cell r="K10435" t="str">
            <v>00021231P.11</v>
          </cell>
        </row>
        <row r="10436">
          <cell r="K10436" t="str">
            <v>00021231P.11</v>
          </cell>
        </row>
        <row r="10437">
          <cell r="K10437" t="str">
            <v>00021231P.11</v>
          </cell>
        </row>
        <row r="10438">
          <cell r="K10438" t="str">
            <v>00021231P.11</v>
          </cell>
        </row>
        <row r="10439">
          <cell r="K10439" t="str">
            <v>00021231P.11</v>
          </cell>
        </row>
        <row r="10440">
          <cell r="K10440" t="str">
            <v>00021232P.11</v>
          </cell>
        </row>
        <row r="10441">
          <cell r="K10441" t="str">
            <v>00021232P.11</v>
          </cell>
        </row>
        <row r="10442">
          <cell r="K10442" t="str">
            <v>00021232P.11</v>
          </cell>
        </row>
        <row r="10443">
          <cell r="K10443" t="str">
            <v>00021232P.11</v>
          </cell>
        </row>
        <row r="10444">
          <cell r="K10444" t="str">
            <v>00021232P.11</v>
          </cell>
        </row>
        <row r="10445">
          <cell r="K10445" t="str">
            <v>00021232P.11</v>
          </cell>
        </row>
        <row r="10446">
          <cell r="K10446" t="str">
            <v>00021232P.11</v>
          </cell>
        </row>
        <row r="10447">
          <cell r="K10447" t="str">
            <v>00021233P.11</v>
          </cell>
        </row>
        <row r="10448">
          <cell r="K10448" t="str">
            <v>00021233P.11</v>
          </cell>
        </row>
        <row r="10449">
          <cell r="K10449" t="str">
            <v>00021233P.11</v>
          </cell>
        </row>
        <row r="10450">
          <cell r="K10450" t="str">
            <v>00021233P.11</v>
          </cell>
        </row>
        <row r="10451">
          <cell r="K10451" t="str">
            <v>00021233P.11</v>
          </cell>
        </row>
        <row r="10452">
          <cell r="K10452" t="str">
            <v>00021233P.11</v>
          </cell>
        </row>
        <row r="10453">
          <cell r="K10453" t="str">
            <v>00021233P.11</v>
          </cell>
        </row>
        <row r="10454">
          <cell r="K10454" t="str">
            <v>00021233P.11</v>
          </cell>
        </row>
        <row r="10455">
          <cell r="K10455" t="str">
            <v>00021234P.11</v>
          </cell>
        </row>
        <row r="10456">
          <cell r="K10456" t="str">
            <v>00021234P.11</v>
          </cell>
        </row>
        <row r="10457">
          <cell r="K10457" t="str">
            <v>00021234P.11</v>
          </cell>
        </row>
        <row r="10458">
          <cell r="K10458" t="str">
            <v>00021234P.11</v>
          </cell>
        </row>
        <row r="10459">
          <cell r="K10459" t="str">
            <v>00021235P.11</v>
          </cell>
        </row>
        <row r="10460">
          <cell r="K10460" t="str">
            <v>00021235P.11</v>
          </cell>
        </row>
        <row r="10461">
          <cell r="K10461" t="str">
            <v>00021236P.11</v>
          </cell>
        </row>
        <row r="10462">
          <cell r="K10462" t="str">
            <v>00021236P.11</v>
          </cell>
        </row>
        <row r="10463">
          <cell r="K10463" t="str">
            <v>00021236P.11</v>
          </cell>
        </row>
        <row r="10464">
          <cell r="K10464" t="str">
            <v>00021236P.11</v>
          </cell>
        </row>
        <row r="10465">
          <cell r="K10465" t="str">
            <v>00021236P.11</v>
          </cell>
        </row>
        <row r="10466">
          <cell r="K10466" t="str">
            <v>00021253P.11</v>
          </cell>
        </row>
        <row r="10467">
          <cell r="K10467" t="str">
            <v>00021253P.11</v>
          </cell>
        </row>
        <row r="10468">
          <cell r="K10468" t="str">
            <v>00021253P.11</v>
          </cell>
        </row>
        <row r="10469">
          <cell r="K10469" t="str">
            <v>00021253P.11</v>
          </cell>
        </row>
        <row r="10470">
          <cell r="K10470" t="str">
            <v>00021241P.11</v>
          </cell>
        </row>
        <row r="10471">
          <cell r="K10471" t="str">
            <v>00021206P.11</v>
          </cell>
        </row>
        <row r="10472">
          <cell r="K10472" t="str">
            <v>00021214P.11</v>
          </cell>
        </row>
        <row r="10473">
          <cell r="K10473" t="str">
            <v>00021214P.11</v>
          </cell>
        </row>
        <row r="10474">
          <cell r="K10474" t="str">
            <v>00021228P.11</v>
          </cell>
        </row>
        <row r="10475">
          <cell r="K10475" t="str">
            <v>00021228P.11</v>
          </cell>
        </row>
        <row r="10476">
          <cell r="K10476" t="str">
            <v>00021228P.11</v>
          </cell>
        </row>
        <row r="10477">
          <cell r="K10477" t="str">
            <v>00021228P.11</v>
          </cell>
        </row>
        <row r="10478">
          <cell r="K10478" t="str">
            <v>00021228P.11</v>
          </cell>
        </row>
        <row r="10479">
          <cell r="K10479" t="str">
            <v>00021228P.11</v>
          </cell>
        </row>
        <row r="10480">
          <cell r="K10480" t="str">
            <v>00021228P.11</v>
          </cell>
        </row>
        <row r="10481">
          <cell r="K10481" t="str">
            <v>00021228P.11</v>
          </cell>
        </row>
        <row r="10482">
          <cell r="K10482" t="str">
            <v>00021230P.11</v>
          </cell>
        </row>
        <row r="10483">
          <cell r="K10483" t="str">
            <v>00021253P.11</v>
          </cell>
        </row>
        <row r="10484">
          <cell r="K10484" t="str">
            <v>00021253P.11</v>
          </cell>
        </row>
        <row r="10485">
          <cell r="K10485" t="str">
            <v>00021259P.11</v>
          </cell>
        </row>
        <row r="10486">
          <cell r="K10486" t="str">
            <v>00021258P.11</v>
          </cell>
        </row>
        <row r="10487">
          <cell r="K10487" t="str">
            <v>00021258P.11</v>
          </cell>
        </row>
        <row r="10488">
          <cell r="K10488" t="str">
            <v>00021213P.11</v>
          </cell>
        </row>
        <row r="10489">
          <cell r="K10489" t="str">
            <v>00021223P.11</v>
          </cell>
        </row>
        <row r="10490">
          <cell r="K10490" t="str">
            <v>00021226P.11</v>
          </cell>
        </row>
        <row r="10491">
          <cell r="K10491" t="str">
            <v>00021226P.11</v>
          </cell>
        </row>
        <row r="10492">
          <cell r="K10492" t="str">
            <v>00021228P.11</v>
          </cell>
        </row>
        <row r="10493">
          <cell r="K10493" t="str">
            <v>00021229P.11</v>
          </cell>
        </row>
        <row r="10494">
          <cell r="K10494" t="str">
            <v>00021229P.11</v>
          </cell>
        </row>
        <row r="10495">
          <cell r="K10495" t="str">
            <v>00021233P.11</v>
          </cell>
        </row>
        <row r="10496">
          <cell r="K10496" t="str">
            <v>00021234P.11</v>
          </cell>
        </row>
        <row r="10497">
          <cell r="K10497" t="str">
            <v>00021236P.11</v>
          </cell>
        </row>
        <row r="10498">
          <cell r="K10498" t="str">
            <v>00021245P.11</v>
          </cell>
        </row>
        <row r="10499">
          <cell r="K10499" t="str">
            <v>00021245P.11</v>
          </cell>
        </row>
        <row r="10500">
          <cell r="K10500" t="str">
            <v>00021253P.11</v>
          </cell>
        </row>
        <row r="10501">
          <cell r="K10501" t="str">
            <v>00021253P.11</v>
          </cell>
        </row>
        <row r="10502">
          <cell r="K10502" t="str">
            <v>00021210P.11</v>
          </cell>
        </row>
        <row r="10503">
          <cell r="K10503" t="str">
            <v>00021210P.11</v>
          </cell>
        </row>
        <row r="10504">
          <cell r="K10504" t="str">
            <v>00021212P.11</v>
          </cell>
        </row>
        <row r="10505">
          <cell r="K10505" t="str">
            <v>00021213P.11</v>
          </cell>
        </row>
        <row r="10506">
          <cell r="K10506" t="str">
            <v>00021217P.11</v>
          </cell>
        </row>
        <row r="10507">
          <cell r="K10507" t="str">
            <v>00021220P.11</v>
          </cell>
        </row>
        <row r="10508">
          <cell r="K10508" t="str">
            <v>00021220P.11</v>
          </cell>
        </row>
        <row r="10509">
          <cell r="K10509" t="str">
            <v>00021222P.11</v>
          </cell>
        </row>
        <row r="10510">
          <cell r="K10510" t="str">
            <v>00021224P.11</v>
          </cell>
        </row>
        <row r="10511">
          <cell r="K10511" t="str">
            <v>00021228P.11</v>
          </cell>
        </row>
        <row r="10512">
          <cell r="K10512" t="str">
            <v>00021228P.11</v>
          </cell>
        </row>
        <row r="10513">
          <cell r="K10513" t="str">
            <v>00021228P.11</v>
          </cell>
        </row>
        <row r="10514">
          <cell r="K10514" t="str">
            <v>00021231P.11</v>
          </cell>
        </row>
        <row r="10515">
          <cell r="K10515" t="str">
            <v>00021231P.11</v>
          </cell>
        </row>
        <row r="10516">
          <cell r="K10516" t="str">
            <v>00021232P.11</v>
          </cell>
        </row>
        <row r="10517">
          <cell r="K10517" t="str">
            <v>00021232P.11</v>
          </cell>
        </row>
        <row r="10518">
          <cell r="K10518" t="str">
            <v>00021232P.11</v>
          </cell>
        </row>
        <row r="10519">
          <cell r="K10519" t="str">
            <v>00021233P.11</v>
          </cell>
        </row>
        <row r="10520">
          <cell r="K10520" t="str">
            <v>00021233P.11</v>
          </cell>
        </row>
        <row r="10521">
          <cell r="K10521" t="str">
            <v>00021233P.11</v>
          </cell>
        </row>
        <row r="10522">
          <cell r="K10522" t="str">
            <v>00021234P.11</v>
          </cell>
        </row>
        <row r="10523">
          <cell r="K10523" t="str">
            <v>00021235P.11</v>
          </cell>
        </row>
        <row r="10524">
          <cell r="K10524" t="str">
            <v>00021236P.11</v>
          </cell>
        </row>
        <row r="10525">
          <cell r="K10525" t="str">
            <v>00021245P.11</v>
          </cell>
        </row>
        <row r="10526">
          <cell r="K10526" t="str">
            <v>00021249P.11</v>
          </cell>
        </row>
        <row r="10527">
          <cell r="K10527" t="str">
            <v>00021250P.11</v>
          </cell>
        </row>
        <row r="10528">
          <cell r="K10528" t="str">
            <v>00021250P.11</v>
          </cell>
        </row>
        <row r="10529">
          <cell r="K10529" t="str">
            <v>00021253P.11</v>
          </cell>
        </row>
        <row r="10530">
          <cell r="K10530" t="str">
            <v>00021253P.11</v>
          </cell>
        </row>
        <row r="10531">
          <cell r="K10531" t="str">
            <v>00021259P.11</v>
          </cell>
        </row>
        <row r="10532">
          <cell r="K10532" t="str">
            <v>00021212P.11</v>
          </cell>
        </row>
        <row r="10533">
          <cell r="K10533" t="str">
            <v>00021213P.11</v>
          </cell>
        </row>
        <row r="10534">
          <cell r="K10534" t="str">
            <v>00021213P.11</v>
          </cell>
        </row>
        <row r="10535">
          <cell r="K10535" t="str">
            <v>00021213P.11</v>
          </cell>
        </row>
        <row r="10536">
          <cell r="K10536" t="str">
            <v>00021217P.11</v>
          </cell>
        </row>
        <row r="10537">
          <cell r="K10537" t="str">
            <v>00021217P.11</v>
          </cell>
        </row>
        <row r="10538">
          <cell r="K10538" t="str">
            <v>00021217P.11</v>
          </cell>
        </row>
        <row r="10539">
          <cell r="K10539" t="str">
            <v>00021217P.11</v>
          </cell>
        </row>
        <row r="10540">
          <cell r="K10540" t="str">
            <v>00021220P.11</v>
          </cell>
        </row>
        <row r="10541">
          <cell r="K10541" t="str">
            <v>00021222P.11</v>
          </cell>
        </row>
        <row r="10542">
          <cell r="K10542" t="str">
            <v>00021222P.11</v>
          </cell>
        </row>
        <row r="10543">
          <cell r="K10543" t="str">
            <v>00021224P.11</v>
          </cell>
        </row>
        <row r="10544">
          <cell r="K10544" t="str">
            <v>00021226P.11</v>
          </cell>
        </row>
        <row r="10545">
          <cell r="K10545" t="str">
            <v>00021226P.11</v>
          </cell>
        </row>
        <row r="10546">
          <cell r="K10546" t="str">
            <v>00021228P.11</v>
          </cell>
        </row>
        <row r="10547">
          <cell r="K10547" t="str">
            <v>00021228P.11</v>
          </cell>
        </row>
        <row r="10548">
          <cell r="K10548" t="str">
            <v>00021228P.11</v>
          </cell>
        </row>
        <row r="10549">
          <cell r="K10549" t="str">
            <v>00021228P.11</v>
          </cell>
        </row>
        <row r="10550">
          <cell r="K10550" t="str">
            <v>00021228P.11</v>
          </cell>
        </row>
        <row r="10551">
          <cell r="K10551" t="str">
            <v>00021228P.11</v>
          </cell>
        </row>
        <row r="10552">
          <cell r="K10552" t="str">
            <v>00021231P.11</v>
          </cell>
        </row>
        <row r="10553">
          <cell r="K10553" t="str">
            <v>00021231P.11</v>
          </cell>
        </row>
        <row r="10554">
          <cell r="K10554" t="str">
            <v>00021234P.11</v>
          </cell>
        </row>
        <row r="10555">
          <cell r="K10555" t="str">
            <v>00021234P.11</v>
          </cell>
        </row>
        <row r="10556">
          <cell r="K10556" t="str">
            <v>00021234P.11</v>
          </cell>
        </row>
        <row r="10557">
          <cell r="K10557" t="str">
            <v>00021234P.11</v>
          </cell>
        </row>
        <row r="10558">
          <cell r="K10558" t="str">
            <v>00021236P.11</v>
          </cell>
        </row>
        <row r="10559">
          <cell r="K10559" t="str">
            <v>00021236P.11</v>
          </cell>
        </row>
        <row r="10560">
          <cell r="K10560" t="str">
            <v>00021236P.11</v>
          </cell>
        </row>
        <row r="10561">
          <cell r="K10561" t="str">
            <v>00021236P.11</v>
          </cell>
        </row>
        <row r="10562">
          <cell r="K10562" t="str">
            <v>00021258P.11</v>
          </cell>
        </row>
        <row r="10563">
          <cell r="K10563" t="str">
            <v>00021253P.11</v>
          </cell>
        </row>
        <row r="10564">
          <cell r="K10564" t="str">
            <v>00021253P.11</v>
          </cell>
        </row>
        <row r="10565">
          <cell r="K10565" t="str">
            <v>00021240P.11</v>
          </cell>
        </row>
        <row r="10566">
          <cell r="K10566" t="str">
            <v>00021245P.11</v>
          </cell>
        </row>
        <row r="10567">
          <cell r="K10567" t="str">
            <v>00021243P.11</v>
          </cell>
        </row>
        <row r="10568">
          <cell r="K10568" t="str">
            <v>00021243P.11</v>
          </cell>
        </row>
        <row r="10569">
          <cell r="K10569" t="str">
            <v>00021250P.11</v>
          </cell>
        </row>
        <row r="10570">
          <cell r="K10570" t="str">
            <v>00021257P.11</v>
          </cell>
        </row>
        <row r="10571">
          <cell r="K10571" t="str">
            <v>00021257P.11</v>
          </cell>
        </row>
        <row r="10572">
          <cell r="K10572" t="str">
            <v>00021209P.11</v>
          </cell>
        </row>
        <row r="10573">
          <cell r="K10573" t="str">
            <v>00021210P.11</v>
          </cell>
        </row>
        <row r="10574">
          <cell r="K10574" t="str">
            <v>00021210P.11</v>
          </cell>
        </row>
        <row r="10575">
          <cell r="K10575" t="str">
            <v>00021210P.11</v>
          </cell>
        </row>
        <row r="10576">
          <cell r="K10576" t="str">
            <v>00021211P.11</v>
          </cell>
        </row>
        <row r="10577">
          <cell r="K10577" t="str">
            <v>00021213P.11</v>
          </cell>
        </row>
        <row r="10578">
          <cell r="K10578" t="str">
            <v>00021213P.11</v>
          </cell>
        </row>
        <row r="10579">
          <cell r="K10579" t="str">
            <v>00021213P.11</v>
          </cell>
        </row>
        <row r="10580">
          <cell r="K10580" t="str">
            <v>00021213P.11</v>
          </cell>
        </row>
        <row r="10581">
          <cell r="K10581" t="str">
            <v>00021215P.11</v>
          </cell>
        </row>
        <row r="10582">
          <cell r="K10582" t="str">
            <v>00021217P.11</v>
          </cell>
        </row>
        <row r="10583">
          <cell r="K10583" t="str">
            <v>00021218P.11</v>
          </cell>
        </row>
        <row r="10584">
          <cell r="K10584" t="str">
            <v>00021220P.11</v>
          </cell>
        </row>
        <row r="10585">
          <cell r="K10585" t="str">
            <v>00021221P.11</v>
          </cell>
        </row>
        <row r="10586">
          <cell r="K10586" t="str">
            <v>00021221P.11</v>
          </cell>
        </row>
        <row r="10587">
          <cell r="K10587" t="str">
            <v>00021221P.11</v>
          </cell>
        </row>
        <row r="10588">
          <cell r="K10588" t="str">
            <v>00021221P.11</v>
          </cell>
        </row>
        <row r="10589">
          <cell r="K10589" t="str">
            <v>00021221P.11</v>
          </cell>
        </row>
        <row r="10590">
          <cell r="K10590" t="str">
            <v>00021221P.11</v>
          </cell>
        </row>
        <row r="10591">
          <cell r="K10591" t="str">
            <v>00021222P.11</v>
          </cell>
        </row>
        <row r="10592">
          <cell r="K10592" t="str">
            <v>00021222P.11</v>
          </cell>
        </row>
        <row r="10593">
          <cell r="K10593" t="str">
            <v>00021222P.11</v>
          </cell>
        </row>
        <row r="10594">
          <cell r="K10594" t="str">
            <v>00021222P.11</v>
          </cell>
        </row>
        <row r="10595">
          <cell r="K10595" t="str">
            <v>00021224P.11</v>
          </cell>
        </row>
        <row r="10596">
          <cell r="K10596" t="str">
            <v>00021224P.11</v>
          </cell>
        </row>
        <row r="10597">
          <cell r="K10597" t="str">
            <v>00021224P.11</v>
          </cell>
        </row>
        <row r="10598">
          <cell r="K10598" t="str">
            <v>00021225P.11</v>
          </cell>
        </row>
        <row r="10599">
          <cell r="K10599" t="str">
            <v>00021225P.11</v>
          </cell>
        </row>
        <row r="10600">
          <cell r="K10600" t="str">
            <v>00021225P.11</v>
          </cell>
        </row>
        <row r="10601">
          <cell r="K10601" t="str">
            <v>00021226P.11</v>
          </cell>
        </row>
        <row r="10602">
          <cell r="K10602" t="str">
            <v>00021226P.11</v>
          </cell>
        </row>
        <row r="10603">
          <cell r="K10603" t="str">
            <v>00021226P.11</v>
          </cell>
        </row>
        <row r="10604">
          <cell r="K10604" t="str">
            <v>00021227P.11</v>
          </cell>
        </row>
        <row r="10605">
          <cell r="K10605" t="str">
            <v>00021227P.11</v>
          </cell>
        </row>
        <row r="10606">
          <cell r="K10606" t="str">
            <v>00021227P.11</v>
          </cell>
        </row>
        <row r="10607">
          <cell r="K10607" t="str">
            <v>00021227P.11</v>
          </cell>
        </row>
        <row r="10608">
          <cell r="K10608" t="str">
            <v>00021228P.11</v>
          </cell>
        </row>
        <row r="10609">
          <cell r="K10609" t="str">
            <v>00021228P.11</v>
          </cell>
        </row>
        <row r="10610">
          <cell r="K10610" t="str">
            <v>00021228P.11</v>
          </cell>
        </row>
        <row r="10611">
          <cell r="K10611" t="str">
            <v>00021228P.11</v>
          </cell>
        </row>
        <row r="10612">
          <cell r="K10612" t="str">
            <v>00021228P.11</v>
          </cell>
        </row>
        <row r="10613">
          <cell r="K10613" t="str">
            <v>00021228P.11</v>
          </cell>
        </row>
        <row r="10614">
          <cell r="K10614" t="str">
            <v>00021228P.11</v>
          </cell>
        </row>
        <row r="10615">
          <cell r="K10615" t="str">
            <v>00021228P.11</v>
          </cell>
        </row>
        <row r="10616">
          <cell r="K10616" t="str">
            <v>00021228P.11</v>
          </cell>
        </row>
        <row r="10617">
          <cell r="K10617" t="str">
            <v>00021229P.11</v>
          </cell>
        </row>
        <row r="10618">
          <cell r="K10618" t="str">
            <v>00021229P.11</v>
          </cell>
        </row>
        <row r="10619">
          <cell r="K10619" t="str">
            <v>00021229P.11</v>
          </cell>
        </row>
        <row r="10620">
          <cell r="K10620" t="str">
            <v>00021229P.11</v>
          </cell>
        </row>
        <row r="10621">
          <cell r="K10621" t="str">
            <v>00021229P.11</v>
          </cell>
        </row>
        <row r="10622">
          <cell r="K10622" t="str">
            <v>00021229P.11</v>
          </cell>
        </row>
        <row r="10623">
          <cell r="K10623" t="str">
            <v>00021229P.11</v>
          </cell>
        </row>
        <row r="10624">
          <cell r="K10624" t="str">
            <v>00021229P.11</v>
          </cell>
        </row>
        <row r="10625">
          <cell r="K10625" t="str">
            <v>00021229P.11</v>
          </cell>
        </row>
        <row r="10626">
          <cell r="K10626" t="str">
            <v>00021229P.11</v>
          </cell>
        </row>
        <row r="10627">
          <cell r="K10627" t="str">
            <v>00021230P.11</v>
          </cell>
        </row>
        <row r="10628">
          <cell r="K10628" t="str">
            <v>00021230P.11</v>
          </cell>
        </row>
        <row r="10629">
          <cell r="K10629" t="str">
            <v>00021231P.11</v>
          </cell>
        </row>
        <row r="10630">
          <cell r="K10630" t="str">
            <v>00021231P.11</v>
          </cell>
        </row>
        <row r="10631">
          <cell r="K10631" t="str">
            <v>00021231P.11</v>
          </cell>
        </row>
        <row r="10632">
          <cell r="K10632" t="str">
            <v>00021232P.11</v>
          </cell>
        </row>
        <row r="10633">
          <cell r="K10633" t="str">
            <v>00021232P.11</v>
          </cell>
        </row>
        <row r="10634">
          <cell r="K10634" t="str">
            <v>00021232P.11</v>
          </cell>
        </row>
        <row r="10635">
          <cell r="K10635" t="str">
            <v>00021232P.11</v>
          </cell>
        </row>
        <row r="10636">
          <cell r="K10636" t="str">
            <v>00021232P.11</v>
          </cell>
        </row>
        <row r="10637">
          <cell r="K10637" t="str">
            <v>00021232P.11</v>
          </cell>
        </row>
        <row r="10638">
          <cell r="K10638" t="str">
            <v>00021232P.11</v>
          </cell>
        </row>
        <row r="10639">
          <cell r="K10639" t="str">
            <v>00021232P.11</v>
          </cell>
        </row>
        <row r="10640">
          <cell r="K10640" t="str">
            <v>00021232P.11</v>
          </cell>
        </row>
        <row r="10641">
          <cell r="K10641" t="str">
            <v>00021233P.11</v>
          </cell>
        </row>
        <row r="10642">
          <cell r="K10642" t="str">
            <v>00021233P.11</v>
          </cell>
        </row>
        <row r="10643">
          <cell r="K10643" t="str">
            <v>00021233P.11</v>
          </cell>
        </row>
        <row r="10644">
          <cell r="K10644" t="str">
            <v>00021233P.11</v>
          </cell>
        </row>
        <row r="10645">
          <cell r="K10645" t="str">
            <v>00021233P.11</v>
          </cell>
        </row>
        <row r="10646">
          <cell r="K10646" t="str">
            <v>00021234P.11</v>
          </cell>
        </row>
        <row r="10647">
          <cell r="K10647" t="str">
            <v>00021234P.11</v>
          </cell>
        </row>
        <row r="10648">
          <cell r="K10648" t="str">
            <v>00021234P.11</v>
          </cell>
        </row>
        <row r="10649">
          <cell r="K10649" t="str">
            <v>00021235P.11</v>
          </cell>
        </row>
        <row r="10650">
          <cell r="K10650" t="str">
            <v>00021235P.11</v>
          </cell>
        </row>
        <row r="10651">
          <cell r="K10651" t="str">
            <v>00021235P.11</v>
          </cell>
        </row>
        <row r="10652">
          <cell r="K10652" t="str">
            <v>00021235P.11</v>
          </cell>
        </row>
        <row r="10653">
          <cell r="K10653" t="str">
            <v>00021235P.11</v>
          </cell>
        </row>
        <row r="10654">
          <cell r="K10654" t="str">
            <v>00021235P.11</v>
          </cell>
        </row>
        <row r="10655">
          <cell r="K10655" t="str">
            <v>00021235P.11</v>
          </cell>
        </row>
        <row r="10656">
          <cell r="K10656" t="str">
            <v>00021235P.11</v>
          </cell>
        </row>
        <row r="10657">
          <cell r="K10657" t="str">
            <v>00021235P.11</v>
          </cell>
        </row>
        <row r="10658">
          <cell r="K10658" t="str">
            <v>00021236P.11</v>
          </cell>
        </row>
        <row r="10659">
          <cell r="K10659" t="str">
            <v>00021258P.11</v>
          </cell>
        </row>
        <row r="10660">
          <cell r="K10660" t="str">
            <v>00021238P.11</v>
          </cell>
        </row>
        <row r="10661">
          <cell r="K10661" t="str">
            <v>00021238P.11</v>
          </cell>
        </row>
        <row r="10662">
          <cell r="K10662" t="str">
            <v>00021239P.11</v>
          </cell>
        </row>
        <row r="10663">
          <cell r="K10663" t="str">
            <v>00021240P.11</v>
          </cell>
        </row>
        <row r="10664">
          <cell r="K10664" t="str">
            <v>00021245P.11</v>
          </cell>
        </row>
        <row r="10665">
          <cell r="K10665" t="str">
            <v>00021245P.11</v>
          </cell>
        </row>
        <row r="10666">
          <cell r="K10666" t="str">
            <v>00021245P.11</v>
          </cell>
        </row>
        <row r="10667">
          <cell r="K10667" t="str">
            <v>00021253P.11</v>
          </cell>
        </row>
        <row r="10668">
          <cell r="K10668" t="str">
            <v>00021259P.11</v>
          </cell>
        </row>
        <row r="10669">
          <cell r="K10669" t="str">
            <v>00021243P.11</v>
          </cell>
        </row>
        <row r="10670">
          <cell r="K10670" t="str">
            <v>00021221P.11</v>
          </cell>
        </row>
        <row r="10671">
          <cell r="K10671" t="str">
            <v>00021231P.11</v>
          </cell>
        </row>
        <row r="10672">
          <cell r="K10672" t="str">
            <v>00021229P.11</v>
          </cell>
        </row>
        <row r="10673">
          <cell r="K10673" t="str">
            <v>00021247P.11</v>
          </cell>
        </row>
        <row r="10674">
          <cell r="K10674" t="str">
            <v>00021254P.13</v>
          </cell>
        </row>
        <row r="10675">
          <cell r="K10675" t="str">
            <v>00021202P.11</v>
          </cell>
        </row>
        <row r="10676">
          <cell r="K10676" t="str">
            <v>00021215P.11</v>
          </cell>
        </row>
        <row r="10677">
          <cell r="K10677" t="str">
            <v>00021203P.11</v>
          </cell>
        </row>
        <row r="10678">
          <cell r="K10678" t="str">
            <v>00021210P.11</v>
          </cell>
        </row>
        <row r="10679">
          <cell r="K10679" t="str">
            <v>00021210P.11</v>
          </cell>
        </row>
        <row r="10680">
          <cell r="K10680" t="str">
            <v>00021251P.11</v>
          </cell>
        </row>
        <row r="10681">
          <cell r="K10681" t="str">
            <v>00021254P.11</v>
          </cell>
        </row>
        <row r="10682">
          <cell r="K10682" t="str">
            <v>00021254P.11</v>
          </cell>
        </row>
        <row r="10683">
          <cell r="K10683" t="str">
            <v>00021260P.11</v>
          </cell>
        </row>
        <row r="10684">
          <cell r="K10684" t="str">
            <v>00021260P.13</v>
          </cell>
        </row>
        <row r="10685">
          <cell r="K10685" t="str">
            <v>00021254P.11</v>
          </cell>
        </row>
        <row r="10686">
          <cell r="K10686" t="str">
            <v>00021254P.11</v>
          </cell>
        </row>
        <row r="10687">
          <cell r="K10687" t="str">
            <v>00021254P.11</v>
          </cell>
        </row>
        <row r="10688">
          <cell r="K10688" t="str">
            <v>00021254P.11</v>
          </cell>
        </row>
        <row r="10689">
          <cell r="K10689" t="str">
            <v>00021256P.13</v>
          </cell>
        </row>
        <row r="10690">
          <cell r="K10690" t="str">
            <v>00021256P.13</v>
          </cell>
        </row>
        <row r="10691">
          <cell r="K10691" t="str">
            <v>00021256P.11</v>
          </cell>
        </row>
        <row r="10692">
          <cell r="K10692" t="str">
            <v>00021256P.13</v>
          </cell>
        </row>
        <row r="10693">
          <cell r="K10693" t="str">
            <v>00021258P.11</v>
          </cell>
        </row>
        <row r="10694">
          <cell r="K10694" t="str">
            <v>00021210P.11</v>
          </cell>
        </row>
        <row r="10695">
          <cell r="K10695" t="str">
            <v>00021213P.11</v>
          </cell>
        </row>
        <row r="10696">
          <cell r="K10696" t="str">
            <v>00021213P.11</v>
          </cell>
        </row>
        <row r="10697">
          <cell r="K10697" t="str">
            <v>00021217P.11</v>
          </cell>
        </row>
        <row r="10698">
          <cell r="K10698" t="str">
            <v>00021218P.11</v>
          </cell>
        </row>
        <row r="10699">
          <cell r="K10699" t="str">
            <v>00021220P.11</v>
          </cell>
        </row>
        <row r="10700">
          <cell r="K10700" t="str">
            <v>00021220P.11</v>
          </cell>
        </row>
        <row r="10701">
          <cell r="K10701" t="str">
            <v>00021221P.11</v>
          </cell>
        </row>
        <row r="10702">
          <cell r="K10702" t="str">
            <v>00021222P.11</v>
          </cell>
        </row>
        <row r="10703">
          <cell r="K10703" t="str">
            <v>00021222P.11</v>
          </cell>
        </row>
        <row r="10704">
          <cell r="K10704" t="str">
            <v>00021225P.11</v>
          </cell>
        </row>
        <row r="10705">
          <cell r="K10705" t="str">
            <v>00021228P.11</v>
          </cell>
        </row>
        <row r="10706">
          <cell r="K10706" t="str">
            <v>00021228P.11</v>
          </cell>
        </row>
        <row r="10707">
          <cell r="K10707" t="str">
            <v>00021229P.11</v>
          </cell>
        </row>
        <row r="10708">
          <cell r="K10708" t="str">
            <v>00021229P.11</v>
          </cell>
        </row>
        <row r="10709">
          <cell r="K10709" t="str">
            <v>00021230P.11</v>
          </cell>
        </row>
        <row r="10710">
          <cell r="K10710" t="str">
            <v>00021231P.11</v>
          </cell>
        </row>
        <row r="10711">
          <cell r="K10711" t="str">
            <v>00021232P.11</v>
          </cell>
        </row>
        <row r="10712">
          <cell r="K10712" t="str">
            <v>00021232P.11</v>
          </cell>
        </row>
        <row r="10713">
          <cell r="K10713" t="str">
            <v>00021232P.11</v>
          </cell>
        </row>
        <row r="10714">
          <cell r="K10714" t="str">
            <v>00021232P.11</v>
          </cell>
        </row>
        <row r="10715">
          <cell r="K10715" t="str">
            <v>00021232P.11</v>
          </cell>
        </row>
        <row r="10716">
          <cell r="K10716" t="str">
            <v>00021233P.11</v>
          </cell>
        </row>
        <row r="10717">
          <cell r="K10717" t="str">
            <v>00021234P.11</v>
          </cell>
        </row>
        <row r="10718">
          <cell r="K10718" t="str">
            <v>00021234P.11</v>
          </cell>
        </row>
        <row r="10719">
          <cell r="K10719" t="str">
            <v>00021245P.11</v>
          </cell>
        </row>
        <row r="10720">
          <cell r="K10720" t="str">
            <v>00021253P.11</v>
          </cell>
        </row>
        <row r="10721">
          <cell r="K10721" t="str">
            <v>00021253P.11</v>
          </cell>
        </row>
        <row r="10722">
          <cell r="K10722" t="str">
            <v>00021259P.11</v>
          </cell>
        </row>
        <row r="10723">
          <cell r="K10723" t="str">
            <v>00021259P.11</v>
          </cell>
        </row>
        <row r="10724">
          <cell r="K10724" t="str">
            <v>00021257P.11</v>
          </cell>
        </row>
        <row r="10725">
          <cell r="K10725" t="str">
            <v>00021228P.11</v>
          </cell>
        </row>
        <row r="10726">
          <cell r="K10726" t="str">
            <v>00021251P.11</v>
          </cell>
        </row>
        <row r="10727">
          <cell r="K10727" t="str">
            <v>00021252P.11</v>
          </cell>
        </row>
        <row r="10728">
          <cell r="K10728" t="str">
            <v>00021201P.12</v>
          </cell>
        </row>
        <row r="10729">
          <cell r="K10729" t="str">
            <v>00021201P.12</v>
          </cell>
        </row>
        <row r="10730">
          <cell r="K10730" t="str">
            <v>00021250P.11</v>
          </cell>
        </row>
        <row r="10731">
          <cell r="K10731" t="str">
            <v>00021250P.11</v>
          </cell>
        </row>
        <row r="10732">
          <cell r="K10732" t="str">
            <v>00021202P.11</v>
          </cell>
        </row>
        <row r="10733">
          <cell r="K10733" t="str">
            <v>00021220P.11</v>
          </cell>
        </row>
        <row r="10734">
          <cell r="K10734" t="str">
            <v>00021222P.11</v>
          </cell>
        </row>
        <row r="10735">
          <cell r="K10735" t="str">
            <v>00021223P.11</v>
          </cell>
        </row>
        <row r="10736">
          <cell r="K10736" t="str">
            <v>00021253P.11</v>
          </cell>
        </row>
        <row r="10737">
          <cell r="K10737" t="str">
            <v>00021250P.11</v>
          </cell>
        </row>
        <row r="10738">
          <cell r="K10738" t="str">
            <v>00021250P.11</v>
          </cell>
        </row>
        <row r="10739">
          <cell r="K10739" t="str">
            <v>00021245P.11</v>
          </cell>
        </row>
        <row r="10740">
          <cell r="K10740" t="str">
            <v>00021245P.11</v>
          </cell>
        </row>
        <row r="10741">
          <cell r="K10741" t="str">
            <v>00021245P.11</v>
          </cell>
        </row>
        <row r="10742">
          <cell r="K10742" t="str">
            <v>00021245P.11</v>
          </cell>
        </row>
        <row r="10743">
          <cell r="K10743" t="str">
            <v>00021245P.11</v>
          </cell>
        </row>
        <row r="10744">
          <cell r="K10744" t="str">
            <v>00021245P.11</v>
          </cell>
        </row>
        <row r="10745">
          <cell r="K10745" t="str">
            <v>00021245P.11</v>
          </cell>
        </row>
        <row r="10746">
          <cell r="K10746" t="str">
            <v>00021245P.11</v>
          </cell>
        </row>
        <row r="10747">
          <cell r="K10747" t="str">
            <v>00021245P.11</v>
          </cell>
        </row>
        <row r="10748">
          <cell r="K10748" t="str">
            <v>00021245P.11</v>
          </cell>
        </row>
        <row r="10749">
          <cell r="K10749" t="str">
            <v>00021245P.11</v>
          </cell>
        </row>
        <row r="10750">
          <cell r="K10750" t="str">
            <v>00021250P.11</v>
          </cell>
        </row>
        <row r="10751">
          <cell r="K10751" t="str">
            <v>00021250P.11</v>
          </cell>
        </row>
        <row r="10752">
          <cell r="K10752" t="str">
            <v>00021259P.11</v>
          </cell>
        </row>
        <row r="10753">
          <cell r="K10753" t="str">
            <v>00111148P.2</v>
          </cell>
        </row>
        <row r="10754">
          <cell r="K10754" t="str">
            <v>00111148P.2</v>
          </cell>
        </row>
        <row r="10755">
          <cell r="K10755" t="str">
            <v>00111148P.2</v>
          </cell>
        </row>
        <row r="10756">
          <cell r="K10756" t="str">
            <v>00111148P.2</v>
          </cell>
        </row>
        <row r="10757">
          <cell r="K10757" t="str">
            <v>00111148P.2</v>
          </cell>
        </row>
        <row r="10758">
          <cell r="K10758" t="str">
            <v>00111148P.2</v>
          </cell>
        </row>
        <row r="10759">
          <cell r="K10759" t="str">
            <v>00111143P.2</v>
          </cell>
        </row>
        <row r="10760">
          <cell r="K10760" t="str">
            <v>00111143P.2</v>
          </cell>
        </row>
        <row r="10761">
          <cell r="K10761" t="str">
            <v>00111143P.2</v>
          </cell>
        </row>
        <row r="10762">
          <cell r="K10762" t="str">
            <v>00111143P.2</v>
          </cell>
        </row>
        <row r="10763">
          <cell r="K10763" t="str">
            <v>00111143P.2</v>
          </cell>
        </row>
        <row r="10764">
          <cell r="K10764" t="str">
            <v>00111143P.2</v>
          </cell>
        </row>
        <row r="10765">
          <cell r="K10765" t="str">
            <v>00111143P.2</v>
          </cell>
        </row>
        <row r="10766">
          <cell r="K10766" t="str">
            <v>00111143P.2</v>
          </cell>
        </row>
        <row r="10767">
          <cell r="K10767" t="str">
            <v>00111143P.2</v>
          </cell>
        </row>
        <row r="10768">
          <cell r="K10768" t="str">
            <v>00111143P.2</v>
          </cell>
        </row>
        <row r="10769">
          <cell r="K10769" t="str">
            <v>00111143P.2</v>
          </cell>
        </row>
        <row r="10770">
          <cell r="K10770" t="str">
            <v>00111143P.2</v>
          </cell>
        </row>
        <row r="10771">
          <cell r="K10771" t="str">
            <v>00111143P.2</v>
          </cell>
        </row>
        <row r="10772">
          <cell r="K10772" t="str">
            <v>00111143P.2</v>
          </cell>
        </row>
        <row r="10773">
          <cell r="K10773" t="str">
            <v>00111143P.2</v>
          </cell>
        </row>
        <row r="10774">
          <cell r="K10774" t="str">
            <v>00111143P.2</v>
          </cell>
        </row>
        <row r="10775">
          <cell r="K10775" t="str">
            <v>00111143P.2</v>
          </cell>
        </row>
        <row r="10776">
          <cell r="K10776" t="str">
            <v>00111143P.2</v>
          </cell>
        </row>
        <row r="10777">
          <cell r="K10777" t="str">
            <v>00111143P.2</v>
          </cell>
        </row>
        <row r="10778">
          <cell r="K10778" t="str">
            <v>00111143P.2</v>
          </cell>
        </row>
        <row r="10779">
          <cell r="K10779" t="str">
            <v>00111103P.2</v>
          </cell>
        </row>
        <row r="10780">
          <cell r="K10780" t="str">
            <v>00111103P.2</v>
          </cell>
        </row>
        <row r="10781">
          <cell r="K10781" t="str">
            <v>00111103P.2</v>
          </cell>
        </row>
        <row r="10782">
          <cell r="K10782" t="str">
            <v>00111103P.2</v>
          </cell>
        </row>
        <row r="10783">
          <cell r="K10783" t="str">
            <v>00111104P.2</v>
          </cell>
        </row>
        <row r="10784">
          <cell r="K10784" t="str">
            <v>00111105P.2</v>
          </cell>
        </row>
        <row r="10785">
          <cell r="K10785" t="str">
            <v>00111105P.2</v>
          </cell>
        </row>
        <row r="10786">
          <cell r="K10786" t="str">
            <v>00111105P.2</v>
          </cell>
        </row>
        <row r="10787">
          <cell r="K10787" t="str">
            <v>00111105P.2</v>
          </cell>
        </row>
        <row r="10788">
          <cell r="K10788" t="str">
            <v>00111105P.2</v>
          </cell>
        </row>
        <row r="10789">
          <cell r="K10789" t="str">
            <v>00111138P.2</v>
          </cell>
        </row>
        <row r="10790">
          <cell r="K10790" t="str">
            <v>00111138P.2</v>
          </cell>
        </row>
        <row r="10791">
          <cell r="K10791" t="str">
            <v>00111138P.2</v>
          </cell>
        </row>
        <row r="10792">
          <cell r="K10792" t="str">
            <v>00111138P.2</v>
          </cell>
        </row>
        <row r="10793">
          <cell r="K10793" t="str">
            <v>00111138P.2</v>
          </cell>
        </row>
        <row r="10794">
          <cell r="K10794" t="str">
            <v>00111138P.2</v>
          </cell>
        </row>
        <row r="10795">
          <cell r="K10795" t="str">
            <v>00111138P.2</v>
          </cell>
        </row>
        <row r="10796">
          <cell r="K10796" t="str">
            <v>00111138P.2</v>
          </cell>
        </row>
        <row r="10797">
          <cell r="K10797" t="str">
            <v>00111138P.2</v>
          </cell>
        </row>
        <row r="10798">
          <cell r="K10798" t="str">
            <v>00111138P.2</v>
          </cell>
        </row>
        <row r="10799">
          <cell r="K10799" t="str">
            <v>00111138P.2</v>
          </cell>
        </row>
        <row r="10800">
          <cell r="K10800" t="str">
            <v>00111138P.2</v>
          </cell>
        </row>
        <row r="10801">
          <cell r="K10801" t="str">
            <v>00111138P.2</v>
          </cell>
        </row>
        <row r="10802">
          <cell r="K10802" t="str">
            <v>00111138P.2</v>
          </cell>
        </row>
        <row r="10803">
          <cell r="K10803" t="str">
            <v>00111138P.2</v>
          </cell>
        </row>
        <row r="10804">
          <cell r="K10804" t="str">
            <v>00111139P.2</v>
          </cell>
        </row>
        <row r="10805">
          <cell r="K10805" t="str">
            <v>00111139P.2</v>
          </cell>
        </row>
        <row r="10806">
          <cell r="K10806" t="str">
            <v>00111139P.2</v>
          </cell>
        </row>
        <row r="10807">
          <cell r="K10807" t="str">
            <v>00111139P.2</v>
          </cell>
        </row>
        <row r="10808">
          <cell r="K10808" t="str">
            <v>00111139P.2</v>
          </cell>
        </row>
        <row r="10809">
          <cell r="K10809" t="str">
            <v>00111139P.2</v>
          </cell>
        </row>
        <row r="10810">
          <cell r="K10810" t="str">
            <v>00111140P.2</v>
          </cell>
        </row>
        <row r="10811">
          <cell r="K10811" t="str">
            <v>00111140P.2</v>
          </cell>
        </row>
        <row r="10812">
          <cell r="K10812" t="str">
            <v>00111140P.2</v>
          </cell>
        </row>
        <row r="10813">
          <cell r="K10813" t="str">
            <v>00111140P.2</v>
          </cell>
        </row>
        <row r="10814">
          <cell r="K10814" t="str">
            <v>00111140P.2</v>
          </cell>
        </row>
        <row r="10815">
          <cell r="K10815" t="str">
            <v>00111140P.2</v>
          </cell>
        </row>
        <row r="10816">
          <cell r="K10816" t="str">
            <v>00111140P.2</v>
          </cell>
        </row>
        <row r="10817">
          <cell r="K10817" t="str">
            <v>00111140P.2</v>
          </cell>
        </row>
        <row r="10818">
          <cell r="K10818" t="str">
            <v>00111140P.2</v>
          </cell>
        </row>
        <row r="10819">
          <cell r="K10819" t="str">
            <v>00111140P.2</v>
          </cell>
        </row>
        <row r="10820">
          <cell r="K10820" t="str">
            <v>00111140P.2</v>
          </cell>
        </row>
        <row r="10821">
          <cell r="K10821" t="str">
            <v>00111158P.2</v>
          </cell>
        </row>
        <row r="10822">
          <cell r="K10822" t="str">
            <v>00111158P.2</v>
          </cell>
        </row>
        <row r="10823">
          <cell r="K10823" t="str">
            <v>00111158P.2</v>
          </cell>
        </row>
        <row r="10824">
          <cell r="K10824" t="str">
            <v>00111158P.2</v>
          </cell>
        </row>
        <row r="10825">
          <cell r="K10825" t="str">
            <v>00111158P.2</v>
          </cell>
        </row>
        <row r="10826">
          <cell r="K10826" t="str">
            <v>00111158P.2</v>
          </cell>
        </row>
        <row r="10827">
          <cell r="K10827" t="str">
            <v>00111158P.2</v>
          </cell>
        </row>
        <row r="10828">
          <cell r="K10828" t="str">
            <v>00111158P.2</v>
          </cell>
        </row>
        <row r="10829">
          <cell r="K10829" t="str">
            <v>00111158P.2</v>
          </cell>
        </row>
        <row r="10830">
          <cell r="K10830" t="str">
            <v>00111158P.2</v>
          </cell>
        </row>
        <row r="10831">
          <cell r="K10831" t="str">
            <v>00111158P.2</v>
          </cell>
        </row>
        <row r="10832">
          <cell r="K10832" t="str">
            <v>00111158P.2</v>
          </cell>
        </row>
        <row r="10833">
          <cell r="K10833" t="str">
            <v>00111158P.2</v>
          </cell>
        </row>
        <row r="10834">
          <cell r="K10834" t="str">
            <v>00111158P.2</v>
          </cell>
        </row>
        <row r="10835">
          <cell r="K10835" t="str">
            <v>00111150P.2</v>
          </cell>
        </row>
        <row r="10836">
          <cell r="K10836" t="str">
            <v>00111150P.2</v>
          </cell>
        </row>
        <row r="10837">
          <cell r="K10837" t="str">
            <v>00111150P.2</v>
          </cell>
        </row>
        <row r="10838">
          <cell r="K10838" t="str">
            <v>00111150P.2</v>
          </cell>
        </row>
        <row r="10839">
          <cell r="K10839" t="str">
            <v>00111150P.2</v>
          </cell>
        </row>
        <row r="10840">
          <cell r="K10840" t="str">
            <v>00111150P.2</v>
          </cell>
        </row>
        <row r="10841">
          <cell r="K10841" t="str">
            <v>00111102P.2</v>
          </cell>
        </row>
        <row r="10842">
          <cell r="K10842" t="str">
            <v>00111102P.2</v>
          </cell>
        </row>
        <row r="10843">
          <cell r="K10843" t="str">
            <v>00111102P.2</v>
          </cell>
        </row>
        <row r="10844">
          <cell r="K10844" t="str">
            <v>00111102P.2</v>
          </cell>
        </row>
        <row r="10845">
          <cell r="K10845" t="str">
            <v>00111102P.2</v>
          </cell>
        </row>
        <row r="10846">
          <cell r="K10846" t="str">
            <v>00111102P.2</v>
          </cell>
        </row>
        <row r="10847">
          <cell r="K10847" t="str">
            <v>00111102P.2</v>
          </cell>
        </row>
        <row r="10848">
          <cell r="K10848" t="str">
            <v>00111102P.2</v>
          </cell>
        </row>
        <row r="10849">
          <cell r="K10849" t="str">
            <v>00111102P.2</v>
          </cell>
        </row>
        <row r="10850">
          <cell r="K10850" t="str">
            <v>00111102P.2</v>
          </cell>
        </row>
        <row r="10851">
          <cell r="K10851" t="str">
            <v>00111102P.2</v>
          </cell>
        </row>
        <row r="10852">
          <cell r="K10852" t="str">
            <v>00111102P.2</v>
          </cell>
        </row>
        <row r="10853">
          <cell r="K10853" t="str">
            <v>00111102P.2</v>
          </cell>
        </row>
        <row r="10854">
          <cell r="K10854" t="str">
            <v>00111102P.2</v>
          </cell>
        </row>
        <row r="10855">
          <cell r="K10855" t="str">
            <v>00111102P.2</v>
          </cell>
        </row>
        <row r="10856">
          <cell r="K10856" t="str">
            <v>00111102P.2</v>
          </cell>
        </row>
        <row r="10857">
          <cell r="K10857" t="str">
            <v>00111102P.2</v>
          </cell>
        </row>
        <row r="10858">
          <cell r="K10858" t="str">
            <v>00111102P.2</v>
          </cell>
        </row>
        <row r="10859">
          <cell r="K10859" t="str">
            <v>00111102P.2</v>
          </cell>
        </row>
        <row r="10860">
          <cell r="K10860" t="str">
            <v>00111102P.2</v>
          </cell>
        </row>
        <row r="10861">
          <cell r="K10861" t="str">
            <v>00111102P.2</v>
          </cell>
        </row>
        <row r="10862">
          <cell r="K10862" t="str">
            <v>00111102P.2</v>
          </cell>
        </row>
        <row r="10863">
          <cell r="K10863" t="str">
            <v>00111102P.2</v>
          </cell>
        </row>
        <row r="10864">
          <cell r="K10864" t="str">
            <v>00111102P.2</v>
          </cell>
        </row>
        <row r="10865">
          <cell r="K10865" t="str">
            <v>00111102P.2</v>
          </cell>
        </row>
        <row r="10866">
          <cell r="K10866" t="str">
            <v>00111102P.2</v>
          </cell>
        </row>
        <row r="10867">
          <cell r="K10867" t="str">
            <v>00111102P.2</v>
          </cell>
        </row>
        <row r="10868">
          <cell r="K10868" t="str">
            <v>00111102P.2</v>
          </cell>
        </row>
        <row r="10869">
          <cell r="K10869" t="str">
            <v>00111102P.2</v>
          </cell>
        </row>
        <row r="10870">
          <cell r="K10870" t="str">
            <v>00111102P.2</v>
          </cell>
        </row>
        <row r="10871">
          <cell r="K10871" t="str">
            <v>00111102P.2</v>
          </cell>
        </row>
        <row r="10872">
          <cell r="K10872" t="str">
            <v>00111102P.2</v>
          </cell>
        </row>
        <row r="10873">
          <cell r="K10873" t="str">
            <v>00111102P.2</v>
          </cell>
        </row>
        <row r="10874">
          <cell r="K10874" t="str">
            <v>00111102P.2</v>
          </cell>
        </row>
        <row r="10875">
          <cell r="K10875" t="str">
            <v>00111102P.2</v>
          </cell>
        </row>
        <row r="10876">
          <cell r="K10876" t="str">
            <v>00111152P.2</v>
          </cell>
        </row>
        <row r="10877">
          <cell r="K10877" t="str">
            <v>00111152P.2</v>
          </cell>
        </row>
        <row r="10878">
          <cell r="K10878" t="str">
            <v>00111152P.2</v>
          </cell>
        </row>
        <row r="10879">
          <cell r="K10879" t="str">
            <v>00111152P.2</v>
          </cell>
        </row>
        <row r="10880">
          <cell r="K10880" t="str">
            <v>00111143P.2</v>
          </cell>
        </row>
        <row r="10881">
          <cell r="K10881" t="str">
            <v>00111143P.2</v>
          </cell>
        </row>
        <row r="10882">
          <cell r="K10882" t="str">
            <v>00111123P.2</v>
          </cell>
        </row>
        <row r="10883">
          <cell r="K10883" t="str">
            <v>00111123P.2</v>
          </cell>
        </row>
        <row r="10884">
          <cell r="K10884" t="str">
            <v>00111123P.2</v>
          </cell>
        </row>
        <row r="10885">
          <cell r="K10885" t="str">
            <v>00111135P.2</v>
          </cell>
        </row>
        <row r="10886">
          <cell r="K10886" t="str">
            <v>00111135P.2</v>
          </cell>
        </row>
        <row r="10887">
          <cell r="K10887" t="str">
            <v>00111135P.2</v>
          </cell>
        </row>
        <row r="10888">
          <cell r="K10888" t="str">
            <v>00111135P.2</v>
          </cell>
        </row>
        <row r="10889">
          <cell r="K10889" t="str">
            <v>00111135P.2</v>
          </cell>
        </row>
        <row r="10890">
          <cell r="K10890" t="str">
            <v>00111135P.2</v>
          </cell>
        </row>
        <row r="10891">
          <cell r="K10891" t="str">
            <v>00111136P.2</v>
          </cell>
        </row>
        <row r="10892">
          <cell r="K10892" t="str">
            <v>00111136P.2</v>
          </cell>
        </row>
        <row r="10893">
          <cell r="K10893" t="str">
            <v>00111136P.2</v>
          </cell>
        </row>
        <row r="10894">
          <cell r="K10894" t="str">
            <v>00111122P.2</v>
          </cell>
        </row>
        <row r="10895">
          <cell r="K10895" t="str">
            <v>00111122P.2</v>
          </cell>
        </row>
        <row r="10896">
          <cell r="K10896" t="str">
            <v>00111122P.2</v>
          </cell>
        </row>
        <row r="10897">
          <cell r="K10897" t="str">
            <v>00111128P.2</v>
          </cell>
        </row>
        <row r="10898">
          <cell r="K10898" t="str">
            <v>00111128P.2</v>
          </cell>
        </row>
        <row r="10899">
          <cell r="K10899" t="str">
            <v>00111128P.2</v>
          </cell>
        </row>
        <row r="10900">
          <cell r="K10900" t="str">
            <v>00111153P.2</v>
          </cell>
        </row>
        <row r="10901">
          <cell r="K10901" t="str">
            <v>00111153P.2</v>
          </cell>
        </row>
        <row r="10902">
          <cell r="K10902" t="str">
            <v>00111152P.2</v>
          </cell>
        </row>
        <row r="10903">
          <cell r="K10903" t="str">
            <v>00111110P.2</v>
          </cell>
        </row>
        <row r="10904">
          <cell r="K10904" t="str">
            <v>00111110P.2</v>
          </cell>
        </row>
        <row r="10905">
          <cell r="K10905" t="str">
            <v>00111110P.2</v>
          </cell>
        </row>
        <row r="10906">
          <cell r="K10906" t="str">
            <v>00111118P.2</v>
          </cell>
        </row>
        <row r="10907">
          <cell r="K10907" t="str">
            <v>00111118P.2</v>
          </cell>
        </row>
        <row r="10908">
          <cell r="K10908" t="str">
            <v>00111118P.2</v>
          </cell>
        </row>
        <row r="10909">
          <cell r="K10909" t="str">
            <v>00111118P.2</v>
          </cell>
        </row>
        <row r="10910">
          <cell r="K10910" t="str">
            <v>00111118P.2</v>
          </cell>
        </row>
        <row r="10911">
          <cell r="K10911" t="str">
            <v>00111126P.2</v>
          </cell>
        </row>
        <row r="10912">
          <cell r="K10912" t="str">
            <v>00111126P.2</v>
          </cell>
        </row>
        <row r="10913">
          <cell r="K10913" t="str">
            <v>00111126P.2</v>
          </cell>
        </row>
        <row r="10914">
          <cell r="K10914" t="str">
            <v>00111126P.2</v>
          </cell>
        </row>
        <row r="10915">
          <cell r="K10915" t="str">
            <v>00111126P.2</v>
          </cell>
        </row>
        <row r="10916">
          <cell r="K10916" t="str">
            <v>00111134P.2</v>
          </cell>
        </row>
        <row r="10917">
          <cell r="K10917" t="str">
            <v>00111134P.2</v>
          </cell>
        </row>
        <row r="10918">
          <cell r="K10918" t="str">
            <v>00111134P.2</v>
          </cell>
        </row>
        <row r="10919">
          <cell r="K10919" t="str">
            <v>00111134P.2</v>
          </cell>
        </row>
        <row r="10920">
          <cell r="K10920" t="str">
            <v>00111134P.2</v>
          </cell>
        </row>
        <row r="10921">
          <cell r="K10921" t="str">
            <v>00111134P.2</v>
          </cell>
        </row>
        <row r="10922">
          <cell r="K10922" t="str">
            <v>00111134P.2</v>
          </cell>
        </row>
        <row r="10923">
          <cell r="K10923" t="str">
            <v>00111143P.2</v>
          </cell>
        </row>
        <row r="10924">
          <cell r="K10924" t="str">
            <v>00111143P.2</v>
          </cell>
        </row>
        <row r="10925">
          <cell r="K10925" t="str">
            <v>00111143P.2</v>
          </cell>
        </row>
        <row r="10926">
          <cell r="K10926" t="str">
            <v>00111143P.2</v>
          </cell>
        </row>
        <row r="10927">
          <cell r="K10927" t="str">
            <v>00111145P.2</v>
          </cell>
        </row>
        <row r="10928">
          <cell r="K10928" t="str">
            <v>00111145P.2</v>
          </cell>
        </row>
        <row r="10929">
          <cell r="K10929" t="str">
            <v>00111145P.2</v>
          </cell>
        </row>
        <row r="10930">
          <cell r="K10930" t="str">
            <v>00111145P.2</v>
          </cell>
        </row>
        <row r="10931">
          <cell r="K10931" t="str">
            <v>00111145P.2</v>
          </cell>
        </row>
        <row r="10932">
          <cell r="K10932" t="str">
            <v>00111145P.2</v>
          </cell>
        </row>
        <row r="10933">
          <cell r="K10933" t="str">
            <v>00111145P.2</v>
          </cell>
        </row>
        <row r="10934">
          <cell r="K10934" t="str">
            <v>00111145P.2</v>
          </cell>
        </row>
        <row r="10935">
          <cell r="K10935" t="str">
            <v>00111145P.2</v>
          </cell>
        </row>
        <row r="10936">
          <cell r="K10936" t="str">
            <v>00111145P.2</v>
          </cell>
        </row>
        <row r="10937">
          <cell r="K10937" t="str">
            <v>00111145P.2</v>
          </cell>
        </row>
        <row r="10938">
          <cell r="K10938" t="str">
            <v>00111145P.2</v>
          </cell>
        </row>
        <row r="10939">
          <cell r="K10939" t="str">
            <v>00111145P.2</v>
          </cell>
        </row>
        <row r="10940">
          <cell r="K10940" t="str">
            <v>00111145P.2</v>
          </cell>
        </row>
        <row r="10941">
          <cell r="K10941" t="str">
            <v>00111145P.2</v>
          </cell>
        </row>
        <row r="10942">
          <cell r="K10942" t="str">
            <v>00111145P.2</v>
          </cell>
        </row>
        <row r="10943">
          <cell r="K10943" t="str">
            <v>00111145P.2</v>
          </cell>
        </row>
        <row r="10944">
          <cell r="K10944" t="str">
            <v>00111145P.2</v>
          </cell>
        </row>
        <row r="10945">
          <cell r="K10945" t="str">
            <v>00111145P.2</v>
          </cell>
        </row>
        <row r="10946">
          <cell r="K10946" t="str">
            <v>00111145P.2</v>
          </cell>
        </row>
        <row r="10947">
          <cell r="K10947" t="str">
            <v>00111145P.2</v>
          </cell>
        </row>
        <row r="10948">
          <cell r="K10948" t="str">
            <v>00111145P.2</v>
          </cell>
        </row>
        <row r="10949">
          <cell r="K10949" t="str">
            <v>00111145P.2</v>
          </cell>
        </row>
        <row r="10950">
          <cell r="K10950" t="str">
            <v>00111145P.2</v>
          </cell>
        </row>
        <row r="10951">
          <cell r="K10951" t="str">
            <v>00111145P.2</v>
          </cell>
        </row>
        <row r="10952">
          <cell r="K10952" t="str">
            <v>00111145P.2</v>
          </cell>
        </row>
        <row r="10953">
          <cell r="K10953" t="str">
            <v>00111145P.2</v>
          </cell>
        </row>
        <row r="10954">
          <cell r="K10954" t="str">
            <v>00111145P.2</v>
          </cell>
        </row>
        <row r="10955">
          <cell r="K10955" t="str">
            <v>00111148P.2</v>
          </cell>
        </row>
        <row r="10956">
          <cell r="K10956" t="str">
            <v>00111148P.2</v>
          </cell>
        </row>
        <row r="10957">
          <cell r="K10957" t="str">
            <v>00111148P.2</v>
          </cell>
        </row>
        <row r="10958">
          <cell r="K10958" t="str">
            <v>00111148P.2</v>
          </cell>
        </row>
        <row r="10959">
          <cell r="K10959" t="str">
            <v>00111148P.2</v>
          </cell>
        </row>
        <row r="10960">
          <cell r="K10960" t="str">
            <v>00111148P.2</v>
          </cell>
        </row>
        <row r="10961">
          <cell r="K10961" t="str">
            <v>00111148P.2</v>
          </cell>
        </row>
        <row r="10962">
          <cell r="K10962" t="str">
            <v>00111149P.2</v>
          </cell>
        </row>
        <row r="10963">
          <cell r="K10963" t="str">
            <v>00111149P.2</v>
          </cell>
        </row>
        <row r="10964">
          <cell r="K10964" t="str">
            <v>00111150P.2</v>
          </cell>
        </row>
        <row r="10965">
          <cell r="K10965" t="str">
            <v>00111150P.2</v>
          </cell>
        </row>
        <row r="10966">
          <cell r="K10966" t="str">
            <v>00111150P.2</v>
          </cell>
        </row>
        <row r="10967">
          <cell r="K10967" t="str">
            <v>00111150P.2</v>
          </cell>
        </row>
        <row r="10968">
          <cell r="K10968" t="str">
            <v>00111150P.2</v>
          </cell>
        </row>
        <row r="10969">
          <cell r="K10969" t="str">
            <v>00111150P.2</v>
          </cell>
        </row>
        <row r="10970">
          <cell r="K10970" t="str">
            <v>00111150P.2</v>
          </cell>
        </row>
        <row r="10971">
          <cell r="K10971" t="str">
            <v>00111157P.2</v>
          </cell>
        </row>
        <row r="10972">
          <cell r="K10972" t="str">
            <v>00111157P.2</v>
          </cell>
        </row>
        <row r="10973">
          <cell r="K10973" t="str">
            <v>00111157P.2</v>
          </cell>
        </row>
        <row r="10974">
          <cell r="K10974" t="str">
            <v>00111157P.2</v>
          </cell>
        </row>
        <row r="10975">
          <cell r="K10975" t="str">
            <v>00111157P.2</v>
          </cell>
        </row>
        <row r="10976">
          <cell r="K10976" t="str">
            <v>00111157P.2</v>
          </cell>
        </row>
        <row r="10977">
          <cell r="K10977" t="str">
            <v>00111157P.2</v>
          </cell>
        </row>
        <row r="10978">
          <cell r="K10978" t="str">
            <v>00111159P.2</v>
          </cell>
        </row>
        <row r="10979">
          <cell r="K10979" t="str">
            <v>00111159P.2</v>
          </cell>
        </row>
        <row r="10980">
          <cell r="K10980" t="str">
            <v>00111159P.2</v>
          </cell>
        </row>
        <row r="10981">
          <cell r="K10981" t="str">
            <v>00111159P.2</v>
          </cell>
        </row>
        <row r="10982">
          <cell r="K10982" t="str">
            <v>00111159P.2</v>
          </cell>
        </row>
        <row r="10983">
          <cell r="K10983" t="str">
            <v>00111159P.2</v>
          </cell>
        </row>
        <row r="10984">
          <cell r="K10984" t="str">
            <v>00111159P.2</v>
          </cell>
        </row>
        <row r="10985">
          <cell r="K10985" t="str">
            <v>00111159P.2</v>
          </cell>
        </row>
        <row r="10986">
          <cell r="K10986" t="str">
            <v>00111159P.2</v>
          </cell>
        </row>
        <row r="10987">
          <cell r="K10987" t="str">
            <v>00111107P.2</v>
          </cell>
        </row>
        <row r="10988">
          <cell r="K10988" t="str">
            <v>00111107P.2</v>
          </cell>
        </row>
        <row r="10989">
          <cell r="K10989" t="str">
            <v>00111107P.2</v>
          </cell>
        </row>
        <row r="10990">
          <cell r="K10990" t="str">
            <v>00111107P.2</v>
          </cell>
        </row>
        <row r="10991">
          <cell r="K10991" t="str">
            <v>00111107P.2</v>
          </cell>
        </row>
        <row r="10992">
          <cell r="K10992" t="str">
            <v>00111144P.2</v>
          </cell>
        </row>
        <row r="10993">
          <cell r="K10993" t="str">
            <v>00111144P.2</v>
          </cell>
        </row>
        <row r="10994">
          <cell r="K10994" t="str">
            <v>00111144P.2</v>
          </cell>
        </row>
        <row r="10995">
          <cell r="K10995" t="str">
            <v>00111144P.2</v>
          </cell>
        </row>
        <row r="10996">
          <cell r="K10996" t="str">
            <v>00111153P.2</v>
          </cell>
        </row>
        <row r="10997">
          <cell r="K10997" t="str">
            <v>00111126P.2</v>
          </cell>
        </row>
        <row r="10998">
          <cell r="K10998" t="str">
            <v>00111126P.2</v>
          </cell>
        </row>
        <row r="10999">
          <cell r="K10999" t="str">
            <v>00111126P.2</v>
          </cell>
        </row>
        <row r="11000">
          <cell r="K11000" t="str">
            <v>00111126P.2</v>
          </cell>
        </row>
        <row r="11001">
          <cell r="K11001" t="str">
            <v>00111126P.2</v>
          </cell>
        </row>
        <row r="11002">
          <cell r="K11002" t="str">
            <v>00111126P.2</v>
          </cell>
        </row>
        <row r="11003">
          <cell r="K11003" t="str">
            <v>00111160P.2</v>
          </cell>
        </row>
        <row r="11004">
          <cell r="K11004" t="str">
            <v>00111160P.2</v>
          </cell>
        </row>
        <row r="11005">
          <cell r="K11005" t="str">
            <v>00111160P.2</v>
          </cell>
        </row>
        <row r="11006">
          <cell r="K11006" t="str">
            <v>00111160P.2</v>
          </cell>
        </row>
        <row r="11007">
          <cell r="K11007" t="str">
            <v>00111160P.2</v>
          </cell>
        </row>
        <row r="11008">
          <cell r="K11008" t="str">
            <v>00111160P.2</v>
          </cell>
        </row>
        <row r="11009">
          <cell r="K11009" t="str">
            <v>00111160P.2</v>
          </cell>
        </row>
        <row r="11010">
          <cell r="K11010" t="str">
            <v>00111160P.2</v>
          </cell>
        </row>
        <row r="11011">
          <cell r="K11011" t="str">
            <v>00111160P.2</v>
          </cell>
        </row>
        <row r="11012">
          <cell r="K11012" t="str">
            <v>00111160P.2</v>
          </cell>
        </row>
        <row r="11013">
          <cell r="K11013" t="str">
            <v>00111160P.2</v>
          </cell>
        </row>
        <row r="11014">
          <cell r="K11014" t="str">
            <v>00111160P.2</v>
          </cell>
        </row>
        <row r="11015">
          <cell r="K11015" t="str">
            <v>00111160P.2</v>
          </cell>
        </row>
        <row r="11016">
          <cell r="K11016" t="str">
            <v>00111160P.2</v>
          </cell>
        </row>
        <row r="11017">
          <cell r="K11017" t="str">
            <v>00111160P.2</v>
          </cell>
        </row>
        <row r="11018">
          <cell r="K11018" t="str">
            <v>00111160P.2</v>
          </cell>
        </row>
        <row r="11019">
          <cell r="K11019" t="str">
            <v>00111160P.2</v>
          </cell>
        </row>
        <row r="11020">
          <cell r="K11020" t="str">
            <v>00111160P.2</v>
          </cell>
        </row>
        <row r="11021">
          <cell r="K11021" t="str">
            <v>00111160P.2</v>
          </cell>
        </row>
        <row r="11022">
          <cell r="K11022" t="str">
            <v>00111160P.2</v>
          </cell>
        </row>
        <row r="11023">
          <cell r="K11023" t="str">
            <v>00111160P.2</v>
          </cell>
        </row>
        <row r="11024">
          <cell r="K11024" t="str">
            <v>00111160P.2</v>
          </cell>
        </row>
        <row r="11025">
          <cell r="K11025" t="str">
            <v>00111160P.2</v>
          </cell>
        </row>
        <row r="11026">
          <cell r="K11026" t="str">
            <v>00111160P.2</v>
          </cell>
        </row>
        <row r="11027">
          <cell r="K11027" t="str">
            <v>00111160P.2</v>
          </cell>
        </row>
        <row r="11028">
          <cell r="K11028" t="str">
            <v>00111160P.2</v>
          </cell>
        </row>
        <row r="11029">
          <cell r="K11029" t="str">
            <v>00111159P.2</v>
          </cell>
        </row>
        <row r="11030">
          <cell r="K11030" t="str">
            <v>00111159P.2</v>
          </cell>
        </row>
        <row r="11031">
          <cell r="K11031" t="str">
            <v>00111159P.2</v>
          </cell>
        </row>
        <row r="11032">
          <cell r="K11032" t="str">
            <v>00111159P.2</v>
          </cell>
        </row>
        <row r="11033">
          <cell r="K11033" t="str">
            <v>00111159P.2</v>
          </cell>
        </row>
        <row r="11034">
          <cell r="K11034" t="str">
            <v>00111159P.2</v>
          </cell>
        </row>
        <row r="11035">
          <cell r="K11035" t="str">
            <v>00111159P.2</v>
          </cell>
        </row>
        <row r="11036">
          <cell r="K11036" t="str">
            <v>00111159P.2</v>
          </cell>
        </row>
        <row r="11037">
          <cell r="K11037" t="str">
            <v>00111110P.2</v>
          </cell>
        </row>
        <row r="11038">
          <cell r="K11038" t="str">
            <v>00111110P.2</v>
          </cell>
        </row>
        <row r="11039">
          <cell r="K11039" t="str">
            <v>00111113P.2</v>
          </cell>
        </row>
        <row r="11040">
          <cell r="K11040" t="str">
            <v>00111117P.2</v>
          </cell>
        </row>
        <row r="11041">
          <cell r="K11041" t="str">
            <v>00111112P.2</v>
          </cell>
        </row>
        <row r="11042">
          <cell r="K11042" t="str">
            <v>00111113P.2</v>
          </cell>
        </row>
        <row r="11043">
          <cell r="K11043" t="str">
            <v>00111114P.2</v>
          </cell>
        </row>
        <row r="11044">
          <cell r="K11044" t="str">
            <v>00111118P.2</v>
          </cell>
        </row>
        <row r="11045">
          <cell r="K11045" t="str">
            <v>00111119P.2</v>
          </cell>
        </row>
        <row r="11046">
          <cell r="K11046" t="str">
            <v>00111119P.2</v>
          </cell>
        </row>
        <row r="11047">
          <cell r="K11047" t="str">
            <v>00111120P.2</v>
          </cell>
        </row>
        <row r="11048">
          <cell r="K11048" t="str">
            <v>00111123P.2</v>
          </cell>
        </row>
        <row r="11049">
          <cell r="K11049" t="str">
            <v>00111126P.2</v>
          </cell>
        </row>
        <row r="11050">
          <cell r="K11050" t="str">
            <v>00111127P.2</v>
          </cell>
        </row>
        <row r="11051">
          <cell r="K11051" t="str">
            <v>00111127P.2</v>
          </cell>
        </row>
        <row r="11052">
          <cell r="K11052" t="str">
            <v>00111129P.2</v>
          </cell>
        </row>
        <row r="11053">
          <cell r="K11053" t="str">
            <v>00111129P.2</v>
          </cell>
        </row>
        <row r="11054">
          <cell r="K11054" t="str">
            <v>00111131P.2</v>
          </cell>
        </row>
        <row r="11055">
          <cell r="K11055" t="str">
            <v>00111134P.2</v>
          </cell>
        </row>
        <row r="11056">
          <cell r="K11056" t="str">
            <v>00111135P.2</v>
          </cell>
        </row>
        <row r="11057">
          <cell r="K11057" t="str">
            <v>00111110P.2</v>
          </cell>
        </row>
        <row r="11058">
          <cell r="K11058" t="str">
            <v>00111113P.2</v>
          </cell>
        </row>
        <row r="11059">
          <cell r="K11059" t="str">
            <v>00111123P.2</v>
          </cell>
        </row>
        <row r="11060">
          <cell r="K11060" t="str">
            <v>00111126P.2</v>
          </cell>
        </row>
        <row r="11061">
          <cell r="K11061" t="str">
            <v>00111128P.2</v>
          </cell>
        </row>
        <row r="11062">
          <cell r="K11062" t="str">
            <v>00111132P.2</v>
          </cell>
        </row>
        <row r="11063">
          <cell r="K11063" t="str">
            <v>00111113P.2</v>
          </cell>
        </row>
        <row r="11064">
          <cell r="K11064" t="str">
            <v>00111116P.2</v>
          </cell>
        </row>
        <row r="11065">
          <cell r="K11065" t="str">
            <v>00111117P.2</v>
          </cell>
        </row>
        <row r="11066">
          <cell r="K11066" t="str">
            <v>00111117P.2</v>
          </cell>
        </row>
        <row r="11067">
          <cell r="K11067" t="str">
            <v>00111118P.2</v>
          </cell>
        </row>
        <row r="11068">
          <cell r="K11068" t="str">
            <v>00111126P.2</v>
          </cell>
        </row>
        <row r="11069">
          <cell r="K11069" t="str">
            <v>00111126P.2</v>
          </cell>
        </row>
        <row r="11070">
          <cell r="K11070" t="str">
            <v>00111129P.2</v>
          </cell>
        </row>
        <row r="11071">
          <cell r="K11071" t="str">
            <v>00111130P.2</v>
          </cell>
        </row>
        <row r="11072">
          <cell r="K11072" t="str">
            <v>00111136P.2</v>
          </cell>
        </row>
        <row r="11073">
          <cell r="K11073" t="str">
            <v>00111136P.2</v>
          </cell>
        </row>
        <row r="11074">
          <cell r="K11074" t="str">
            <v>00111123P.2</v>
          </cell>
        </row>
        <row r="11075">
          <cell r="K11075" t="str">
            <v>00111133P.2</v>
          </cell>
        </row>
        <row r="11076">
          <cell r="K11076" t="str">
            <v>00111110P.2</v>
          </cell>
        </row>
        <row r="11077">
          <cell r="K11077" t="str">
            <v>00111111P.2</v>
          </cell>
        </row>
        <row r="11078">
          <cell r="K11078" t="str">
            <v>00111113P.2</v>
          </cell>
        </row>
        <row r="11079">
          <cell r="K11079" t="str">
            <v>00111126P.2</v>
          </cell>
        </row>
        <row r="11080">
          <cell r="K11080" t="str">
            <v>00111127P.2</v>
          </cell>
        </row>
        <row r="11081">
          <cell r="K11081" t="str">
            <v>00111132P.2</v>
          </cell>
        </row>
        <row r="11082">
          <cell r="K11082" t="str">
            <v>00111121P.2</v>
          </cell>
        </row>
        <row r="11083">
          <cell r="K11083" t="str">
            <v>00111123P.2</v>
          </cell>
        </row>
        <row r="11084">
          <cell r="K11084" t="str">
            <v>00111130P.2</v>
          </cell>
        </row>
        <row r="11085">
          <cell r="K11085" t="str">
            <v>00111115P.2</v>
          </cell>
        </row>
        <row r="11086">
          <cell r="K11086" t="str">
            <v>00111116P.2</v>
          </cell>
        </row>
        <row r="11087">
          <cell r="K11087" t="str">
            <v>00111118P.2</v>
          </cell>
        </row>
        <row r="11088">
          <cell r="K11088" t="str">
            <v>00111118P.2</v>
          </cell>
        </row>
        <row r="11089">
          <cell r="K11089" t="str">
            <v>00111119P.2</v>
          </cell>
        </row>
        <row r="11090">
          <cell r="K11090" t="str">
            <v>00111120P.2</v>
          </cell>
        </row>
        <row r="11091">
          <cell r="K11091" t="str">
            <v>00111121P.2</v>
          </cell>
        </row>
        <row r="11092">
          <cell r="K11092" t="str">
            <v>00111121P.2</v>
          </cell>
        </row>
        <row r="11093">
          <cell r="K11093" t="str">
            <v>00111124P.2</v>
          </cell>
        </row>
        <row r="11094">
          <cell r="K11094" t="str">
            <v>00111127P.2</v>
          </cell>
        </row>
        <row r="11095">
          <cell r="K11095" t="str">
            <v>00111129P.2</v>
          </cell>
        </row>
        <row r="11096">
          <cell r="K11096" t="str">
            <v>00111131P.2</v>
          </cell>
        </row>
        <row r="11097">
          <cell r="K11097" t="str">
            <v>00111132P.2</v>
          </cell>
        </row>
        <row r="11098">
          <cell r="K11098" t="str">
            <v>00111110P.2</v>
          </cell>
        </row>
        <row r="11099">
          <cell r="K11099" t="str">
            <v>00111117P.2</v>
          </cell>
        </row>
        <row r="11100">
          <cell r="K11100" t="str">
            <v>00111118P.2</v>
          </cell>
        </row>
        <row r="11101">
          <cell r="K11101" t="str">
            <v>00111120P.2</v>
          </cell>
        </row>
        <row r="11102">
          <cell r="K11102" t="str">
            <v>00111129P.2</v>
          </cell>
        </row>
        <row r="11103">
          <cell r="K11103" t="str">
            <v>00111129P.2</v>
          </cell>
        </row>
        <row r="11104">
          <cell r="K11104" t="str">
            <v>00111132P.2</v>
          </cell>
        </row>
        <row r="11105">
          <cell r="K11105" t="str">
            <v>00111116P.2</v>
          </cell>
        </row>
        <row r="11106">
          <cell r="K11106" t="str">
            <v>00111118P.2</v>
          </cell>
        </row>
        <row r="11107">
          <cell r="K11107" t="str">
            <v>00111112P.2</v>
          </cell>
        </row>
        <row r="11108">
          <cell r="K11108" t="str">
            <v>00111113P.2</v>
          </cell>
        </row>
        <row r="11109">
          <cell r="K11109" t="str">
            <v>00111114P.2</v>
          </cell>
        </row>
        <row r="11110">
          <cell r="K11110" t="str">
            <v>00111122P.2</v>
          </cell>
        </row>
        <row r="11111">
          <cell r="K11111" t="str">
            <v>00111127P.2</v>
          </cell>
        </row>
        <row r="11112">
          <cell r="K11112" t="str">
            <v>00111127P.2</v>
          </cell>
        </row>
        <row r="11113">
          <cell r="K11113" t="str">
            <v>00111133P.2</v>
          </cell>
        </row>
        <row r="11114">
          <cell r="K11114" t="str">
            <v>00111121P.2</v>
          </cell>
        </row>
        <row r="11115">
          <cell r="K11115" t="str">
            <v>00111125P.2</v>
          </cell>
        </row>
        <row r="11116">
          <cell r="K11116" t="str">
            <v>00111113P.2</v>
          </cell>
        </row>
        <row r="11117">
          <cell r="K11117" t="str">
            <v>00111116P.2</v>
          </cell>
        </row>
        <row r="11118">
          <cell r="K11118" t="str">
            <v>00111120P.2</v>
          </cell>
        </row>
        <row r="11119">
          <cell r="K11119" t="str">
            <v>00111120P.2</v>
          </cell>
        </row>
        <row r="11120">
          <cell r="K11120" t="str">
            <v>00111128P.2</v>
          </cell>
        </row>
        <row r="11121">
          <cell r="K11121" t="str">
            <v>00111132P.2</v>
          </cell>
        </row>
        <row r="11122">
          <cell r="K11122" t="str">
            <v>00111136P.2</v>
          </cell>
        </row>
        <row r="11123">
          <cell r="K11123" t="str">
            <v>00111136P.2</v>
          </cell>
        </row>
        <row r="11124">
          <cell r="K11124" t="str">
            <v>00111129P.2</v>
          </cell>
        </row>
        <row r="11125">
          <cell r="K11125" t="str">
            <v>00111112P.2</v>
          </cell>
        </row>
        <row r="11126">
          <cell r="K11126" t="str">
            <v>00111123P.2</v>
          </cell>
        </row>
        <row r="11127">
          <cell r="K11127" t="str">
            <v>00111113P.2</v>
          </cell>
        </row>
        <row r="11128">
          <cell r="K11128" t="str">
            <v>00111115P.2</v>
          </cell>
        </row>
        <row r="11129">
          <cell r="K11129" t="str">
            <v>00111123P.2</v>
          </cell>
        </row>
        <row r="11130">
          <cell r="K11130" t="str">
            <v>00111126P.2</v>
          </cell>
        </row>
        <row r="11131">
          <cell r="K11131" t="str">
            <v>00111121P.2</v>
          </cell>
        </row>
        <row r="11132">
          <cell r="K11132" t="str">
            <v>00111123P.2</v>
          </cell>
        </row>
        <row r="11133">
          <cell r="K11133" t="str">
            <v>00111123P.2</v>
          </cell>
        </row>
        <row r="11134">
          <cell r="K11134" t="str">
            <v>00111130P.2</v>
          </cell>
        </row>
        <row r="11135">
          <cell r="K11135" t="str">
            <v>00111114P.2</v>
          </cell>
        </row>
        <row r="11136">
          <cell r="K11136" t="str">
            <v>00111119P.2</v>
          </cell>
        </row>
        <row r="11137">
          <cell r="K11137" t="str">
            <v>00111135P.2</v>
          </cell>
        </row>
        <row r="11138">
          <cell r="K11138" t="str">
            <v>00111110P.2</v>
          </cell>
        </row>
        <row r="11139">
          <cell r="K11139" t="str">
            <v>00111116P.2</v>
          </cell>
        </row>
        <row r="11140">
          <cell r="K11140" t="str">
            <v>00111116P.2</v>
          </cell>
        </row>
        <row r="11141">
          <cell r="K11141" t="str">
            <v>00111121P.2</v>
          </cell>
        </row>
        <row r="11142">
          <cell r="K11142" t="str">
            <v>00111124P.2</v>
          </cell>
        </row>
        <row r="11143">
          <cell r="K11143" t="str">
            <v>00111135P.2</v>
          </cell>
        </row>
        <row r="11144">
          <cell r="K11144" t="str">
            <v>00111120P.2</v>
          </cell>
        </row>
        <row r="11145">
          <cell r="K11145" t="str">
            <v>00111133P.2</v>
          </cell>
        </row>
        <row r="11146">
          <cell r="K11146" t="str">
            <v>00111116P.2</v>
          </cell>
        </row>
        <row r="11147">
          <cell r="K11147" t="str">
            <v>00111127P.2</v>
          </cell>
        </row>
        <row r="11148">
          <cell r="K11148" t="str">
            <v>00111130P.2</v>
          </cell>
        </row>
        <row r="11149">
          <cell r="K11149" t="str">
            <v>00111123P.2</v>
          </cell>
        </row>
        <row r="11150">
          <cell r="K11150" t="str">
            <v>00111136P.2</v>
          </cell>
        </row>
        <row r="11151">
          <cell r="K11151" t="str">
            <v>00111115P.2</v>
          </cell>
        </row>
        <row r="11152">
          <cell r="K11152" t="str">
            <v>00111118P.2</v>
          </cell>
        </row>
        <row r="11153">
          <cell r="K11153" t="str">
            <v>00111132P.2</v>
          </cell>
        </row>
        <row r="11154">
          <cell r="K11154" t="str">
            <v>00111135P.2</v>
          </cell>
        </row>
        <row r="11155">
          <cell r="K11155" t="str">
            <v>00111110P.2</v>
          </cell>
        </row>
        <row r="11156">
          <cell r="K11156" t="str">
            <v>00111111P.2</v>
          </cell>
        </row>
        <row r="11157">
          <cell r="K11157" t="str">
            <v>00111111P.2</v>
          </cell>
        </row>
        <row r="11158">
          <cell r="K11158" t="str">
            <v>00111120P.2</v>
          </cell>
        </row>
        <row r="11159">
          <cell r="K11159" t="str">
            <v>00111128P.2</v>
          </cell>
        </row>
        <row r="11160">
          <cell r="K11160" t="str">
            <v>00111129P.2</v>
          </cell>
        </row>
        <row r="11161">
          <cell r="K11161" t="str">
            <v>00111135P.2</v>
          </cell>
        </row>
        <row r="11162">
          <cell r="K11162" t="str">
            <v>00111136P.2</v>
          </cell>
        </row>
        <row r="11163">
          <cell r="K11163" t="str">
            <v>00111130P.2</v>
          </cell>
        </row>
        <row r="11164">
          <cell r="K11164" t="str">
            <v>00111133P.2</v>
          </cell>
        </row>
        <row r="11165">
          <cell r="K11165" t="str">
            <v>00111136P.2</v>
          </cell>
        </row>
        <row r="11166">
          <cell r="K11166" t="str">
            <v>00111113P.2</v>
          </cell>
        </row>
        <row r="11167">
          <cell r="K11167" t="str">
            <v>00111114P.2</v>
          </cell>
        </row>
        <row r="11168">
          <cell r="K11168" t="str">
            <v>00111115P.2</v>
          </cell>
        </row>
        <row r="11169">
          <cell r="K11169" t="str">
            <v>00111127P.2</v>
          </cell>
        </row>
        <row r="11170">
          <cell r="K11170" t="str">
            <v>00111132P.2</v>
          </cell>
        </row>
        <row r="11171">
          <cell r="K11171" t="str">
            <v>00111112P.2</v>
          </cell>
        </row>
        <row r="11172">
          <cell r="K11172" t="str">
            <v>00111112P.2</v>
          </cell>
        </row>
        <row r="11173">
          <cell r="K11173" t="str">
            <v>00111114P.2</v>
          </cell>
        </row>
        <row r="11174">
          <cell r="K11174" t="str">
            <v>00111126P.2</v>
          </cell>
        </row>
        <row r="11175">
          <cell r="K11175" t="str">
            <v>00111135P.2</v>
          </cell>
        </row>
        <row r="11176">
          <cell r="K11176" t="str">
            <v>00111131P.2</v>
          </cell>
        </row>
        <row r="11177">
          <cell r="K11177" t="str">
            <v>00111110P.2</v>
          </cell>
        </row>
        <row r="11178">
          <cell r="K11178" t="str">
            <v>00111120P.2</v>
          </cell>
        </row>
        <row r="11179">
          <cell r="K11179" t="str">
            <v>00111125P.2</v>
          </cell>
        </row>
        <row r="11180">
          <cell r="K11180" t="str">
            <v>00111126P.2</v>
          </cell>
        </row>
        <row r="11181">
          <cell r="K11181" t="str">
            <v>00111115P.2</v>
          </cell>
        </row>
        <row r="11182">
          <cell r="K11182" t="str">
            <v>00111126P.2</v>
          </cell>
        </row>
        <row r="11183">
          <cell r="K11183" t="str">
            <v>00111128P.2</v>
          </cell>
        </row>
        <row r="11184">
          <cell r="K11184" t="str">
            <v>00111132P.2</v>
          </cell>
        </row>
        <row r="11185">
          <cell r="K11185" t="str">
            <v>00111134P.2</v>
          </cell>
        </row>
        <row r="11186">
          <cell r="K11186" t="str">
            <v>00111135P.2</v>
          </cell>
        </row>
        <row r="11187">
          <cell r="K11187" t="str">
            <v>00111117P.2</v>
          </cell>
        </row>
        <row r="11188">
          <cell r="K11188" t="str">
            <v>00111124P.2</v>
          </cell>
        </row>
        <row r="11189">
          <cell r="K11189" t="str">
            <v>00111126P.2</v>
          </cell>
        </row>
        <row r="11190">
          <cell r="K11190" t="str">
            <v>00111134P.2</v>
          </cell>
        </row>
        <row r="11191">
          <cell r="K11191" t="str">
            <v>00111121P.2</v>
          </cell>
        </row>
        <row r="11192">
          <cell r="K11192" t="str">
            <v>00111117P.2</v>
          </cell>
        </row>
        <row r="11193">
          <cell r="K11193" t="str">
            <v>00111135P.2</v>
          </cell>
        </row>
        <row r="11194">
          <cell r="K11194" t="str">
            <v>00111117P.2</v>
          </cell>
        </row>
        <row r="11195">
          <cell r="K11195" t="str">
            <v>00111130P.2</v>
          </cell>
        </row>
        <row r="11196">
          <cell r="K11196" t="str">
            <v>00111133P.2</v>
          </cell>
        </row>
        <row r="11197">
          <cell r="K11197" t="str">
            <v>00111130P.2</v>
          </cell>
        </row>
        <row r="11198">
          <cell r="K11198" t="str">
            <v>00111114P.2</v>
          </cell>
        </row>
        <row r="11199">
          <cell r="K11199" t="str">
            <v>00111126P.2</v>
          </cell>
        </row>
        <row r="11200">
          <cell r="K11200" t="str">
            <v>00111128P.2</v>
          </cell>
        </row>
        <row r="11201">
          <cell r="K11201" t="str">
            <v>00111136P.2</v>
          </cell>
        </row>
        <row r="11202">
          <cell r="K11202" t="str">
            <v>00111115P.2</v>
          </cell>
        </row>
        <row r="11203">
          <cell r="K11203" t="str">
            <v>00111133P.2</v>
          </cell>
        </row>
        <row r="11204">
          <cell r="K11204" t="str">
            <v>00111115P.2</v>
          </cell>
        </row>
        <row r="11205">
          <cell r="K11205" t="str">
            <v>00111118P.2</v>
          </cell>
        </row>
        <row r="11206">
          <cell r="K11206" t="str">
            <v>00111133P.2</v>
          </cell>
        </row>
        <row r="11207">
          <cell r="K11207" t="str">
            <v>00111114P.2</v>
          </cell>
        </row>
        <row r="11208">
          <cell r="K11208" t="str">
            <v>00111121P.2</v>
          </cell>
        </row>
        <row r="11209">
          <cell r="K11209" t="str">
            <v>00111126P.2</v>
          </cell>
        </row>
        <row r="11210">
          <cell r="K11210" t="str">
            <v>00111126P.2</v>
          </cell>
        </row>
        <row r="11211">
          <cell r="K11211" t="str">
            <v>00111133P.2</v>
          </cell>
        </row>
        <row r="11212">
          <cell r="K11212" t="str">
            <v>00111111P.2</v>
          </cell>
        </row>
        <row r="11213">
          <cell r="K11213" t="str">
            <v>00111130P.2</v>
          </cell>
        </row>
        <row r="11214">
          <cell r="K11214" t="str">
            <v>00111132P.2</v>
          </cell>
        </row>
        <row r="11215">
          <cell r="K11215" t="str">
            <v>00111133P.2</v>
          </cell>
        </row>
        <row r="11216">
          <cell r="K11216" t="str">
            <v>00111110P.2</v>
          </cell>
        </row>
        <row r="11217">
          <cell r="K11217" t="str">
            <v>00111112P.2</v>
          </cell>
        </row>
        <row r="11218">
          <cell r="K11218" t="str">
            <v>00111117P.2</v>
          </cell>
        </row>
        <row r="11219">
          <cell r="K11219" t="str">
            <v>00111122P.2</v>
          </cell>
        </row>
        <row r="11220">
          <cell r="K11220" t="str">
            <v>00111123P.2</v>
          </cell>
        </row>
        <row r="11221">
          <cell r="K11221" t="str">
            <v>00111127P.2</v>
          </cell>
        </row>
        <row r="11222">
          <cell r="K11222" t="str">
            <v>00111131P.2</v>
          </cell>
        </row>
        <row r="11223">
          <cell r="K11223" t="str">
            <v>00111127P.2</v>
          </cell>
        </row>
        <row r="11224">
          <cell r="K11224" t="str">
            <v>00111131P.2</v>
          </cell>
        </row>
        <row r="11225">
          <cell r="K11225" t="str">
            <v>00111129P.2</v>
          </cell>
        </row>
        <row r="11226">
          <cell r="K11226" t="str">
            <v>00111110P.2</v>
          </cell>
        </row>
        <row r="11227">
          <cell r="K11227" t="str">
            <v>00111114P.2</v>
          </cell>
        </row>
        <row r="11228">
          <cell r="K11228" t="str">
            <v>00111132P.2</v>
          </cell>
        </row>
        <row r="11229">
          <cell r="K11229" t="str">
            <v>00111136P.2</v>
          </cell>
        </row>
        <row r="11230">
          <cell r="K11230" t="str">
            <v>00111129P.2</v>
          </cell>
        </row>
        <row r="11231">
          <cell r="K11231" t="str">
            <v>00111112P.2</v>
          </cell>
        </row>
        <row r="11232">
          <cell r="K11232" t="str">
            <v>00111117P.2</v>
          </cell>
        </row>
        <row r="11233">
          <cell r="K11233" t="str">
            <v>00111112P.2</v>
          </cell>
        </row>
        <row r="11234">
          <cell r="K11234" t="str">
            <v>00111132P.2</v>
          </cell>
        </row>
        <row r="11235">
          <cell r="K11235" t="str">
            <v>00111119P.2</v>
          </cell>
        </row>
        <row r="11236">
          <cell r="K11236" t="str">
            <v>00111127P.2</v>
          </cell>
        </row>
        <row r="11237">
          <cell r="K11237" t="str">
            <v>00111115P.2</v>
          </cell>
        </row>
        <row r="11238">
          <cell r="K11238" t="str">
            <v>00111116P.2</v>
          </cell>
        </row>
        <row r="11239">
          <cell r="K11239" t="str">
            <v>00111110P.2</v>
          </cell>
        </row>
        <row r="11240">
          <cell r="K11240" t="str">
            <v>00111120P.2</v>
          </cell>
        </row>
        <row r="11241">
          <cell r="K11241" t="str">
            <v>00111125P.2</v>
          </cell>
        </row>
        <row r="11242">
          <cell r="K11242" t="str">
            <v>00111132P.2</v>
          </cell>
        </row>
        <row r="11243">
          <cell r="K11243" t="str">
            <v>00111135P.2</v>
          </cell>
        </row>
        <row r="11244">
          <cell r="K11244" t="str">
            <v>00111136P.2</v>
          </cell>
        </row>
        <row r="11245">
          <cell r="K11245" t="str">
            <v>00111110P.2</v>
          </cell>
        </row>
        <row r="11246">
          <cell r="K11246" t="str">
            <v>00111124P.2</v>
          </cell>
        </row>
        <row r="11247">
          <cell r="K11247" t="str">
            <v>00111135P.2</v>
          </cell>
        </row>
        <row r="11248">
          <cell r="K11248" t="str">
            <v>00111133P.2</v>
          </cell>
        </row>
        <row r="11249">
          <cell r="K11249" t="str">
            <v>00111124P.2</v>
          </cell>
        </row>
        <row r="11250">
          <cell r="K11250" t="str">
            <v>00111126P.2</v>
          </cell>
        </row>
        <row r="11251">
          <cell r="K11251" t="str">
            <v>00111131P.2</v>
          </cell>
        </row>
        <row r="11252">
          <cell r="K11252" t="str">
            <v>00111119P.2</v>
          </cell>
        </row>
        <row r="11253">
          <cell r="K11253" t="str">
            <v>00111127P.2</v>
          </cell>
        </row>
        <row r="11254">
          <cell r="K11254" t="str">
            <v>00111116P.2</v>
          </cell>
        </row>
        <row r="11255">
          <cell r="K11255" t="str">
            <v>00111110P.2</v>
          </cell>
        </row>
        <row r="11256">
          <cell r="K11256" t="str">
            <v>00111113P.2</v>
          </cell>
        </row>
        <row r="11257">
          <cell r="K11257" t="str">
            <v>00111128P.2</v>
          </cell>
        </row>
        <row r="11258">
          <cell r="K11258" t="str">
            <v>00111133P.2</v>
          </cell>
        </row>
        <row r="11259">
          <cell r="K11259" t="str">
            <v>00111114P.2</v>
          </cell>
        </row>
        <row r="11260">
          <cell r="K11260" t="str">
            <v>00111125P.2</v>
          </cell>
        </row>
        <row r="11261">
          <cell r="K11261" t="str">
            <v>00111136P.2</v>
          </cell>
        </row>
        <row r="11262">
          <cell r="K11262" t="str">
            <v>00111113P.2</v>
          </cell>
        </row>
        <row r="11263">
          <cell r="K11263" t="str">
            <v>00111113P.2</v>
          </cell>
        </row>
        <row r="11264">
          <cell r="K11264" t="str">
            <v>00111133P.2</v>
          </cell>
        </row>
        <row r="11265">
          <cell r="K11265" t="str">
            <v>00111130P.2</v>
          </cell>
        </row>
        <row r="11266">
          <cell r="K11266" t="str">
            <v>00111133P.2</v>
          </cell>
        </row>
        <row r="11267">
          <cell r="K11267" t="str">
            <v>00111134P.2</v>
          </cell>
        </row>
        <row r="11268">
          <cell r="K11268" t="str">
            <v>00111112P.2</v>
          </cell>
        </row>
        <row r="11269">
          <cell r="K11269" t="str">
            <v>00111120P.2</v>
          </cell>
        </row>
        <row r="11270">
          <cell r="K11270" t="str">
            <v>00111126P.2</v>
          </cell>
        </row>
        <row r="11271">
          <cell r="K11271" t="str">
            <v>00111129P.2</v>
          </cell>
        </row>
        <row r="11272">
          <cell r="K11272" t="str">
            <v>00111129P.2</v>
          </cell>
        </row>
        <row r="11273">
          <cell r="K11273" t="str">
            <v>00111129P.2</v>
          </cell>
        </row>
        <row r="11274">
          <cell r="K11274" t="str">
            <v>00111130P.2</v>
          </cell>
        </row>
        <row r="11275">
          <cell r="K11275" t="str">
            <v>00111133P.2</v>
          </cell>
        </row>
        <row r="11276">
          <cell r="K11276" t="str">
            <v>00111118P.2</v>
          </cell>
        </row>
        <row r="11277">
          <cell r="K11277" t="str">
            <v>00111135P.2</v>
          </cell>
        </row>
        <row r="11278">
          <cell r="K11278" t="str">
            <v>00111112P.2</v>
          </cell>
        </row>
        <row r="11279">
          <cell r="K11279" t="str">
            <v>00111114P.2</v>
          </cell>
        </row>
        <row r="11280">
          <cell r="K11280" t="str">
            <v>00111134P.2</v>
          </cell>
        </row>
        <row r="11281">
          <cell r="K11281" t="str">
            <v>00111128P.2</v>
          </cell>
        </row>
        <row r="11282">
          <cell r="K11282" t="str">
            <v>00111113P.2</v>
          </cell>
        </row>
        <row r="11283">
          <cell r="K11283" t="str">
            <v>00111116P.2</v>
          </cell>
        </row>
        <row r="11284">
          <cell r="K11284" t="str">
            <v>00111132P.2</v>
          </cell>
        </row>
        <row r="11285">
          <cell r="K11285" t="str">
            <v>00111118P.2</v>
          </cell>
        </row>
        <row r="11286">
          <cell r="K11286" t="str">
            <v>00111121P.2</v>
          </cell>
        </row>
        <row r="11287">
          <cell r="K11287" t="str">
            <v>00111110P.2</v>
          </cell>
        </row>
        <row r="11288">
          <cell r="K11288" t="str">
            <v>00111116P.2</v>
          </cell>
        </row>
        <row r="11289">
          <cell r="K11289" t="str">
            <v>00111127P.2</v>
          </cell>
        </row>
        <row r="11290">
          <cell r="K11290" t="str">
            <v>00111135P.2</v>
          </cell>
        </row>
        <row r="11291">
          <cell r="K11291" t="str">
            <v>00111131P.2</v>
          </cell>
        </row>
        <row r="11292">
          <cell r="K11292" t="str">
            <v>00111110P.2</v>
          </cell>
        </row>
        <row r="11293">
          <cell r="K11293" t="str">
            <v>00111122P.2</v>
          </cell>
        </row>
        <row r="11294">
          <cell r="K11294" t="str">
            <v>00111128P.2</v>
          </cell>
        </row>
        <row r="11295">
          <cell r="K11295" t="str">
            <v>00111117P.2</v>
          </cell>
        </row>
        <row r="11296">
          <cell r="K11296" t="str">
            <v>00111119P.2</v>
          </cell>
        </row>
        <row r="11297">
          <cell r="K11297" t="str">
            <v>00111116P.2</v>
          </cell>
        </row>
        <row r="11298">
          <cell r="K11298" t="str">
            <v>00111134P.2</v>
          </cell>
        </row>
        <row r="11299">
          <cell r="K11299" t="str">
            <v>00111136P.2</v>
          </cell>
        </row>
        <row r="11300">
          <cell r="K11300" t="str">
            <v>00111126P.2</v>
          </cell>
        </row>
        <row r="11301">
          <cell r="K11301" t="str">
            <v>00111121P.2</v>
          </cell>
        </row>
        <row r="11302">
          <cell r="K11302" t="str">
            <v>00111134P.2</v>
          </cell>
        </row>
        <row r="11303">
          <cell r="K11303" t="str">
            <v>00111126P.2</v>
          </cell>
        </row>
        <row r="11304">
          <cell r="K11304" t="str">
            <v>00111136P.2</v>
          </cell>
        </row>
        <row r="11305">
          <cell r="K11305" t="str">
            <v>00111111P.2</v>
          </cell>
        </row>
        <row r="11306">
          <cell r="K11306" t="str">
            <v>00111124P.2</v>
          </cell>
        </row>
        <row r="11307">
          <cell r="K11307" t="str">
            <v>00111133P.2</v>
          </cell>
        </row>
        <row r="11308">
          <cell r="K11308" t="str">
            <v>00111113P.2</v>
          </cell>
        </row>
        <row r="11309">
          <cell r="K11309" t="str">
            <v>00111121P.2</v>
          </cell>
        </row>
        <row r="11310">
          <cell r="K11310" t="str">
            <v>00111123P.2</v>
          </cell>
        </row>
        <row r="11311">
          <cell r="K11311" t="str">
            <v>00111121P.2</v>
          </cell>
        </row>
        <row r="11312">
          <cell r="K11312" t="str">
            <v>00111133P.2</v>
          </cell>
        </row>
        <row r="11313">
          <cell r="K11313" t="str">
            <v>00111116P.2</v>
          </cell>
        </row>
        <row r="11314">
          <cell r="K11314" t="str">
            <v>00111123P.2</v>
          </cell>
        </row>
        <row r="11315">
          <cell r="K11315" t="str">
            <v>00111134P.2</v>
          </cell>
        </row>
        <row r="11316">
          <cell r="K11316" t="str">
            <v>00111113P.2</v>
          </cell>
        </row>
        <row r="11317">
          <cell r="K11317" t="str">
            <v>00111114P.2</v>
          </cell>
        </row>
        <row r="11318">
          <cell r="K11318" t="str">
            <v>00111135P.2</v>
          </cell>
        </row>
        <row r="11319">
          <cell r="K11319" t="str">
            <v>00111120P.2</v>
          </cell>
        </row>
        <row r="11320">
          <cell r="K11320" t="str">
            <v>00111128P.2</v>
          </cell>
        </row>
        <row r="11321">
          <cell r="K11321" t="str">
            <v>00111127P.2</v>
          </cell>
        </row>
        <row r="11322">
          <cell r="K11322" t="str">
            <v>00111121P.2</v>
          </cell>
        </row>
        <row r="11323">
          <cell r="K11323" t="str">
            <v>00111136P.2</v>
          </cell>
        </row>
        <row r="11324">
          <cell r="K11324" t="str">
            <v>00111123P.2</v>
          </cell>
        </row>
        <row r="11325">
          <cell r="K11325" t="str">
            <v>00111132P.2</v>
          </cell>
        </row>
        <row r="11326">
          <cell r="K11326" t="str">
            <v>00111126P.2</v>
          </cell>
        </row>
        <row r="11327">
          <cell r="K11327" t="str">
            <v>00111134P.2</v>
          </cell>
        </row>
        <row r="11328">
          <cell r="K11328" t="str">
            <v>00111116P.2</v>
          </cell>
        </row>
        <row r="11329">
          <cell r="K11329" t="str">
            <v>00111122P.2</v>
          </cell>
        </row>
        <row r="11330">
          <cell r="K11330" t="str">
            <v>00111135P.2</v>
          </cell>
        </row>
        <row r="11331">
          <cell r="K11331" t="str">
            <v>00111133P.2</v>
          </cell>
        </row>
        <row r="11332">
          <cell r="K11332" t="str">
            <v>00111121P.2</v>
          </cell>
        </row>
        <row r="11333">
          <cell r="K11333" t="str">
            <v>00111114P.2</v>
          </cell>
        </row>
        <row r="11334">
          <cell r="K11334" t="str">
            <v>00111117P.2</v>
          </cell>
        </row>
        <row r="11335">
          <cell r="K11335" t="str">
            <v>00111131P.2</v>
          </cell>
        </row>
        <row r="11336">
          <cell r="K11336" t="str">
            <v>00111118P.2</v>
          </cell>
        </row>
        <row r="11337">
          <cell r="K11337" t="str">
            <v>00111118P.2</v>
          </cell>
        </row>
        <row r="11338">
          <cell r="K11338" t="str">
            <v>00111128P.2</v>
          </cell>
        </row>
        <row r="11339">
          <cell r="K11339" t="str">
            <v>00111116P.2</v>
          </cell>
        </row>
        <row r="11340">
          <cell r="K11340" t="str">
            <v>00111117P.2</v>
          </cell>
        </row>
        <row r="11341">
          <cell r="K11341" t="str">
            <v>00111117P.2</v>
          </cell>
        </row>
        <row r="11342">
          <cell r="K11342" t="str">
            <v>00111111P.2</v>
          </cell>
        </row>
        <row r="11343">
          <cell r="K11343" t="str">
            <v>00111134P.2</v>
          </cell>
        </row>
        <row r="11344">
          <cell r="K11344" t="str">
            <v>00111112P.2</v>
          </cell>
        </row>
        <row r="11345">
          <cell r="K11345" t="str">
            <v>00111135P.2</v>
          </cell>
        </row>
        <row r="11346">
          <cell r="K11346" t="str">
            <v>00111120P.2</v>
          </cell>
        </row>
        <row r="11347">
          <cell r="K11347" t="str">
            <v>00111130P.2</v>
          </cell>
        </row>
        <row r="11348">
          <cell r="K11348" t="str">
            <v>00111135P.2</v>
          </cell>
        </row>
        <row r="11349">
          <cell r="K11349" t="str">
            <v>00111123P.2</v>
          </cell>
        </row>
        <row r="11350">
          <cell r="K11350" t="str">
            <v>00111130P.2</v>
          </cell>
        </row>
        <row r="11351">
          <cell r="K11351" t="str">
            <v>00111129P.2</v>
          </cell>
        </row>
        <row r="11352">
          <cell r="K11352" t="str">
            <v>00111110P.2</v>
          </cell>
        </row>
        <row r="11353">
          <cell r="K11353" t="str">
            <v>00111128P.2</v>
          </cell>
        </row>
        <row r="11354">
          <cell r="K11354" t="str">
            <v>00111127P.2</v>
          </cell>
        </row>
        <row r="11355">
          <cell r="K11355" t="str">
            <v>00111113P.2</v>
          </cell>
        </row>
        <row r="11356">
          <cell r="K11356" t="str">
            <v>00111135P.2</v>
          </cell>
        </row>
        <row r="11357">
          <cell r="K11357" t="str">
            <v>00111113P.2</v>
          </cell>
        </row>
        <row r="11358">
          <cell r="K11358" t="str">
            <v>00111131P.2</v>
          </cell>
        </row>
        <row r="11359">
          <cell r="K11359" t="str">
            <v>00111133P.2</v>
          </cell>
        </row>
        <row r="11360">
          <cell r="K11360" t="str">
            <v>00111125P.2</v>
          </cell>
        </row>
        <row r="11361">
          <cell r="K11361" t="str">
            <v>00111129P.2</v>
          </cell>
        </row>
        <row r="11362">
          <cell r="K11362" t="str">
            <v>00111134P.2</v>
          </cell>
        </row>
        <row r="11363">
          <cell r="K11363" t="str">
            <v>00111113P.2</v>
          </cell>
        </row>
        <row r="11364">
          <cell r="K11364" t="str">
            <v>00111117P.2</v>
          </cell>
        </row>
        <row r="11365">
          <cell r="K11365" t="str">
            <v>00111121P.2</v>
          </cell>
        </row>
        <row r="11366">
          <cell r="K11366" t="str">
            <v>00111110P.2</v>
          </cell>
        </row>
        <row r="11367">
          <cell r="K11367" t="str">
            <v>00111120P.2</v>
          </cell>
        </row>
        <row r="11368">
          <cell r="K11368" t="str">
            <v>00111121P.2</v>
          </cell>
        </row>
        <row r="11369">
          <cell r="K11369" t="str">
            <v>00111129P.2</v>
          </cell>
        </row>
        <row r="11370">
          <cell r="K11370" t="str">
            <v>00111135P.2</v>
          </cell>
        </row>
        <row r="11371">
          <cell r="K11371" t="str">
            <v>00111118P.2</v>
          </cell>
        </row>
        <row r="11372">
          <cell r="K11372" t="str">
            <v>00111125P.2</v>
          </cell>
        </row>
        <row r="11373">
          <cell r="K11373" t="str">
            <v>00111114P.2</v>
          </cell>
        </row>
        <row r="11374">
          <cell r="K11374" t="str">
            <v>00111133P.2</v>
          </cell>
        </row>
        <row r="11375">
          <cell r="K11375" t="str">
            <v>00111134P.2</v>
          </cell>
        </row>
        <row r="11376">
          <cell r="K11376" t="str">
            <v>00111116P.2</v>
          </cell>
        </row>
        <row r="11377">
          <cell r="K11377" t="str">
            <v>00111126P.2</v>
          </cell>
        </row>
        <row r="11378">
          <cell r="K11378" t="str">
            <v>00111126P.2</v>
          </cell>
        </row>
        <row r="11379">
          <cell r="K11379" t="str">
            <v>00111129P.2</v>
          </cell>
        </row>
        <row r="11380">
          <cell r="K11380" t="str">
            <v>00111135P.2</v>
          </cell>
        </row>
        <row r="11381">
          <cell r="K11381" t="str">
            <v>00111128P.2</v>
          </cell>
        </row>
        <row r="11382">
          <cell r="K11382" t="str">
            <v>00111115P.2</v>
          </cell>
        </row>
        <row r="11383">
          <cell r="K11383" t="str">
            <v>00111121P.2</v>
          </cell>
        </row>
        <row r="11384">
          <cell r="K11384" t="str">
            <v>00111126P.2</v>
          </cell>
        </row>
        <row r="11385">
          <cell r="K11385" t="str">
            <v>00111133P.2</v>
          </cell>
        </row>
        <row r="11386">
          <cell r="K11386" t="str">
            <v>00111135P.2</v>
          </cell>
        </row>
        <row r="11387">
          <cell r="K11387" t="str">
            <v>00111132P.2</v>
          </cell>
        </row>
        <row r="11388">
          <cell r="K11388" t="str">
            <v>00111133P.2</v>
          </cell>
        </row>
        <row r="11389">
          <cell r="K11389" t="str">
            <v>00111131P.2</v>
          </cell>
        </row>
        <row r="11390">
          <cell r="K11390" t="str">
            <v>00111136P.2</v>
          </cell>
        </row>
        <row r="11391">
          <cell r="K11391" t="str">
            <v>00111136P.2</v>
          </cell>
        </row>
        <row r="11392">
          <cell r="K11392" t="str">
            <v>00111131P.2</v>
          </cell>
        </row>
        <row r="11393">
          <cell r="K11393" t="str">
            <v>00111113P.2</v>
          </cell>
        </row>
        <row r="11394">
          <cell r="K11394" t="str">
            <v>00111118P.2</v>
          </cell>
        </row>
        <row r="11395">
          <cell r="K11395" t="str">
            <v>00111118P.2</v>
          </cell>
        </row>
        <row r="11396">
          <cell r="K11396" t="str">
            <v>00111131P.2</v>
          </cell>
        </row>
        <row r="11397">
          <cell r="K11397" t="str">
            <v>00111132P.2</v>
          </cell>
        </row>
        <row r="11398">
          <cell r="K11398" t="str">
            <v>00111134P.2</v>
          </cell>
        </row>
        <row r="11399">
          <cell r="K11399" t="str">
            <v>00111126P.2</v>
          </cell>
        </row>
        <row r="11400">
          <cell r="K11400" t="str">
            <v>00111133P.2</v>
          </cell>
        </row>
        <row r="11401">
          <cell r="K11401" t="str">
            <v>00111113P.2</v>
          </cell>
        </row>
        <row r="11402">
          <cell r="K11402" t="str">
            <v>00111116P.2</v>
          </cell>
        </row>
        <row r="11403">
          <cell r="K11403" t="str">
            <v>00111118P.2</v>
          </cell>
        </row>
        <row r="11404">
          <cell r="K11404" t="str">
            <v>00111125P.2</v>
          </cell>
        </row>
        <row r="11405">
          <cell r="K11405" t="str">
            <v>00111128P.2</v>
          </cell>
        </row>
        <row r="11406">
          <cell r="K11406" t="str">
            <v>00111123P.2</v>
          </cell>
        </row>
        <row r="11407">
          <cell r="K11407" t="str">
            <v>00111114P.2</v>
          </cell>
        </row>
        <row r="11408">
          <cell r="K11408" t="str">
            <v>00111117P.2</v>
          </cell>
        </row>
        <row r="11409">
          <cell r="K11409" t="str">
            <v>00111121P.2</v>
          </cell>
        </row>
        <row r="11410">
          <cell r="K11410" t="str">
            <v>00111130P.2</v>
          </cell>
        </row>
        <row r="11411">
          <cell r="K11411" t="str">
            <v>00111117P.2</v>
          </cell>
        </row>
        <row r="11412">
          <cell r="K11412" t="str">
            <v>00111122P.2</v>
          </cell>
        </row>
        <row r="11413">
          <cell r="K11413" t="str">
            <v>00111136P.2</v>
          </cell>
        </row>
        <row r="11414">
          <cell r="K11414" t="str">
            <v>00111113P.2</v>
          </cell>
        </row>
        <row r="11415">
          <cell r="K11415" t="str">
            <v>00111114P.2</v>
          </cell>
        </row>
        <row r="11416">
          <cell r="K11416" t="str">
            <v>00111118P.2</v>
          </cell>
        </row>
        <row r="11417">
          <cell r="K11417" t="str">
            <v>00111132P.2</v>
          </cell>
        </row>
        <row r="11418">
          <cell r="K11418" t="str">
            <v>00111132P.2</v>
          </cell>
        </row>
        <row r="11419">
          <cell r="K11419" t="str">
            <v>00111131P.2</v>
          </cell>
        </row>
        <row r="11420">
          <cell r="K11420" t="str">
            <v>00111132P.2</v>
          </cell>
        </row>
        <row r="11421">
          <cell r="K11421" t="str">
            <v>00111128P.2</v>
          </cell>
        </row>
        <row r="11422">
          <cell r="K11422" t="str">
            <v>00111126P.2</v>
          </cell>
        </row>
        <row r="11423">
          <cell r="K11423" t="str">
            <v>00111118P.2</v>
          </cell>
        </row>
        <row r="11424">
          <cell r="K11424" t="str">
            <v>00111135P.2</v>
          </cell>
        </row>
        <row r="11425">
          <cell r="K11425" t="str">
            <v>00111134P.2</v>
          </cell>
        </row>
        <row r="11426">
          <cell r="K11426" t="str">
            <v>00111112P.2</v>
          </cell>
        </row>
        <row r="11427">
          <cell r="K11427" t="str">
            <v>00111136P.2</v>
          </cell>
        </row>
        <row r="11428">
          <cell r="K11428" t="str">
            <v>00111110P.2</v>
          </cell>
        </row>
        <row r="11429">
          <cell r="K11429" t="str">
            <v>00111118P.2</v>
          </cell>
        </row>
        <row r="11430">
          <cell r="K11430" t="str">
            <v>00111129P.2</v>
          </cell>
        </row>
        <row r="11431">
          <cell r="K11431" t="str">
            <v>00111115P.2</v>
          </cell>
        </row>
        <row r="11432">
          <cell r="K11432" t="str">
            <v>00111121P.2</v>
          </cell>
        </row>
        <row r="11433">
          <cell r="K11433" t="str">
            <v>00111121P.2</v>
          </cell>
        </row>
        <row r="11434">
          <cell r="K11434" t="str">
            <v>00111118P.2</v>
          </cell>
        </row>
        <row r="11435">
          <cell r="K11435" t="str">
            <v>00111113P.2</v>
          </cell>
        </row>
        <row r="11436">
          <cell r="K11436" t="str">
            <v>00111129P.2</v>
          </cell>
        </row>
        <row r="11437">
          <cell r="K11437" t="str">
            <v>00111128P.2</v>
          </cell>
        </row>
        <row r="11438">
          <cell r="K11438" t="str">
            <v>00111125P.2</v>
          </cell>
        </row>
        <row r="11439">
          <cell r="K11439" t="str">
            <v>00111124P.2</v>
          </cell>
        </row>
        <row r="11440">
          <cell r="K11440" t="str">
            <v>00111113P.2</v>
          </cell>
        </row>
        <row r="11441">
          <cell r="K11441" t="str">
            <v>00111121P.2</v>
          </cell>
        </row>
        <row r="11442">
          <cell r="K11442" t="str">
            <v>00111128P.2</v>
          </cell>
        </row>
        <row r="11443">
          <cell r="K11443" t="str">
            <v>00111110P.2</v>
          </cell>
        </row>
        <row r="11444">
          <cell r="K11444" t="str">
            <v>00111126P.2</v>
          </cell>
        </row>
        <row r="11445">
          <cell r="K11445" t="str">
            <v>00111122P.2</v>
          </cell>
        </row>
        <row r="11446">
          <cell r="K11446" t="str">
            <v>00111111P.2</v>
          </cell>
        </row>
        <row r="11447">
          <cell r="K11447" t="str">
            <v>00111122P.2</v>
          </cell>
        </row>
        <row r="11448">
          <cell r="K11448" t="str">
            <v>00111127P.2</v>
          </cell>
        </row>
        <row r="11449">
          <cell r="K11449" t="str">
            <v>00111131P.2</v>
          </cell>
        </row>
        <row r="11450">
          <cell r="K11450" t="str">
            <v>00111133P.2</v>
          </cell>
        </row>
        <row r="11451">
          <cell r="K11451" t="str">
            <v>00111117P.2</v>
          </cell>
        </row>
        <row r="11452">
          <cell r="K11452" t="str">
            <v>00111127P.2</v>
          </cell>
        </row>
        <row r="11453">
          <cell r="K11453" t="str">
            <v>00111135P.2</v>
          </cell>
        </row>
        <row r="11454">
          <cell r="K11454" t="str">
            <v>00111118P.2</v>
          </cell>
        </row>
        <row r="11455">
          <cell r="K11455" t="str">
            <v>00111133P.2</v>
          </cell>
        </row>
        <row r="11456">
          <cell r="K11456" t="str">
            <v>00111118P.2</v>
          </cell>
        </row>
        <row r="11457">
          <cell r="K11457" t="str">
            <v>00111110P.2</v>
          </cell>
        </row>
        <row r="11458">
          <cell r="K11458" t="str">
            <v>00111117P.2</v>
          </cell>
        </row>
        <row r="11459">
          <cell r="K11459" t="str">
            <v>00111135P.2</v>
          </cell>
        </row>
        <row r="11460">
          <cell r="K11460" t="str">
            <v>00111114P.2</v>
          </cell>
        </row>
        <row r="11461">
          <cell r="K11461" t="str">
            <v>00111119P.2</v>
          </cell>
        </row>
        <row r="11462">
          <cell r="K11462" t="str">
            <v>00111124P.2</v>
          </cell>
        </row>
        <row r="11463">
          <cell r="K11463" t="str">
            <v>00111131P.2</v>
          </cell>
        </row>
        <row r="11464">
          <cell r="K11464" t="str">
            <v>00111127P.2</v>
          </cell>
        </row>
        <row r="11465">
          <cell r="K11465" t="str">
            <v>00111116P.2</v>
          </cell>
        </row>
        <row r="11466">
          <cell r="K11466" t="str">
            <v>00111113P.2</v>
          </cell>
        </row>
        <row r="11467">
          <cell r="K11467" t="str">
            <v>00111129P.2</v>
          </cell>
        </row>
        <row r="11468">
          <cell r="K11468" t="str">
            <v>00111126P.2</v>
          </cell>
        </row>
        <row r="11469">
          <cell r="K11469" t="str">
            <v>00111123P.2</v>
          </cell>
        </row>
        <row r="11470">
          <cell r="K11470" t="str">
            <v>00111132P.2</v>
          </cell>
        </row>
        <row r="11471">
          <cell r="K11471" t="str">
            <v>00111110P.2</v>
          </cell>
        </row>
        <row r="11472">
          <cell r="K11472" t="str">
            <v>00111110P.2</v>
          </cell>
        </row>
        <row r="11473">
          <cell r="K11473" t="str">
            <v>00111113P.2</v>
          </cell>
        </row>
        <row r="11474">
          <cell r="K11474" t="str">
            <v>00111113P.2</v>
          </cell>
        </row>
        <row r="11475">
          <cell r="K11475" t="str">
            <v>00111125P.2</v>
          </cell>
        </row>
        <row r="11476">
          <cell r="K11476" t="str">
            <v>00111131P.2</v>
          </cell>
        </row>
        <row r="11477">
          <cell r="K11477" t="str">
            <v>00111125P.2</v>
          </cell>
        </row>
        <row r="11478">
          <cell r="K11478" t="str">
            <v>00111131P.2</v>
          </cell>
        </row>
        <row r="11479">
          <cell r="K11479" t="str">
            <v>00111131P.2</v>
          </cell>
        </row>
        <row r="11480">
          <cell r="K11480" t="str">
            <v>00111110P.2</v>
          </cell>
        </row>
        <row r="11481">
          <cell r="K11481" t="str">
            <v>00111117P.2</v>
          </cell>
        </row>
        <row r="11482">
          <cell r="K11482" t="str">
            <v>00111110P.2</v>
          </cell>
        </row>
        <row r="11483">
          <cell r="K11483" t="str">
            <v>00111113P.2</v>
          </cell>
        </row>
        <row r="11484">
          <cell r="K11484" t="str">
            <v>00111117P.2</v>
          </cell>
        </row>
        <row r="11485">
          <cell r="K11485" t="str">
            <v>00111121P.2</v>
          </cell>
        </row>
        <row r="11486">
          <cell r="K11486" t="str">
            <v>00111118P.2</v>
          </cell>
        </row>
        <row r="11487">
          <cell r="K11487" t="str">
            <v>00111136P.2</v>
          </cell>
        </row>
        <row r="11488">
          <cell r="K11488" t="str">
            <v>00111111P.2</v>
          </cell>
        </row>
        <row r="11489">
          <cell r="K11489" t="str">
            <v>00111134P.2</v>
          </cell>
        </row>
        <row r="11490">
          <cell r="K11490" t="str">
            <v>00111112P.2</v>
          </cell>
        </row>
        <row r="11491">
          <cell r="K11491" t="str">
            <v>00111114P.2</v>
          </cell>
        </row>
        <row r="11492">
          <cell r="K11492" t="str">
            <v>00111124P.2</v>
          </cell>
        </row>
        <row r="11493">
          <cell r="K11493" t="str">
            <v>00111130P.2</v>
          </cell>
        </row>
        <row r="11494">
          <cell r="K11494" t="str">
            <v>00111110P.2</v>
          </cell>
        </row>
        <row r="11495">
          <cell r="K11495" t="str">
            <v>00111110P.2</v>
          </cell>
        </row>
        <row r="11496">
          <cell r="K11496" t="str">
            <v>00111127P.2</v>
          </cell>
        </row>
        <row r="11497">
          <cell r="K11497" t="str">
            <v>00111124P.2</v>
          </cell>
        </row>
        <row r="11498">
          <cell r="K11498" t="str">
            <v>00111119P.2</v>
          </cell>
        </row>
        <row r="11499">
          <cell r="K11499" t="str">
            <v>00111135P.2</v>
          </cell>
        </row>
        <row r="11500">
          <cell r="K11500" t="str">
            <v>00111135P.2</v>
          </cell>
        </row>
        <row r="11501">
          <cell r="K11501" t="str">
            <v>00111118P.2</v>
          </cell>
        </row>
        <row r="11502">
          <cell r="K11502" t="str">
            <v>00111127P.2</v>
          </cell>
        </row>
        <row r="11503">
          <cell r="K11503" t="str">
            <v>00111121P.2</v>
          </cell>
        </row>
        <row r="11504">
          <cell r="K11504" t="str">
            <v>00111113P.2</v>
          </cell>
        </row>
        <row r="11505">
          <cell r="K11505" t="str">
            <v>00111120P.2</v>
          </cell>
        </row>
        <row r="11506">
          <cell r="K11506" t="str">
            <v>00111114P.2</v>
          </cell>
        </row>
        <row r="11507">
          <cell r="K11507" t="str">
            <v>00111118P.2</v>
          </cell>
        </row>
        <row r="11508">
          <cell r="K11508" t="str">
            <v>00111121P.2</v>
          </cell>
        </row>
        <row r="11509">
          <cell r="K11509" t="str">
            <v>00111121P.2</v>
          </cell>
        </row>
        <row r="11510">
          <cell r="K11510" t="str">
            <v>00111131P.2</v>
          </cell>
        </row>
        <row r="11511">
          <cell r="K11511" t="str">
            <v>00111113P.2</v>
          </cell>
        </row>
        <row r="11512">
          <cell r="K11512" t="str">
            <v>00111117P.2</v>
          </cell>
        </row>
        <row r="11513">
          <cell r="K11513" t="str">
            <v>00111134P.2</v>
          </cell>
        </row>
        <row r="11514">
          <cell r="K11514" t="str">
            <v>00111117P.2</v>
          </cell>
        </row>
        <row r="11515">
          <cell r="K11515" t="str">
            <v>00111111P.2</v>
          </cell>
        </row>
        <row r="11516">
          <cell r="K11516" t="str">
            <v>00111128P.2</v>
          </cell>
        </row>
        <row r="11517">
          <cell r="K11517" t="str">
            <v>00111123P.2</v>
          </cell>
        </row>
        <row r="11518">
          <cell r="K11518" t="str">
            <v>00111114P.2</v>
          </cell>
        </row>
        <row r="11519">
          <cell r="K11519" t="str">
            <v>00111132P.2</v>
          </cell>
        </row>
        <row r="11520">
          <cell r="K11520" t="str">
            <v>00111114P.2</v>
          </cell>
        </row>
        <row r="11521">
          <cell r="K11521" t="str">
            <v>00111120P.2</v>
          </cell>
        </row>
        <row r="11522">
          <cell r="K11522" t="str">
            <v>00111126P.2</v>
          </cell>
        </row>
        <row r="11523">
          <cell r="K11523" t="str">
            <v>00111123P.2</v>
          </cell>
        </row>
        <row r="11524">
          <cell r="K11524" t="str">
            <v>00111130P.2</v>
          </cell>
        </row>
        <row r="11525">
          <cell r="K11525" t="str">
            <v>00111124P.2</v>
          </cell>
        </row>
        <row r="11526">
          <cell r="K11526" t="str">
            <v>00111122P.2</v>
          </cell>
        </row>
        <row r="11527">
          <cell r="K11527" t="str">
            <v>00111132P.2</v>
          </cell>
        </row>
        <row r="11528">
          <cell r="K11528" t="str">
            <v>00111134P.2</v>
          </cell>
        </row>
        <row r="11529">
          <cell r="K11529" t="str">
            <v>00111136P.2</v>
          </cell>
        </row>
        <row r="11530">
          <cell r="K11530" t="str">
            <v>00111133P.2</v>
          </cell>
        </row>
        <row r="11531">
          <cell r="K11531" t="str">
            <v>00111117P.2</v>
          </cell>
        </row>
        <row r="11532">
          <cell r="K11532" t="str">
            <v>00111121P.2</v>
          </cell>
        </row>
        <row r="11533">
          <cell r="K11533" t="str">
            <v>00111128P.2</v>
          </cell>
        </row>
        <row r="11534">
          <cell r="K11534" t="str">
            <v>00111136P.2</v>
          </cell>
        </row>
        <row r="11535">
          <cell r="K11535" t="str">
            <v>00111134P.2</v>
          </cell>
        </row>
        <row r="11536">
          <cell r="K11536" t="str">
            <v>00111119P.2</v>
          </cell>
        </row>
        <row r="11537">
          <cell r="K11537" t="str">
            <v>00111112P.2</v>
          </cell>
        </row>
        <row r="11538">
          <cell r="K11538" t="str">
            <v>00111114P.2</v>
          </cell>
        </row>
        <row r="11539">
          <cell r="K11539" t="str">
            <v>00111117P.2</v>
          </cell>
        </row>
        <row r="11540">
          <cell r="K11540" t="str">
            <v>00111136P.2</v>
          </cell>
        </row>
        <row r="11541">
          <cell r="K11541" t="str">
            <v>00111122P.2</v>
          </cell>
        </row>
        <row r="11542">
          <cell r="K11542" t="str">
            <v>00111120P.2</v>
          </cell>
        </row>
        <row r="11543">
          <cell r="K11543" t="str">
            <v>00111132P.2</v>
          </cell>
        </row>
        <row r="11544">
          <cell r="K11544" t="str">
            <v>00111129P.2</v>
          </cell>
        </row>
        <row r="11545">
          <cell r="K11545" t="str">
            <v>00111132P.2</v>
          </cell>
        </row>
        <row r="11546">
          <cell r="K11546" t="str">
            <v>00111128P.2</v>
          </cell>
        </row>
        <row r="11547">
          <cell r="K11547" t="str">
            <v>00111111P.2</v>
          </cell>
        </row>
        <row r="11548">
          <cell r="K11548" t="str">
            <v>00111128P.2</v>
          </cell>
        </row>
        <row r="11549">
          <cell r="K11549" t="str">
            <v>00111130P.2</v>
          </cell>
        </row>
        <row r="11550">
          <cell r="K11550" t="str">
            <v>00111126P.2</v>
          </cell>
        </row>
        <row r="11551">
          <cell r="K11551" t="str">
            <v>00111117P.2</v>
          </cell>
        </row>
        <row r="11552">
          <cell r="K11552" t="str">
            <v>00111125P.2</v>
          </cell>
        </row>
        <row r="11553">
          <cell r="K11553" t="str">
            <v>00111122P.2</v>
          </cell>
        </row>
        <row r="11554">
          <cell r="K11554" t="str">
            <v>00111131P.2</v>
          </cell>
        </row>
        <row r="11555">
          <cell r="K11555" t="str">
            <v>00111123P.2</v>
          </cell>
        </row>
        <row r="11556">
          <cell r="K11556" t="str">
            <v>00111113P.2</v>
          </cell>
        </row>
        <row r="11557">
          <cell r="K11557" t="str">
            <v>00111126P.2</v>
          </cell>
        </row>
        <row r="11558">
          <cell r="K11558" t="str">
            <v>00111119P.2</v>
          </cell>
        </row>
        <row r="11559">
          <cell r="K11559" t="str">
            <v>00111128P.2</v>
          </cell>
        </row>
        <row r="11560">
          <cell r="K11560" t="str">
            <v>00111132P.2</v>
          </cell>
        </row>
        <row r="11561">
          <cell r="K11561" t="str">
            <v>00111114P.2</v>
          </cell>
        </row>
        <row r="11562">
          <cell r="K11562" t="str">
            <v>00111113P.2</v>
          </cell>
        </row>
        <row r="11563">
          <cell r="K11563" t="str">
            <v>00111117P.2</v>
          </cell>
        </row>
        <row r="11564">
          <cell r="K11564" t="str">
            <v>00111113P.2</v>
          </cell>
        </row>
        <row r="11565">
          <cell r="K11565" t="str">
            <v>00111128P.2</v>
          </cell>
        </row>
        <row r="11566">
          <cell r="K11566" t="str">
            <v>00111113P.2</v>
          </cell>
        </row>
        <row r="11567">
          <cell r="K11567" t="str">
            <v>00111128P.2</v>
          </cell>
        </row>
        <row r="11568">
          <cell r="K11568" t="str">
            <v>00111120P.2</v>
          </cell>
        </row>
        <row r="11569">
          <cell r="K11569" t="str">
            <v>00111111P.2</v>
          </cell>
        </row>
        <row r="11570">
          <cell r="K11570" t="str">
            <v>00111121P.2</v>
          </cell>
        </row>
        <row r="11571">
          <cell r="K11571" t="str">
            <v>00111123P.2</v>
          </cell>
        </row>
        <row r="11572">
          <cell r="K11572" t="str">
            <v>00111110P.2</v>
          </cell>
        </row>
        <row r="11573">
          <cell r="K11573" t="str">
            <v>00111134P.2</v>
          </cell>
        </row>
        <row r="11574">
          <cell r="K11574" t="str">
            <v>00111124P.2</v>
          </cell>
        </row>
        <row r="11575">
          <cell r="K11575" t="str">
            <v>00111117P.2</v>
          </cell>
        </row>
        <row r="11576">
          <cell r="K11576" t="str">
            <v>00111123P.2</v>
          </cell>
        </row>
        <row r="11577">
          <cell r="K11577" t="str">
            <v>00111117P.2</v>
          </cell>
        </row>
        <row r="11578">
          <cell r="K11578" t="str">
            <v>00111135P.2</v>
          </cell>
        </row>
        <row r="11579">
          <cell r="K11579" t="str">
            <v>00111122P.2</v>
          </cell>
        </row>
        <row r="11580">
          <cell r="K11580" t="str">
            <v>00111127P.2</v>
          </cell>
        </row>
        <row r="11581">
          <cell r="K11581" t="str">
            <v>00111130P.2</v>
          </cell>
        </row>
        <row r="11582">
          <cell r="K11582" t="str">
            <v>00111128P.2</v>
          </cell>
        </row>
        <row r="11583">
          <cell r="K11583" t="str">
            <v>00111121P.2</v>
          </cell>
        </row>
        <row r="11584">
          <cell r="K11584" t="str">
            <v>00111117P.2</v>
          </cell>
        </row>
        <row r="11585">
          <cell r="K11585" t="str">
            <v>00111133P.2</v>
          </cell>
        </row>
        <row r="11586">
          <cell r="K11586" t="str">
            <v>00111122P.2</v>
          </cell>
        </row>
        <row r="11587">
          <cell r="K11587" t="str">
            <v>00111131P.2</v>
          </cell>
        </row>
        <row r="11588">
          <cell r="K11588" t="str">
            <v>00111128P.2</v>
          </cell>
        </row>
        <row r="11589">
          <cell r="K11589" t="str">
            <v>00111113P.2</v>
          </cell>
        </row>
        <row r="11590">
          <cell r="K11590" t="str">
            <v>00111128P.2</v>
          </cell>
        </row>
        <row r="11591">
          <cell r="K11591" t="str">
            <v>00111132P.2</v>
          </cell>
        </row>
        <row r="11592">
          <cell r="K11592" t="str">
            <v>00111133P.2</v>
          </cell>
        </row>
        <row r="11593">
          <cell r="K11593" t="str">
            <v>00111136P.2</v>
          </cell>
        </row>
        <row r="11594">
          <cell r="K11594" t="str">
            <v>00111135P.2</v>
          </cell>
        </row>
        <row r="11595">
          <cell r="K11595" t="str">
            <v>00111111P.2</v>
          </cell>
        </row>
        <row r="11596">
          <cell r="K11596" t="str">
            <v>00111121P.2</v>
          </cell>
        </row>
        <row r="11597">
          <cell r="K11597" t="str">
            <v>00111132P.2</v>
          </cell>
        </row>
        <row r="11598">
          <cell r="K11598" t="str">
            <v>00111134P.2</v>
          </cell>
        </row>
        <row r="11599">
          <cell r="K11599" t="str">
            <v>00111130P.2</v>
          </cell>
        </row>
        <row r="11600">
          <cell r="K11600" t="str">
            <v>00111115P.2</v>
          </cell>
        </row>
        <row r="11601">
          <cell r="K11601" t="str">
            <v>00111117P.2</v>
          </cell>
        </row>
        <row r="11602">
          <cell r="K11602" t="str">
            <v>00111133P.2</v>
          </cell>
        </row>
        <row r="11603">
          <cell r="K11603" t="str">
            <v>00111114P.2</v>
          </cell>
        </row>
        <row r="11604">
          <cell r="K11604" t="str">
            <v>00111134P.2</v>
          </cell>
        </row>
        <row r="11605">
          <cell r="K11605" t="str">
            <v>00111134P.2</v>
          </cell>
        </row>
        <row r="11606">
          <cell r="K11606" t="str">
            <v>00111135P.2</v>
          </cell>
        </row>
        <row r="11607">
          <cell r="K11607" t="str">
            <v>00111113P.2</v>
          </cell>
        </row>
        <row r="11608">
          <cell r="K11608" t="str">
            <v>00111130P.2</v>
          </cell>
        </row>
        <row r="11609">
          <cell r="K11609" t="str">
            <v>00111132P.2</v>
          </cell>
        </row>
        <row r="11610">
          <cell r="K11610" t="str">
            <v>00111128P.2</v>
          </cell>
        </row>
        <row r="11611">
          <cell r="K11611" t="str">
            <v>00111118P.2</v>
          </cell>
        </row>
        <row r="11612">
          <cell r="K11612" t="str">
            <v>00111135P.2</v>
          </cell>
        </row>
        <row r="11613">
          <cell r="K11613" t="str">
            <v>00111126P.2</v>
          </cell>
        </row>
        <row r="11614">
          <cell r="K11614" t="str">
            <v>00111130P.2</v>
          </cell>
        </row>
        <row r="11615">
          <cell r="K11615" t="str">
            <v>00111118P.2</v>
          </cell>
        </row>
        <row r="11616">
          <cell r="K11616" t="str">
            <v>00111133P.2</v>
          </cell>
        </row>
        <row r="11617">
          <cell r="K11617" t="str">
            <v>00111123P.2</v>
          </cell>
        </row>
        <row r="11618">
          <cell r="K11618" t="str">
            <v>00111113P.2</v>
          </cell>
        </row>
        <row r="11619">
          <cell r="K11619" t="str">
            <v>00111124P.2</v>
          </cell>
        </row>
        <row r="11620">
          <cell r="K11620" t="str">
            <v>00111128P.2</v>
          </cell>
        </row>
        <row r="11621">
          <cell r="K11621" t="str">
            <v>00111120P.2</v>
          </cell>
        </row>
        <row r="11622">
          <cell r="K11622" t="str">
            <v>00111131P.2</v>
          </cell>
        </row>
        <row r="11623">
          <cell r="K11623" t="str">
            <v>00111121P.2</v>
          </cell>
        </row>
        <row r="11624">
          <cell r="K11624" t="str">
            <v>00111127P.2</v>
          </cell>
        </row>
        <row r="11625">
          <cell r="K11625" t="str">
            <v>00111116P.2</v>
          </cell>
        </row>
        <row r="11626">
          <cell r="K11626" t="str">
            <v>00111133P.2</v>
          </cell>
        </row>
        <row r="11627">
          <cell r="K11627" t="str">
            <v>00111117P.2</v>
          </cell>
        </row>
        <row r="11628">
          <cell r="K11628" t="str">
            <v>00111116P.2</v>
          </cell>
        </row>
        <row r="11629">
          <cell r="K11629" t="str">
            <v>00111129P.2</v>
          </cell>
        </row>
        <row r="11630">
          <cell r="K11630" t="str">
            <v>00111118P.2</v>
          </cell>
        </row>
        <row r="11631">
          <cell r="K11631" t="str">
            <v>00111134P.2</v>
          </cell>
        </row>
        <row r="11632">
          <cell r="K11632" t="str">
            <v>00111128P.2</v>
          </cell>
        </row>
        <row r="11633">
          <cell r="K11633" t="str">
            <v>00111131P.2</v>
          </cell>
        </row>
        <row r="11634">
          <cell r="K11634" t="str">
            <v>00111113P.2</v>
          </cell>
        </row>
        <row r="11635">
          <cell r="K11635" t="str">
            <v>00111131P.2</v>
          </cell>
        </row>
        <row r="11636">
          <cell r="K11636" t="str">
            <v>00111135P.2</v>
          </cell>
        </row>
        <row r="11637">
          <cell r="K11637" t="str">
            <v>00111128P.2</v>
          </cell>
        </row>
        <row r="11638">
          <cell r="K11638" t="str">
            <v>00111128P.2</v>
          </cell>
        </row>
        <row r="11639">
          <cell r="K11639" t="str">
            <v>00111121P.2</v>
          </cell>
        </row>
        <row r="11640">
          <cell r="K11640" t="str">
            <v>00111120P.2</v>
          </cell>
        </row>
        <row r="11641">
          <cell r="K11641" t="str">
            <v>00111115P.2</v>
          </cell>
        </row>
        <row r="11642">
          <cell r="K11642" t="str">
            <v>00111118P.2</v>
          </cell>
        </row>
        <row r="11643">
          <cell r="K11643" t="str">
            <v>00111110P.2</v>
          </cell>
        </row>
        <row r="11644">
          <cell r="K11644" t="str">
            <v>00111132P.2</v>
          </cell>
        </row>
        <row r="11645">
          <cell r="K11645" t="str">
            <v>00111126P.2</v>
          </cell>
        </row>
        <row r="11646">
          <cell r="K11646" t="str">
            <v>00111136P.2</v>
          </cell>
        </row>
        <row r="11647">
          <cell r="K11647" t="str">
            <v>00111128P.2</v>
          </cell>
        </row>
        <row r="11648">
          <cell r="K11648" t="str">
            <v>00111114P.2</v>
          </cell>
        </row>
        <row r="11649">
          <cell r="K11649" t="str">
            <v>00111133P.2</v>
          </cell>
        </row>
        <row r="11650">
          <cell r="K11650" t="str">
            <v>00111134P.2</v>
          </cell>
        </row>
        <row r="11651">
          <cell r="K11651" t="str">
            <v>00111113P.2</v>
          </cell>
        </row>
        <row r="11652">
          <cell r="K11652" t="str">
            <v>00111122P.2</v>
          </cell>
        </row>
        <row r="11653">
          <cell r="K11653" t="str">
            <v>00111122P.2</v>
          </cell>
        </row>
        <row r="11654">
          <cell r="K11654" t="str">
            <v>00111127P.2</v>
          </cell>
        </row>
        <row r="11655">
          <cell r="K11655" t="str">
            <v>00111136P.2</v>
          </cell>
        </row>
        <row r="11656">
          <cell r="K11656" t="str">
            <v>00111129P.2</v>
          </cell>
        </row>
        <row r="11657">
          <cell r="K11657" t="str">
            <v>00111131P.2</v>
          </cell>
        </row>
        <row r="11658">
          <cell r="K11658" t="str">
            <v>00111122P.2</v>
          </cell>
        </row>
        <row r="11659">
          <cell r="K11659" t="str">
            <v>00111121P.2</v>
          </cell>
        </row>
        <row r="11660">
          <cell r="K11660" t="str">
            <v>00111114P.2</v>
          </cell>
        </row>
        <row r="11661">
          <cell r="K11661" t="str">
            <v>00111127P.2</v>
          </cell>
        </row>
        <row r="11662">
          <cell r="K11662" t="str">
            <v>00111120P.2</v>
          </cell>
        </row>
        <row r="11663">
          <cell r="K11663" t="str">
            <v>00111129P.2</v>
          </cell>
        </row>
        <row r="11664">
          <cell r="K11664" t="str">
            <v>00111116P.2</v>
          </cell>
        </row>
        <row r="11665">
          <cell r="K11665" t="str">
            <v>00111132P.2</v>
          </cell>
        </row>
        <row r="11666">
          <cell r="K11666" t="str">
            <v>00111122P.2</v>
          </cell>
        </row>
        <row r="11667">
          <cell r="K11667" t="str">
            <v>00111123P.2</v>
          </cell>
        </row>
        <row r="11668">
          <cell r="K11668" t="str">
            <v>00111113P.2</v>
          </cell>
        </row>
        <row r="11669">
          <cell r="K11669" t="str">
            <v>00111116P.2</v>
          </cell>
        </row>
        <row r="11670">
          <cell r="K11670" t="str">
            <v>00111123P.2</v>
          </cell>
        </row>
        <row r="11671">
          <cell r="K11671" t="str">
            <v>00111135P.2</v>
          </cell>
        </row>
        <row r="11672">
          <cell r="K11672" t="str">
            <v>00111113P.2</v>
          </cell>
        </row>
        <row r="11673">
          <cell r="K11673" t="str">
            <v>00111132P.2</v>
          </cell>
        </row>
        <row r="11674">
          <cell r="K11674" t="str">
            <v>00111114P.2</v>
          </cell>
        </row>
        <row r="11675">
          <cell r="K11675" t="str">
            <v>00111125P.2</v>
          </cell>
        </row>
        <row r="11676">
          <cell r="K11676" t="str">
            <v>00111117P.2</v>
          </cell>
        </row>
        <row r="11677">
          <cell r="K11677" t="str">
            <v>00111123P.2</v>
          </cell>
        </row>
        <row r="11678">
          <cell r="K11678" t="str">
            <v>00111116P.2</v>
          </cell>
        </row>
        <row r="11679">
          <cell r="K11679" t="str">
            <v>00111133P.2</v>
          </cell>
        </row>
        <row r="11680">
          <cell r="K11680" t="str">
            <v>00111126P.2</v>
          </cell>
        </row>
        <row r="11681">
          <cell r="K11681" t="str">
            <v>00111134P.2</v>
          </cell>
        </row>
        <row r="11682">
          <cell r="K11682" t="str">
            <v>00111120P.2</v>
          </cell>
        </row>
        <row r="11683">
          <cell r="K11683" t="str">
            <v>00111136P.2</v>
          </cell>
        </row>
        <row r="11684">
          <cell r="K11684" t="str">
            <v>00111125P.2</v>
          </cell>
        </row>
        <row r="11685">
          <cell r="K11685" t="str">
            <v>00111123P.2</v>
          </cell>
        </row>
        <row r="11686">
          <cell r="K11686" t="str">
            <v>00111131P.2</v>
          </cell>
        </row>
        <row r="11687">
          <cell r="K11687" t="str">
            <v>00111117P.2</v>
          </cell>
        </row>
        <row r="11688">
          <cell r="K11688" t="str">
            <v>00111113P.2</v>
          </cell>
        </row>
        <row r="11689">
          <cell r="K11689" t="str">
            <v>00111132P.2</v>
          </cell>
        </row>
        <row r="11690">
          <cell r="K11690" t="str">
            <v>00111113P.2</v>
          </cell>
        </row>
        <row r="11691">
          <cell r="K11691" t="str">
            <v>00111112P.2</v>
          </cell>
        </row>
        <row r="11692">
          <cell r="K11692" t="str">
            <v>00111114P.2</v>
          </cell>
        </row>
        <row r="11693">
          <cell r="K11693" t="str">
            <v>00111128P.2</v>
          </cell>
        </row>
        <row r="11694">
          <cell r="K11694" t="str">
            <v>00111129P.2</v>
          </cell>
        </row>
        <row r="11695">
          <cell r="K11695" t="str">
            <v>00111129P.2</v>
          </cell>
        </row>
        <row r="11696">
          <cell r="K11696" t="str">
            <v>00111128P.2</v>
          </cell>
        </row>
        <row r="11697">
          <cell r="K11697" t="str">
            <v>00111132P.2</v>
          </cell>
        </row>
        <row r="11698">
          <cell r="K11698" t="str">
            <v>00111113P.2</v>
          </cell>
        </row>
        <row r="11699">
          <cell r="K11699" t="str">
            <v>00111126P.2</v>
          </cell>
        </row>
        <row r="11700">
          <cell r="K11700" t="str">
            <v>00111110P.2</v>
          </cell>
        </row>
        <row r="11701">
          <cell r="K11701" t="str">
            <v>00111123P.2</v>
          </cell>
        </row>
        <row r="11702">
          <cell r="K11702" t="str">
            <v>00111113P.2</v>
          </cell>
        </row>
        <row r="11703">
          <cell r="K11703" t="str">
            <v>00111120P.2</v>
          </cell>
        </row>
        <row r="11704">
          <cell r="K11704" t="str">
            <v>00111118P.2</v>
          </cell>
        </row>
        <row r="11705">
          <cell r="K11705" t="str">
            <v>00111120P.2</v>
          </cell>
        </row>
        <row r="11706">
          <cell r="K11706" t="str">
            <v>00111123P.2</v>
          </cell>
        </row>
        <row r="11707">
          <cell r="K11707" t="str">
            <v>00111118P.2</v>
          </cell>
        </row>
        <row r="11708">
          <cell r="K11708" t="str">
            <v>00111123P.2</v>
          </cell>
        </row>
        <row r="11709">
          <cell r="K11709" t="str">
            <v>00111128P.2</v>
          </cell>
        </row>
        <row r="11710">
          <cell r="K11710" t="str">
            <v>00111123P.2</v>
          </cell>
        </row>
        <row r="11711">
          <cell r="K11711" t="str">
            <v>00111121P.2</v>
          </cell>
        </row>
        <row r="11712">
          <cell r="K11712" t="str">
            <v>00111113P.2</v>
          </cell>
        </row>
        <row r="11713">
          <cell r="K11713" t="str">
            <v>00111118P.2</v>
          </cell>
        </row>
        <row r="11714">
          <cell r="K11714" t="str">
            <v>00111113P.2</v>
          </cell>
        </row>
        <row r="11715">
          <cell r="K11715" t="str">
            <v>00111112P.2</v>
          </cell>
        </row>
        <row r="11716">
          <cell r="K11716" t="str">
            <v>00111111P.2</v>
          </cell>
        </row>
        <row r="11717">
          <cell r="K11717" t="str">
            <v>00111127P.2</v>
          </cell>
        </row>
        <row r="11718">
          <cell r="K11718" t="str">
            <v>00111125P.2</v>
          </cell>
        </row>
        <row r="11719">
          <cell r="K11719" t="str">
            <v>00111126P.2</v>
          </cell>
        </row>
        <row r="11720">
          <cell r="K11720" t="str">
            <v>00111113P.2</v>
          </cell>
        </row>
        <row r="11721">
          <cell r="K11721" t="str">
            <v>00111113P.2</v>
          </cell>
        </row>
        <row r="11722">
          <cell r="K11722" t="str">
            <v>00111135P.2</v>
          </cell>
        </row>
        <row r="11723">
          <cell r="K11723" t="str">
            <v>00111121P.2</v>
          </cell>
        </row>
        <row r="11724">
          <cell r="K11724" t="str">
            <v>00111122P.2</v>
          </cell>
        </row>
        <row r="11725">
          <cell r="K11725" t="str">
            <v>00111124P.2</v>
          </cell>
        </row>
        <row r="11726">
          <cell r="K11726" t="str">
            <v>00111128P.2</v>
          </cell>
        </row>
        <row r="11727">
          <cell r="K11727" t="str">
            <v>00111113P.2</v>
          </cell>
        </row>
        <row r="11728">
          <cell r="K11728" t="str">
            <v>00111121P.2</v>
          </cell>
        </row>
        <row r="11729">
          <cell r="K11729" t="str">
            <v>00111126P.2</v>
          </cell>
        </row>
        <row r="11730">
          <cell r="K11730" t="str">
            <v>00111114P.2</v>
          </cell>
        </row>
        <row r="11731">
          <cell r="K11731" t="str">
            <v>00111124P.2</v>
          </cell>
        </row>
        <row r="11732">
          <cell r="K11732" t="str">
            <v>00111129P.2</v>
          </cell>
        </row>
        <row r="11733">
          <cell r="K11733" t="str">
            <v>00111112P.2</v>
          </cell>
        </row>
        <row r="11734">
          <cell r="K11734" t="str">
            <v>00111130P.2</v>
          </cell>
        </row>
        <row r="11735">
          <cell r="K11735" t="str">
            <v>00111128P.2</v>
          </cell>
        </row>
        <row r="11736">
          <cell r="K11736" t="str">
            <v>00111111P.2</v>
          </cell>
        </row>
        <row r="11737">
          <cell r="K11737" t="str">
            <v>00111136P.2</v>
          </cell>
        </row>
        <row r="11738">
          <cell r="K11738" t="str">
            <v>00111114P.2</v>
          </cell>
        </row>
        <row r="11739">
          <cell r="K11739" t="str">
            <v>00111113P.2</v>
          </cell>
        </row>
        <row r="11740">
          <cell r="K11740" t="str">
            <v>00111129P.2</v>
          </cell>
        </row>
        <row r="11741">
          <cell r="K11741" t="str">
            <v>00111136P.2</v>
          </cell>
        </row>
        <row r="11742">
          <cell r="K11742" t="str">
            <v>00111135P.2</v>
          </cell>
        </row>
        <row r="11743">
          <cell r="K11743" t="str">
            <v>00111123P.2</v>
          </cell>
        </row>
        <row r="11744">
          <cell r="K11744" t="str">
            <v>00111129P.2</v>
          </cell>
        </row>
        <row r="11745">
          <cell r="K11745" t="str">
            <v>00111128P.2</v>
          </cell>
        </row>
        <row r="11746">
          <cell r="K11746" t="str">
            <v>00111113P.2</v>
          </cell>
        </row>
        <row r="11747">
          <cell r="K11747" t="str">
            <v>00111135P.2</v>
          </cell>
        </row>
        <row r="11748">
          <cell r="K11748" t="str">
            <v>00111126P.2</v>
          </cell>
        </row>
        <row r="11749">
          <cell r="K11749" t="str">
            <v>00111117P.2</v>
          </cell>
        </row>
        <row r="11750">
          <cell r="K11750" t="str">
            <v>00111127P.2</v>
          </cell>
        </row>
        <row r="11751">
          <cell r="K11751" t="str">
            <v>00111128P.2</v>
          </cell>
        </row>
        <row r="11752">
          <cell r="K11752" t="str">
            <v>00111133P.2</v>
          </cell>
        </row>
        <row r="11753">
          <cell r="K11753" t="str">
            <v>00111115P.2</v>
          </cell>
        </row>
        <row r="11754">
          <cell r="K11754" t="str">
            <v>00111113P.2</v>
          </cell>
        </row>
        <row r="11755">
          <cell r="K11755" t="str">
            <v>00111135P.2</v>
          </cell>
        </row>
        <row r="11756">
          <cell r="K11756" t="str">
            <v>00111128P.2</v>
          </cell>
        </row>
        <row r="11757">
          <cell r="K11757" t="str">
            <v>00111133P.2</v>
          </cell>
        </row>
        <row r="11758">
          <cell r="K11758" t="str">
            <v>00111125P.2</v>
          </cell>
        </row>
        <row r="11759">
          <cell r="K11759" t="str">
            <v>00111113P.2</v>
          </cell>
        </row>
        <row r="11760">
          <cell r="K11760" t="str">
            <v>00111134P.2</v>
          </cell>
        </row>
        <row r="11761">
          <cell r="K11761" t="str">
            <v>00111128P.2</v>
          </cell>
        </row>
        <row r="11762">
          <cell r="K11762" t="str">
            <v>00111116P.2</v>
          </cell>
        </row>
        <row r="11763">
          <cell r="K11763" t="str">
            <v>00111113P.2</v>
          </cell>
        </row>
        <row r="11764">
          <cell r="K11764" t="str">
            <v>00111114P.2</v>
          </cell>
        </row>
        <row r="11765">
          <cell r="K11765" t="str">
            <v>00111112P.2</v>
          </cell>
        </row>
        <row r="11766">
          <cell r="K11766" t="str">
            <v>00111112P.2</v>
          </cell>
        </row>
        <row r="11767">
          <cell r="K11767" t="str">
            <v>00111132P.2</v>
          </cell>
        </row>
        <row r="11768">
          <cell r="K11768" t="str">
            <v>00111130P.2</v>
          </cell>
        </row>
        <row r="11769">
          <cell r="K11769" t="str">
            <v>00111110P.2</v>
          </cell>
        </row>
        <row r="11770">
          <cell r="K11770" t="str">
            <v>00111127P.2</v>
          </cell>
        </row>
        <row r="11771">
          <cell r="K11771" t="str">
            <v>00111134P.2</v>
          </cell>
        </row>
        <row r="11772">
          <cell r="K11772" t="str">
            <v>00111134P.2</v>
          </cell>
        </row>
        <row r="11773">
          <cell r="K11773" t="str">
            <v>00111134P.2</v>
          </cell>
        </row>
        <row r="11774">
          <cell r="K11774" t="str">
            <v>00111120P.2</v>
          </cell>
        </row>
        <row r="11775">
          <cell r="K11775" t="str">
            <v>00111133P.2</v>
          </cell>
        </row>
        <row r="11776">
          <cell r="K11776" t="str">
            <v>00111112P.2</v>
          </cell>
        </row>
        <row r="11777">
          <cell r="K11777" t="str">
            <v>00111130P.2</v>
          </cell>
        </row>
        <row r="11778">
          <cell r="K11778" t="str">
            <v>00111112P.2</v>
          </cell>
        </row>
        <row r="11779">
          <cell r="K11779" t="str">
            <v>00111125P.2</v>
          </cell>
        </row>
        <row r="11780">
          <cell r="K11780" t="str">
            <v>00111122P.2</v>
          </cell>
        </row>
        <row r="11781">
          <cell r="K11781" t="str">
            <v>00111122P.2</v>
          </cell>
        </row>
        <row r="11782">
          <cell r="K11782" t="str">
            <v>00111115P.2</v>
          </cell>
        </row>
        <row r="11783">
          <cell r="K11783" t="str">
            <v>00111129P.2</v>
          </cell>
        </row>
        <row r="11784">
          <cell r="K11784" t="str">
            <v>00111118P.2</v>
          </cell>
        </row>
        <row r="11785">
          <cell r="K11785" t="str">
            <v>00111129P.2</v>
          </cell>
        </row>
        <row r="11786">
          <cell r="K11786" t="str">
            <v>00111126P.2</v>
          </cell>
        </row>
        <row r="11787">
          <cell r="K11787" t="str">
            <v>00111129P.2</v>
          </cell>
        </row>
        <row r="11788">
          <cell r="K11788" t="str">
            <v>00111130P.2</v>
          </cell>
        </row>
        <row r="11789">
          <cell r="K11789" t="str">
            <v>00111134P.2</v>
          </cell>
        </row>
        <row r="11790">
          <cell r="K11790" t="str">
            <v>00111128P.2</v>
          </cell>
        </row>
        <row r="11791">
          <cell r="K11791" t="str">
            <v>00111126P.2</v>
          </cell>
        </row>
        <row r="11792">
          <cell r="K11792" t="str">
            <v>00111117P.2</v>
          </cell>
        </row>
        <row r="11793">
          <cell r="K11793" t="str">
            <v>00111131P.2</v>
          </cell>
        </row>
        <row r="11794">
          <cell r="K11794" t="str">
            <v>00111135P.2</v>
          </cell>
        </row>
        <row r="11795">
          <cell r="K11795" t="str">
            <v>00111133P.2</v>
          </cell>
        </row>
        <row r="11796">
          <cell r="K11796" t="str">
            <v>00111126P.2</v>
          </cell>
        </row>
        <row r="11797">
          <cell r="K11797" t="str">
            <v>00111113P.2</v>
          </cell>
        </row>
        <row r="11798">
          <cell r="K11798" t="str">
            <v>00111114P.2</v>
          </cell>
        </row>
        <row r="11799">
          <cell r="K11799" t="str">
            <v>00111133P.2</v>
          </cell>
        </row>
        <row r="11800">
          <cell r="K11800" t="str">
            <v>00111126P.2</v>
          </cell>
        </row>
        <row r="11801">
          <cell r="K11801" t="str">
            <v>00111129P.2</v>
          </cell>
        </row>
        <row r="11802">
          <cell r="K11802" t="str">
            <v>00111128P.2</v>
          </cell>
        </row>
        <row r="11803">
          <cell r="K11803" t="str">
            <v>00111136P.2</v>
          </cell>
        </row>
        <row r="11804">
          <cell r="K11804" t="str">
            <v>00111136P.2</v>
          </cell>
        </row>
        <row r="11805">
          <cell r="K11805" t="str">
            <v>00111132P.2</v>
          </cell>
        </row>
        <row r="11806">
          <cell r="K11806" t="str">
            <v>00111134P.2</v>
          </cell>
        </row>
        <row r="11807">
          <cell r="K11807" t="str">
            <v>00111136P.2</v>
          </cell>
        </row>
        <row r="11808">
          <cell r="K11808" t="str">
            <v>00111120P.2</v>
          </cell>
        </row>
        <row r="11809">
          <cell r="K11809" t="str">
            <v>00111116P.2</v>
          </cell>
        </row>
        <row r="11810">
          <cell r="K11810" t="str">
            <v>00111113P.2</v>
          </cell>
        </row>
        <row r="11811">
          <cell r="K11811" t="str">
            <v>00111132P.2</v>
          </cell>
        </row>
        <row r="11812">
          <cell r="K11812" t="str">
            <v>00111112P.2</v>
          </cell>
        </row>
        <row r="11813">
          <cell r="K11813" t="str">
            <v>00111131P.2</v>
          </cell>
        </row>
        <row r="11814">
          <cell r="K11814" t="str">
            <v>00111129P.2</v>
          </cell>
        </row>
        <row r="11815">
          <cell r="K11815" t="str">
            <v>00111132P.2</v>
          </cell>
        </row>
        <row r="11816">
          <cell r="K11816" t="str">
            <v>00111116P.2</v>
          </cell>
        </row>
        <row r="11817">
          <cell r="K11817" t="str">
            <v>00111128P.2</v>
          </cell>
        </row>
        <row r="11818">
          <cell r="K11818" t="str">
            <v>00111110P.2</v>
          </cell>
        </row>
        <row r="11819">
          <cell r="K11819" t="str">
            <v>00111117P.2</v>
          </cell>
        </row>
        <row r="11820">
          <cell r="K11820" t="str">
            <v>00111112P.2</v>
          </cell>
        </row>
        <row r="11821">
          <cell r="K11821" t="str">
            <v>00111110P.2</v>
          </cell>
        </row>
        <row r="11822">
          <cell r="K11822" t="str">
            <v>00111126P.2</v>
          </cell>
        </row>
        <row r="11823">
          <cell r="K11823" t="str">
            <v>00111113P.2</v>
          </cell>
        </row>
        <row r="11824">
          <cell r="K11824" t="str">
            <v>00111131P.2</v>
          </cell>
        </row>
        <row r="11825">
          <cell r="K11825" t="str">
            <v>00111130P.2</v>
          </cell>
        </row>
        <row r="11826">
          <cell r="K11826" t="str">
            <v>00111131P.2</v>
          </cell>
        </row>
        <row r="11827">
          <cell r="K11827" t="str">
            <v>00111132P.2</v>
          </cell>
        </row>
        <row r="11828">
          <cell r="K11828" t="str">
            <v>00111128P.2</v>
          </cell>
        </row>
        <row r="11829">
          <cell r="K11829" t="str">
            <v>00111128P.2</v>
          </cell>
        </row>
        <row r="11830">
          <cell r="K11830" t="str">
            <v>00111117P.2</v>
          </cell>
        </row>
        <row r="11831">
          <cell r="K11831" t="str">
            <v>00111128P.2</v>
          </cell>
        </row>
        <row r="11832">
          <cell r="K11832" t="str">
            <v>00111110P.2</v>
          </cell>
        </row>
        <row r="11833">
          <cell r="K11833" t="str">
            <v>00111128P.2</v>
          </cell>
        </row>
        <row r="11834">
          <cell r="K11834" t="str">
            <v>00111128P.2</v>
          </cell>
        </row>
        <row r="11835">
          <cell r="K11835" t="str">
            <v>00111113P.2</v>
          </cell>
        </row>
        <row r="11836">
          <cell r="K11836" t="str">
            <v>00111131P.2</v>
          </cell>
        </row>
        <row r="11837">
          <cell r="K11837" t="str">
            <v>00111121P.2</v>
          </cell>
        </row>
        <row r="11838">
          <cell r="K11838" t="str">
            <v>00111123P.2</v>
          </cell>
        </row>
        <row r="11839">
          <cell r="K11839" t="str">
            <v>00111128P.2</v>
          </cell>
        </row>
        <row r="11840">
          <cell r="K11840" t="str">
            <v>00111132P.2</v>
          </cell>
        </row>
        <row r="11841">
          <cell r="K11841" t="str">
            <v>00111135P.2</v>
          </cell>
        </row>
        <row r="11842">
          <cell r="K11842" t="str">
            <v>00111124P.2</v>
          </cell>
        </row>
        <row r="11843">
          <cell r="K11843" t="str">
            <v>00111129P.2</v>
          </cell>
        </row>
        <row r="11844">
          <cell r="K11844" t="str">
            <v>00111120P.2</v>
          </cell>
        </row>
        <row r="11845">
          <cell r="K11845" t="str">
            <v>00111117P.2</v>
          </cell>
        </row>
        <row r="11846">
          <cell r="K11846" t="str">
            <v>00111124P.2</v>
          </cell>
        </row>
        <row r="11847">
          <cell r="K11847" t="str">
            <v>00111130P.2</v>
          </cell>
        </row>
        <row r="11848">
          <cell r="K11848" t="str">
            <v>00111120P.2</v>
          </cell>
        </row>
        <row r="11849">
          <cell r="K11849" t="str">
            <v>00111111P.2</v>
          </cell>
        </row>
        <row r="11850">
          <cell r="K11850" t="str">
            <v>00111113P.2</v>
          </cell>
        </row>
        <row r="11851">
          <cell r="K11851" t="str">
            <v>00111122P.2</v>
          </cell>
        </row>
        <row r="11852">
          <cell r="K11852" t="str">
            <v>00111112P.2</v>
          </cell>
        </row>
        <row r="11853">
          <cell r="K11853" t="str">
            <v>00111119P.2</v>
          </cell>
        </row>
        <row r="11854">
          <cell r="K11854" t="str">
            <v>00111132P.2</v>
          </cell>
        </row>
        <row r="11855">
          <cell r="K11855" t="str">
            <v>00111134P.2</v>
          </cell>
        </row>
        <row r="11856">
          <cell r="K11856" t="str">
            <v>00111110P.2</v>
          </cell>
        </row>
        <row r="11857">
          <cell r="K11857" t="str">
            <v>00111110P.2</v>
          </cell>
        </row>
        <row r="11858">
          <cell r="K11858" t="str">
            <v>00111120P.2</v>
          </cell>
        </row>
        <row r="11859">
          <cell r="K11859" t="str">
            <v>00111129P.2</v>
          </cell>
        </row>
        <row r="11860">
          <cell r="K11860" t="str">
            <v>00111129P.2</v>
          </cell>
        </row>
        <row r="11861">
          <cell r="K11861" t="str">
            <v>00111120P.2</v>
          </cell>
        </row>
        <row r="11862">
          <cell r="K11862" t="str">
            <v>00111134P.2</v>
          </cell>
        </row>
        <row r="11863">
          <cell r="K11863" t="str">
            <v>00111123P.2</v>
          </cell>
        </row>
        <row r="11864">
          <cell r="K11864" t="str">
            <v>00111110P.2</v>
          </cell>
        </row>
        <row r="11865">
          <cell r="K11865" t="str">
            <v>00111133P.2</v>
          </cell>
        </row>
        <row r="11866">
          <cell r="K11866" t="str">
            <v>00111128P.2</v>
          </cell>
        </row>
        <row r="11867">
          <cell r="K11867" t="str">
            <v>00111123P.2</v>
          </cell>
        </row>
        <row r="11868">
          <cell r="K11868" t="str">
            <v>00111125P.2</v>
          </cell>
        </row>
        <row r="11869">
          <cell r="K11869" t="str">
            <v>00111128P.2</v>
          </cell>
        </row>
        <row r="11870">
          <cell r="K11870" t="str">
            <v>00111130P.2</v>
          </cell>
        </row>
        <row r="11871">
          <cell r="K11871" t="str">
            <v>00111129P.2</v>
          </cell>
        </row>
        <row r="11872">
          <cell r="K11872" t="str">
            <v>00111130P.2</v>
          </cell>
        </row>
        <row r="11873">
          <cell r="K11873" t="str">
            <v>00111114P.2</v>
          </cell>
        </row>
        <row r="11874">
          <cell r="K11874" t="str">
            <v>00111127P.2</v>
          </cell>
        </row>
        <row r="11875">
          <cell r="K11875" t="str">
            <v>00111128P.2</v>
          </cell>
        </row>
        <row r="11876">
          <cell r="K11876" t="str">
            <v>00111134P.2</v>
          </cell>
        </row>
        <row r="11877">
          <cell r="K11877" t="str">
            <v>00111130P.2</v>
          </cell>
        </row>
        <row r="11878">
          <cell r="K11878" t="str">
            <v>00111122P.2</v>
          </cell>
        </row>
        <row r="11879">
          <cell r="K11879" t="str">
            <v>00111125P.2</v>
          </cell>
        </row>
        <row r="11880">
          <cell r="K11880" t="str">
            <v>00111132P.2</v>
          </cell>
        </row>
        <row r="11881">
          <cell r="K11881" t="str">
            <v>00111134P.2</v>
          </cell>
        </row>
        <row r="11882">
          <cell r="K11882" t="str">
            <v>00111128P.2</v>
          </cell>
        </row>
        <row r="11883">
          <cell r="K11883" t="str">
            <v>00111134P.2</v>
          </cell>
        </row>
        <row r="11884">
          <cell r="K11884" t="str">
            <v>00111128P.2</v>
          </cell>
        </row>
        <row r="11885">
          <cell r="K11885" t="str">
            <v>00111132P.2</v>
          </cell>
        </row>
        <row r="11886">
          <cell r="K11886" t="str">
            <v>00111127P.2</v>
          </cell>
        </row>
        <row r="11887">
          <cell r="K11887" t="str">
            <v>00111116P.2</v>
          </cell>
        </row>
        <row r="11888">
          <cell r="K11888" t="str">
            <v>00111128P.2</v>
          </cell>
        </row>
        <row r="11889">
          <cell r="K11889" t="str">
            <v>00111133P.2</v>
          </cell>
        </row>
        <row r="11890">
          <cell r="K11890" t="str">
            <v>00111134P.2</v>
          </cell>
        </row>
        <row r="11891">
          <cell r="K11891" t="str">
            <v>00111118P.2</v>
          </cell>
        </row>
        <row r="11892">
          <cell r="K11892" t="str">
            <v>00111113P.2</v>
          </cell>
        </row>
        <row r="11893">
          <cell r="K11893" t="str">
            <v>00111130P.2</v>
          </cell>
        </row>
        <row r="11894">
          <cell r="K11894" t="str">
            <v>00111130P.2</v>
          </cell>
        </row>
        <row r="11895">
          <cell r="K11895" t="str">
            <v>00111118P.2</v>
          </cell>
        </row>
        <row r="11896">
          <cell r="K11896" t="str">
            <v>00111131P.2</v>
          </cell>
        </row>
        <row r="11897">
          <cell r="K11897" t="str">
            <v>00111128P.2</v>
          </cell>
        </row>
        <row r="11898">
          <cell r="K11898" t="str">
            <v>00111128P.2</v>
          </cell>
        </row>
        <row r="11899">
          <cell r="K11899" t="str">
            <v>00111133P.2</v>
          </cell>
        </row>
        <row r="11900">
          <cell r="K11900" t="str">
            <v>00111131P.2</v>
          </cell>
        </row>
        <row r="11901">
          <cell r="K11901" t="str">
            <v>00111113P.2</v>
          </cell>
        </row>
        <row r="11902">
          <cell r="K11902" t="str">
            <v>00111114P.2</v>
          </cell>
        </row>
        <row r="11903">
          <cell r="K11903" t="str">
            <v>00111133P.2</v>
          </cell>
        </row>
        <row r="11904">
          <cell r="K11904" t="str">
            <v>00111151P.2</v>
          </cell>
        </row>
        <row r="11905">
          <cell r="K11905" t="str">
            <v>00111151P.2</v>
          </cell>
        </row>
        <row r="11906">
          <cell r="K11906" t="str">
            <v>00111151P.2</v>
          </cell>
        </row>
        <row r="11907">
          <cell r="K11907" t="str">
            <v>00111151P.2</v>
          </cell>
        </row>
        <row r="11908">
          <cell r="K11908" t="str">
            <v>00111151P.2</v>
          </cell>
        </row>
        <row r="11909">
          <cell r="K11909" t="str">
            <v>00111151P.2</v>
          </cell>
        </row>
        <row r="11910">
          <cell r="K11910" t="str">
            <v>00111151P.2</v>
          </cell>
        </row>
        <row r="11911">
          <cell r="K11911" t="str">
            <v>00111151P.2</v>
          </cell>
        </row>
        <row r="11912">
          <cell r="K11912" t="str">
            <v>00111151P.2</v>
          </cell>
        </row>
        <row r="11913">
          <cell r="K11913" t="str">
            <v>00111151P.2</v>
          </cell>
        </row>
        <row r="11914">
          <cell r="K11914" t="str">
            <v>00111151P.2</v>
          </cell>
        </row>
        <row r="11915">
          <cell r="K11915" t="str">
            <v>00111151P.2</v>
          </cell>
        </row>
        <row r="11916">
          <cell r="K11916" t="str">
            <v>00111151P.2</v>
          </cell>
        </row>
        <row r="11917">
          <cell r="K11917" t="str">
            <v>00111151P.2</v>
          </cell>
        </row>
        <row r="11918">
          <cell r="K11918" t="str">
            <v>00111151P.2</v>
          </cell>
        </row>
        <row r="11919">
          <cell r="K11919" t="str">
            <v>00111151P.2</v>
          </cell>
        </row>
        <row r="11920">
          <cell r="K11920" t="str">
            <v>00111151P.2</v>
          </cell>
        </row>
        <row r="11921">
          <cell r="K11921" t="str">
            <v>00111151P.2</v>
          </cell>
        </row>
        <row r="11922">
          <cell r="K11922" t="str">
            <v>00111151P.2</v>
          </cell>
        </row>
        <row r="11923">
          <cell r="K11923" t="str">
            <v>00111151P.2</v>
          </cell>
        </row>
        <row r="11924">
          <cell r="K11924" t="str">
            <v>00111151P.2</v>
          </cell>
        </row>
        <row r="11925">
          <cell r="K11925" t="str">
            <v>00111151P.2</v>
          </cell>
        </row>
        <row r="11926">
          <cell r="K11926" t="str">
            <v>00111151P.2</v>
          </cell>
        </row>
        <row r="11927">
          <cell r="K11927" t="str">
            <v>00111151P.2</v>
          </cell>
        </row>
        <row r="11928">
          <cell r="K11928" t="str">
            <v>00111151P.2</v>
          </cell>
        </row>
        <row r="11929">
          <cell r="K11929" t="str">
            <v>00111151P.2</v>
          </cell>
        </row>
        <row r="11930">
          <cell r="K11930" t="str">
            <v>00111151P.2</v>
          </cell>
        </row>
        <row r="11931">
          <cell r="K11931" t="str">
            <v>00111151P.2</v>
          </cell>
        </row>
        <row r="11932">
          <cell r="K11932" t="str">
            <v>00111151P.2</v>
          </cell>
        </row>
        <row r="11933">
          <cell r="K11933" t="str">
            <v>00111151P.2</v>
          </cell>
        </row>
        <row r="11934">
          <cell r="K11934" t="str">
            <v>00111151P.2</v>
          </cell>
        </row>
        <row r="11935">
          <cell r="K11935" t="str">
            <v>00111151P.2</v>
          </cell>
        </row>
        <row r="11936">
          <cell r="K11936" t="str">
            <v>00111151P.2</v>
          </cell>
        </row>
        <row r="11937">
          <cell r="K11937" t="str">
            <v>00111151P.2</v>
          </cell>
        </row>
        <row r="11938">
          <cell r="K11938" t="str">
            <v>00111151P.2</v>
          </cell>
        </row>
        <row r="11939">
          <cell r="K11939" t="str">
            <v>00111151P.2</v>
          </cell>
        </row>
        <row r="11940">
          <cell r="K11940" t="str">
            <v>00111151P.2</v>
          </cell>
        </row>
        <row r="11941">
          <cell r="K11941" t="str">
            <v>00111151P.2</v>
          </cell>
        </row>
        <row r="11942">
          <cell r="K11942" t="str">
            <v>00111151P.2</v>
          </cell>
        </row>
        <row r="11943">
          <cell r="K11943" t="str">
            <v>00111108P.2</v>
          </cell>
        </row>
        <row r="11944">
          <cell r="K11944" t="str">
            <v>00111108P.2</v>
          </cell>
        </row>
        <row r="11945">
          <cell r="K11945" t="str">
            <v>00111108P.2</v>
          </cell>
        </row>
        <row r="11946">
          <cell r="K11946" t="str">
            <v>00111108P.2</v>
          </cell>
        </row>
        <row r="11947">
          <cell r="K11947" t="str">
            <v>00111108P.2</v>
          </cell>
        </row>
        <row r="11948">
          <cell r="K11948" t="str">
            <v>00111108P.2</v>
          </cell>
        </row>
        <row r="11949">
          <cell r="K11949" t="str">
            <v>00111108P.2</v>
          </cell>
        </row>
        <row r="11950">
          <cell r="K11950" t="str">
            <v>00111108P.2</v>
          </cell>
        </row>
        <row r="11951">
          <cell r="K11951" t="str">
            <v>00111108P.2</v>
          </cell>
        </row>
        <row r="11952">
          <cell r="K11952" t="str">
            <v>00111108P.2</v>
          </cell>
        </row>
        <row r="11953">
          <cell r="K11953" t="str">
            <v>00111108P.2</v>
          </cell>
        </row>
        <row r="11954">
          <cell r="K11954" t="str">
            <v>00111108P.2</v>
          </cell>
        </row>
        <row r="11955">
          <cell r="K11955" t="str">
            <v>00111108P.2</v>
          </cell>
        </row>
        <row r="11956">
          <cell r="K11956" t="str">
            <v>00111108P.2</v>
          </cell>
        </row>
        <row r="11957">
          <cell r="K11957" t="str">
            <v>00111108P.2</v>
          </cell>
        </row>
        <row r="11958">
          <cell r="K11958" t="str">
            <v>00021108P.2</v>
          </cell>
        </row>
        <row r="11959">
          <cell r="K11959" t="str">
            <v>00021108P.2</v>
          </cell>
        </row>
        <row r="11960">
          <cell r="K11960" t="str">
            <v>00111108P.2</v>
          </cell>
        </row>
        <row r="11961">
          <cell r="K11961" t="str">
            <v>00111108P.2</v>
          </cell>
        </row>
        <row r="11962">
          <cell r="K11962" t="str">
            <v>00111130P.2</v>
          </cell>
        </row>
        <row r="11963">
          <cell r="K11963" t="str">
            <v>00111130P.2</v>
          </cell>
        </row>
        <row r="11964">
          <cell r="K11964" t="str">
            <v>00111130P.2</v>
          </cell>
        </row>
        <row r="11965">
          <cell r="K11965" t="str">
            <v>00111130P.2</v>
          </cell>
        </row>
        <row r="11966">
          <cell r="K11966" t="str">
            <v>00111130P.2</v>
          </cell>
        </row>
        <row r="11967">
          <cell r="K11967" t="str">
            <v>00111130P.2</v>
          </cell>
        </row>
        <row r="11968">
          <cell r="K11968" t="str">
            <v>00111130P.2</v>
          </cell>
        </row>
        <row r="11969">
          <cell r="K11969" t="str">
            <v>00111130P.2</v>
          </cell>
        </row>
        <row r="11970">
          <cell r="K11970" t="str">
            <v>00111110P.2</v>
          </cell>
        </row>
        <row r="11971">
          <cell r="K11971" t="str">
            <v>00111110P.2</v>
          </cell>
        </row>
        <row r="11972">
          <cell r="K11972" t="str">
            <v>00111110P.2</v>
          </cell>
        </row>
        <row r="11973">
          <cell r="K11973" t="str">
            <v>00111110P.2</v>
          </cell>
        </row>
        <row r="11974">
          <cell r="K11974" t="str">
            <v>00111110P.2</v>
          </cell>
        </row>
        <row r="11975">
          <cell r="K11975" t="str">
            <v>00111110P.2</v>
          </cell>
        </row>
        <row r="11976">
          <cell r="K11976" t="str">
            <v>00111110P.2</v>
          </cell>
        </row>
        <row r="11977">
          <cell r="K11977" t="str">
            <v>00111110P.2</v>
          </cell>
        </row>
        <row r="11978">
          <cell r="K11978" t="str">
            <v>00111110P.2</v>
          </cell>
        </row>
        <row r="11979">
          <cell r="K11979" t="str">
            <v>00111112P.2</v>
          </cell>
        </row>
        <row r="11980">
          <cell r="K11980" t="str">
            <v>00111112P.2</v>
          </cell>
        </row>
        <row r="11981">
          <cell r="K11981" t="str">
            <v>00111112P.2</v>
          </cell>
        </row>
        <row r="11982">
          <cell r="K11982" t="str">
            <v>00111112P.2</v>
          </cell>
        </row>
        <row r="11983">
          <cell r="K11983" t="str">
            <v>00111112P.2</v>
          </cell>
        </row>
        <row r="11984">
          <cell r="K11984" t="str">
            <v>00111112P.2</v>
          </cell>
        </row>
        <row r="11985">
          <cell r="K11985" t="str">
            <v>00111112P.2</v>
          </cell>
        </row>
        <row r="11986">
          <cell r="K11986" t="str">
            <v>00111112P.2</v>
          </cell>
        </row>
        <row r="11987">
          <cell r="K11987" t="str">
            <v>00111112P.2</v>
          </cell>
        </row>
        <row r="11988">
          <cell r="K11988" t="str">
            <v>00111113P.2</v>
          </cell>
        </row>
        <row r="11989">
          <cell r="K11989" t="str">
            <v>00111113P.2</v>
          </cell>
        </row>
        <row r="11990">
          <cell r="K11990" t="str">
            <v>00111113P.2</v>
          </cell>
        </row>
        <row r="11991">
          <cell r="K11991" t="str">
            <v>00111113P.2</v>
          </cell>
        </row>
        <row r="11992">
          <cell r="K11992" t="str">
            <v>00111113P.2</v>
          </cell>
        </row>
        <row r="11993">
          <cell r="K11993" t="str">
            <v>00111113P.2</v>
          </cell>
        </row>
        <row r="11994">
          <cell r="K11994" t="str">
            <v>00111113P.2</v>
          </cell>
        </row>
        <row r="11995">
          <cell r="K11995" t="str">
            <v>00111113P.2</v>
          </cell>
        </row>
        <row r="11996">
          <cell r="K11996" t="str">
            <v>00111113P.2</v>
          </cell>
        </row>
        <row r="11997">
          <cell r="K11997" t="str">
            <v>00111113P.2</v>
          </cell>
        </row>
        <row r="11998">
          <cell r="K11998" t="str">
            <v>00111114P.2</v>
          </cell>
        </row>
        <row r="11999">
          <cell r="K11999" t="str">
            <v>00111114P.2</v>
          </cell>
        </row>
        <row r="12000">
          <cell r="K12000" t="str">
            <v>00111114P.2</v>
          </cell>
        </row>
        <row r="12001">
          <cell r="K12001" t="str">
            <v>00111114P.2</v>
          </cell>
        </row>
        <row r="12002">
          <cell r="K12002" t="str">
            <v>00111114P.2</v>
          </cell>
        </row>
        <row r="12003">
          <cell r="K12003" t="str">
            <v>00111114P.2</v>
          </cell>
        </row>
        <row r="12004">
          <cell r="K12004" t="str">
            <v>00111114P.2</v>
          </cell>
        </row>
        <row r="12005">
          <cell r="K12005" t="str">
            <v>00111114P.2</v>
          </cell>
        </row>
        <row r="12006">
          <cell r="K12006" t="str">
            <v>00111114P.2</v>
          </cell>
        </row>
        <row r="12007">
          <cell r="K12007" t="str">
            <v>00111114P.2</v>
          </cell>
        </row>
        <row r="12008">
          <cell r="K12008" t="str">
            <v>00111114P.2</v>
          </cell>
        </row>
        <row r="12009">
          <cell r="K12009" t="str">
            <v>00111122P.2</v>
          </cell>
        </row>
        <row r="12010">
          <cell r="K12010" t="str">
            <v>00111122P.2</v>
          </cell>
        </row>
        <row r="12011">
          <cell r="K12011" t="str">
            <v>00111122P.2</v>
          </cell>
        </row>
        <row r="12012">
          <cell r="K12012" t="str">
            <v>00111122P.2</v>
          </cell>
        </row>
        <row r="12013">
          <cell r="K12013" t="str">
            <v>00111122P.2</v>
          </cell>
        </row>
        <row r="12014">
          <cell r="K12014" t="str">
            <v>00111122P.2</v>
          </cell>
        </row>
        <row r="12015">
          <cell r="K12015" t="str">
            <v>00111122P.2</v>
          </cell>
        </row>
        <row r="12016">
          <cell r="K12016" t="str">
            <v>00111122P.2</v>
          </cell>
        </row>
        <row r="12017">
          <cell r="K12017" t="str">
            <v>00111122P.2</v>
          </cell>
        </row>
        <row r="12018">
          <cell r="K12018" t="str">
            <v>00111126P.2</v>
          </cell>
        </row>
        <row r="12019">
          <cell r="K12019" t="str">
            <v>00111111P.2</v>
          </cell>
        </row>
        <row r="12020">
          <cell r="K12020" t="str">
            <v>00111111P.2</v>
          </cell>
        </row>
        <row r="12021">
          <cell r="K12021" t="str">
            <v>00111111P.2</v>
          </cell>
        </row>
        <row r="12022">
          <cell r="K12022" t="str">
            <v>00111111P.2</v>
          </cell>
        </row>
        <row r="12023">
          <cell r="K12023" t="str">
            <v>00111111P.2</v>
          </cell>
        </row>
        <row r="12024">
          <cell r="K12024" t="str">
            <v>00111111P.2</v>
          </cell>
        </row>
        <row r="12025">
          <cell r="K12025" t="str">
            <v>00111111P.2</v>
          </cell>
        </row>
        <row r="12026">
          <cell r="K12026" t="str">
            <v>00111111P.2</v>
          </cell>
        </row>
        <row r="12027">
          <cell r="K12027" t="str">
            <v>00111111P.2</v>
          </cell>
        </row>
        <row r="12028">
          <cell r="K12028" t="str">
            <v>00111111P.2</v>
          </cell>
        </row>
        <row r="12029">
          <cell r="K12029" t="str">
            <v>00111115P.2</v>
          </cell>
        </row>
        <row r="12030">
          <cell r="K12030" t="str">
            <v>00111115P.2</v>
          </cell>
        </row>
        <row r="12031">
          <cell r="K12031" t="str">
            <v>00111115P.2</v>
          </cell>
        </row>
        <row r="12032">
          <cell r="K12032" t="str">
            <v>00111115P.2</v>
          </cell>
        </row>
        <row r="12033">
          <cell r="K12033" t="str">
            <v>00111115P.2</v>
          </cell>
        </row>
        <row r="12034">
          <cell r="K12034" t="str">
            <v>00111115P.2</v>
          </cell>
        </row>
        <row r="12035">
          <cell r="K12035" t="str">
            <v>00111116P.2</v>
          </cell>
        </row>
        <row r="12036">
          <cell r="K12036" t="str">
            <v>00111116P.2</v>
          </cell>
        </row>
        <row r="12037">
          <cell r="K12037" t="str">
            <v>00111116P.2</v>
          </cell>
        </row>
        <row r="12038">
          <cell r="K12038" t="str">
            <v>00111116P.2</v>
          </cell>
        </row>
        <row r="12039">
          <cell r="K12039" t="str">
            <v>00111116P.2</v>
          </cell>
        </row>
        <row r="12040">
          <cell r="K12040" t="str">
            <v>00111117P.2</v>
          </cell>
        </row>
        <row r="12041">
          <cell r="K12041" t="str">
            <v>00111117P.2</v>
          </cell>
        </row>
        <row r="12042">
          <cell r="K12042" t="str">
            <v>00111117P.2</v>
          </cell>
        </row>
        <row r="12043">
          <cell r="K12043" t="str">
            <v>00111117P.2</v>
          </cell>
        </row>
        <row r="12044">
          <cell r="K12044" t="str">
            <v>00111117P.2</v>
          </cell>
        </row>
        <row r="12045">
          <cell r="K12045" t="str">
            <v>00111117P.2</v>
          </cell>
        </row>
        <row r="12046">
          <cell r="K12046" t="str">
            <v>00111117P.2</v>
          </cell>
        </row>
        <row r="12047">
          <cell r="K12047" t="str">
            <v>00111117P.2</v>
          </cell>
        </row>
        <row r="12048">
          <cell r="K12048" t="str">
            <v>00111117P.2</v>
          </cell>
        </row>
        <row r="12049">
          <cell r="K12049" t="str">
            <v>00111117P.2</v>
          </cell>
        </row>
        <row r="12050">
          <cell r="K12050" t="str">
            <v>00111117P.2</v>
          </cell>
        </row>
        <row r="12051">
          <cell r="K12051" t="str">
            <v>00111118P.2</v>
          </cell>
        </row>
        <row r="12052">
          <cell r="K12052" t="str">
            <v>00111118P.2</v>
          </cell>
        </row>
        <row r="12053">
          <cell r="K12053" t="str">
            <v>00111118P.2</v>
          </cell>
        </row>
        <row r="12054">
          <cell r="K12054" t="str">
            <v>00111118P.2</v>
          </cell>
        </row>
        <row r="12055">
          <cell r="K12055" t="str">
            <v>00111118P.2</v>
          </cell>
        </row>
        <row r="12056">
          <cell r="K12056" t="str">
            <v>00111118P.2</v>
          </cell>
        </row>
        <row r="12057">
          <cell r="K12057" t="str">
            <v>00111118P.2</v>
          </cell>
        </row>
        <row r="12058">
          <cell r="K12058" t="str">
            <v>00111118P.2</v>
          </cell>
        </row>
        <row r="12059">
          <cell r="K12059" t="str">
            <v>00111118P.2</v>
          </cell>
        </row>
        <row r="12060">
          <cell r="K12060" t="str">
            <v>00111119P.2</v>
          </cell>
        </row>
        <row r="12061">
          <cell r="K12061" t="str">
            <v>00111119P.2</v>
          </cell>
        </row>
        <row r="12062">
          <cell r="K12062" t="str">
            <v>00111119P.2</v>
          </cell>
        </row>
        <row r="12063">
          <cell r="K12063" t="str">
            <v>00111119P.2</v>
          </cell>
        </row>
        <row r="12064">
          <cell r="K12064" t="str">
            <v>00111119P.2</v>
          </cell>
        </row>
        <row r="12065">
          <cell r="K12065" t="str">
            <v>00111119P.2</v>
          </cell>
        </row>
        <row r="12066">
          <cell r="K12066" t="str">
            <v>00111119P.2</v>
          </cell>
        </row>
        <row r="12067">
          <cell r="K12067" t="str">
            <v>00111120P.2</v>
          </cell>
        </row>
        <row r="12068">
          <cell r="K12068" t="str">
            <v>00111120P.2</v>
          </cell>
        </row>
        <row r="12069">
          <cell r="K12069" t="str">
            <v>00111120P.2</v>
          </cell>
        </row>
        <row r="12070">
          <cell r="K12070" t="str">
            <v>00111120P.2</v>
          </cell>
        </row>
        <row r="12071">
          <cell r="K12071" t="str">
            <v>00111120P.2</v>
          </cell>
        </row>
        <row r="12072">
          <cell r="K12072" t="str">
            <v>00111120P.2</v>
          </cell>
        </row>
        <row r="12073">
          <cell r="K12073" t="str">
            <v>00111120P.2</v>
          </cell>
        </row>
        <row r="12074">
          <cell r="K12074" t="str">
            <v>00111120P.2</v>
          </cell>
        </row>
        <row r="12075">
          <cell r="K12075" t="str">
            <v>00111120P.2</v>
          </cell>
        </row>
        <row r="12076">
          <cell r="K12076" t="str">
            <v>00111120P.2</v>
          </cell>
        </row>
        <row r="12077">
          <cell r="K12077" t="str">
            <v>00111120P.2</v>
          </cell>
        </row>
        <row r="12078">
          <cell r="K12078" t="str">
            <v>00111122P.2</v>
          </cell>
        </row>
        <row r="12079">
          <cell r="K12079" t="str">
            <v>00111122P.2</v>
          </cell>
        </row>
        <row r="12080">
          <cell r="K12080" t="str">
            <v>00111122P.2</v>
          </cell>
        </row>
        <row r="12081">
          <cell r="K12081" t="str">
            <v>00111122P.2</v>
          </cell>
        </row>
        <row r="12082">
          <cell r="K12082" t="str">
            <v>00111122P.2</v>
          </cell>
        </row>
        <row r="12083">
          <cell r="K12083" t="str">
            <v>00111122P.2</v>
          </cell>
        </row>
        <row r="12084">
          <cell r="K12084" t="str">
            <v>00111122P.2</v>
          </cell>
        </row>
        <row r="12085">
          <cell r="K12085" t="str">
            <v>00111122P.2</v>
          </cell>
        </row>
        <row r="12086">
          <cell r="K12086" t="str">
            <v>00111125P.2</v>
          </cell>
        </row>
        <row r="12087">
          <cell r="K12087" t="str">
            <v>00111125P.2</v>
          </cell>
        </row>
        <row r="12088">
          <cell r="K12088" t="str">
            <v>00111125P.2</v>
          </cell>
        </row>
        <row r="12089">
          <cell r="K12089" t="str">
            <v>00111125P.2</v>
          </cell>
        </row>
        <row r="12090">
          <cell r="K12090" t="str">
            <v>00111125P.2</v>
          </cell>
        </row>
        <row r="12091">
          <cell r="K12091" t="str">
            <v>00111125P.2</v>
          </cell>
        </row>
        <row r="12092">
          <cell r="K12092" t="str">
            <v>00111125P.2</v>
          </cell>
        </row>
        <row r="12093">
          <cell r="K12093" t="str">
            <v>00111125P.2</v>
          </cell>
        </row>
        <row r="12094">
          <cell r="K12094" t="str">
            <v>00111125P.2</v>
          </cell>
        </row>
        <row r="12095">
          <cell r="K12095" t="str">
            <v>00111125P.2</v>
          </cell>
        </row>
        <row r="12096">
          <cell r="K12096" t="str">
            <v>00111126P.2</v>
          </cell>
        </row>
        <row r="12097">
          <cell r="K12097" t="str">
            <v>00111126P.2</v>
          </cell>
        </row>
        <row r="12098">
          <cell r="K12098" t="str">
            <v>00111126P.2</v>
          </cell>
        </row>
        <row r="12099">
          <cell r="K12099" t="str">
            <v>00111126P.2</v>
          </cell>
        </row>
        <row r="12100">
          <cell r="K12100" t="str">
            <v>00111126P.2</v>
          </cell>
        </row>
        <row r="12101">
          <cell r="K12101" t="str">
            <v>00111126P.2</v>
          </cell>
        </row>
        <row r="12102">
          <cell r="K12102" t="str">
            <v>00111126P.2</v>
          </cell>
        </row>
        <row r="12103">
          <cell r="K12103" t="str">
            <v>00111126P.2</v>
          </cell>
        </row>
        <row r="12104">
          <cell r="K12104" t="str">
            <v>00111128P.2</v>
          </cell>
        </row>
        <row r="12105">
          <cell r="K12105" t="str">
            <v>00111128P.2</v>
          </cell>
        </row>
        <row r="12106">
          <cell r="K12106" t="str">
            <v>00111128P.2</v>
          </cell>
        </row>
        <row r="12107">
          <cell r="K12107" t="str">
            <v>00111128P.2</v>
          </cell>
        </row>
        <row r="12108">
          <cell r="K12108" t="str">
            <v>00111128P.2</v>
          </cell>
        </row>
        <row r="12109">
          <cell r="K12109" t="str">
            <v>00111128P.2</v>
          </cell>
        </row>
        <row r="12110">
          <cell r="K12110" t="str">
            <v>00111128P.2</v>
          </cell>
        </row>
        <row r="12111">
          <cell r="K12111" t="str">
            <v>00111128P.2</v>
          </cell>
        </row>
        <row r="12112">
          <cell r="K12112" t="str">
            <v>00111128P.2</v>
          </cell>
        </row>
        <row r="12113">
          <cell r="K12113" t="str">
            <v>00111128P.2</v>
          </cell>
        </row>
        <row r="12114">
          <cell r="K12114" t="str">
            <v>00111128P.2</v>
          </cell>
        </row>
        <row r="12115">
          <cell r="K12115" t="str">
            <v>00111128P.2</v>
          </cell>
        </row>
        <row r="12116">
          <cell r="K12116" t="str">
            <v>00111128P.2</v>
          </cell>
        </row>
        <row r="12117">
          <cell r="K12117" t="str">
            <v>00111128P.2</v>
          </cell>
        </row>
        <row r="12118">
          <cell r="K12118" t="str">
            <v>00111129P.2</v>
          </cell>
        </row>
        <row r="12119">
          <cell r="K12119" t="str">
            <v>00111129P.2</v>
          </cell>
        </row>
        <row r="12120">
          <cell r="K12120" t="str">
            <v>00111129P.2</v>
          </cell>
        </row>
        <row r="12121">
          <cell r="K12121" t="str">
            <v>00111129P.2</v>
          </cell>
        </row>
        <row r="12122">
          <cell r="K12122" t="str">
            <v>00111129P.2</v>
          </cell>
        </row>
        <row r="12123">
          <cell r="K12123" t="str">
            <v>00111129P.2</v>
          </cell>
        </row>
        <row r="12124">
          <cell r="K12124" t="str">
            <v>00111129P.2</v>
          </cell>
        </row>
        <row r="12125">
          <cell r="K12125" t="str">
            <v>00111129P.2</v>
          </cell>
        </row>
        <row r="12126">
          <cell r="K12126" t="str">
            <v>00111129P.2</v>
          </cell>
        </row>
        <row r="12127">
          <cell r="K12127" t="str">
            <v>00111129P.2</v>
          </cell>
        </row>
        <row r="12128">
          <cell r="K12128" t="str">
            <v>00111129P.2</v>
          </cell>
        </row>
        <row r="12129">
          <cell r="K12129" t="str">
            <v>00111129P.2</v>
          </cell>
        </row>
        <row r="12130">
          <cell r="K12130" t="str">
            <v>00111129P.2</v>
          </cell>
        </row>
        <row r="12131">
          <cell r="K12131" t="str">
            <v>00111129P.2</v>
          </cell>
        </row>
        <row r="12132">
          <cell r="K12132" t="str">
            <v>00111130P.2</v>
          </cell>
        </row>
        <row r="12133">
          <cell r="K12133" t="str">
            <v>00111130P.2</v>
          </cell>
        </row>
        <row r="12134">
          <cell r="K12134" t="str">
            <v>00111130P.2</v>
          </cell>
        </row>
        <row r="12135">
          <cell r="K12135" t="str">
            <v>00111130P.2</v>
          </cell>
        </row>
        <row r="12136">
          <cell r="K12136" t="str">
            <v>00111130P.2</v>
          </cell>
        </row>
        <row r="12137">
          <cell r="K12137" t="str">
            <v>00111130P.2</v>
          </cell>
        </row>
        <row r="12138">
          <cell r="K12138" t="str">
            <v>00111130P.2</v>
          </cell>
        </row>
        <row r="12139">
          <cell r="K12139" t="str">
            <v>00111130P.2</v>
          </cell>
        </row>
        <row r="12140">
          <cell r="K12140" t="str">
            <v>00111130P.2</v>
          </cell>
        </row>
        <row r="12141">
          <cell r="K12141" t="str">
            <v>00111130P.2</v>
          </cell>
        </row>
        <row r="12142">
          <cell r="K12142" t="str">
            <v>00111131P.2</v>
          </cell>
        </row>
        <row r="12143">
          <cell r="K12143" t="str">
            <v>00111131P.2</v>
          </cell>
        </row>
        <row r="12144">
          <cell r="K12144" t="str">
            <v>00111131P.2</v>
          </cell>
        </row>
        <row r="12145">
          <cell r="K12145" t="str">
            <v>00111131P.2</v>
          </cell>
        </row>
        <row r="12146">
          <cell r="K12146" t="str">
            <v>00111131P.2</v>
          </cell>
        </row>
        <row r="12147">
          <cell r="K12147" t="str">
            <v>00111131P.2</v>
          </cell>
        </row>
        <row r="12148">
          <cell r="K12148" t="str">
            <v>00111131P.2</v>
          </cell>
        </row>
        <row r="12149">
          <cell r="K12149" t="str">
            <v>00111131P.2</v>
          </cell>
        </row>
        <row r="12150">
          <cell r="K12150" t="str">
            <v>00111135P.2</v>
          </cell>
        </row>
        <row r="12151">
          <cell r="K12151" t="str">
            <v>00111135P.2</v>
          </cell>
        </row>
        <row r="12152">
          <cell r="K12152" t="str">
            <v>00111135P.2</v>
          </cell>
        </row>
        <row r="12153">
          <cell r="K12153" t="str">
            <v>00111153P.2</v>
          </cell>
        </row>
        <row r="12154">
          <cell r="K12154" t="str">
            <v>00111153P.2</v>
          </cell>
        </row>
        <row r="12155">
          <cell r="K12155" t="str">
            <v>00111153P.2</v>
          </cell>
        </row>
        <row r="12156">
          <cell r="K12156" t="str">
            <v>00111153P.2</v>
          </cell>
        </row>
        <row r="12157">
          <cell r="K12157" t="str">
            <v>00111153P.2</v>
          </cell>
        </row>
        <row r="12158">
          <cell r="K12158" t="str">
            <v>00111143P.2</v>
          </cell>
        </row>
        <row r="12159">
          <cell r="K12159" t="str">
            <v>00111143P.2</v>
          </cell>
        </row>
        <row r="12160">
          <cell r="K12160" t="str">
            <v>00111143P.2</v>
          </cell>
        </row>
        <row r="12161">
          <cell r="K12161" t="str">
            <v>00111143P.2</v>
          </cell>
        </row>
        <row r="12162">
          <cell r="K12162" t="str">
            <v>00111150P.2</v>
          </cell>
        </row>
        <row r="12163">
          <cell r="K12163" t="str">
            <v>00111150P.2</v>
          </cell>
        </row>
        <row r="12164">
          <cell r="K12164" t="str">
            <v>00111150P.2</v>
          </cell>
        </row>
        <row r="12165">
          <cell r="K12165" t="str">
            <v>00111150P.2</v>
          </cell>
        </row>
        <row r="12166">
          <cell r="K12166" t="str">
            <v>00111110P.2</v>
          </cell>
        </row>
        <row r="12167">
          <cell r="K12167" t="str">
            <v>00111110P.2</v>
          </cell>
        </row>
        <row r="12168">
          <cell r="K12168" t="str">
            <v>00111110P.2</v>
          </cell>
        </row>
        <row r="12169">
          <cell r="K12169" t="str">
            <v>00111110P.2</v>
          </cell>
        </row>
        <row r="12170">
          <cell r="K12170" t="str">
            <v>00111110P.2</v>
          </cell>
        </row>
        <row r="12171">
          <cell r="K12171" t="str">
            <v>00111110P.2</v>
          </cell>
        </row>
        <row r="12172">
          <cell r="K12172" t="str">
            <v>00111110P.2</v>
          </cell>
        </row>
        <row r="12173">
          <cell r="K12173" t="str">
            <v>00111110P.2</v>
          </cell>
        </row>
        <row r="12174">
          <cell r="K12174" t="str">
            <v>00111110P.2</v>
          </cell>
        </row>
        <row r="12175">
          <cell r="K12175" t="str">
            <v>00111110P.2</v>
          </cell>
        </row>
        <row r="12176">
          <cell r="K12176" t="str">
            <v>00111111P.2</v>
          </cell>
        </row>
        <row r="12177">
          <cell r="K12177" t="str">
            <v>00111111P.2</v>
          </cell>
        </row>
        <row r="12178">
          <cell r="K12178" t="str">
            <v>00111111P.2</v>
          </cell>
        </row>
        <row r="12179">
          <cell r="K12179" t="str">
            <v>00111111P.2</v>
          </cell>
        </row>
        <row r="12180">
          <cell r="K12180" t="str">
            <v>00111111P.2</v>
          </cell>
        </row>
        <row r="12181">
          <cell r="K12181" t="str">
            <v>00111111P.2</v>
          </cell>
        </row>
        <row r="12182">
          <cell r="K12182" t="str">
            <v>00111111P.2</v>
          </cell>
        </row>
        <row r="12183">
          <cell r="K12183" t="str">
            <v>00111111P.2</v>
          </cell>
        </row>
        <row r="12184">
          <cell r="K12184" t="str">
            <v>00111112P.2</v>
          </cell>
        </row>
        <row r="12185">
          <cell r="K12185" t="str">
            <v>00111112P.2</v>
          </cell>
        </row>
        <row r="12186">
          <cell r="K12186" t="str">
            <v>00111112P.2</v>
          </cell>
        </row>
        <row r="12187">
          <cell r="K12187" t="str">
            <v>00111112P.2</v>
          </cell>
        </row>
        <row r="12188">
          <cell r="K12188" t="str">
            <v>00111112P.2</v>
          </cell>
        </row>
        <row r="12189">
          <cell r="K12189" t="str">
            <v>00111112P.2</v>
          </cell>
        </row>
        <row r="12190">
          <cell r="K12190" t="str">
            <v>00111112P.2</v>
          </cell>
        </row>
        <row r="12191">
          <cell r="K12191" t="str">
            <v>00111112P.2</v>
          </cell>
        </row>
        <row r="12192">
          <cell r="K12192" t="str">
            <v>00111113P.2</v>
          </cell>
        </row>
        <row r="12193">
          <cell r="K12193" t="str">
            <v>00111113P.2</v>
          </cell>
        </row>
        <row r="12194">
          <cell r="K12194" t="str">
            <v>00111113P.2</v>
          </cell>
        </row>
        <row r="12195">
          <cell r="K12195" t="str">
            <v>00111113P.2</v>
          </cell>
        </row>
        <row r="12196">
          <cell r="K12196" t="str">
            <v>00111113P.2</v>
          </cell>
        </row>
        <row r="12197">
          <cell r="K12197" t="str">
            <v>00111113P.2</v>
          </cell>
        </row>
        <row r="12198">
          <cell r="K12198" t="str">
            <v>00111113P.2</v>
          </cell>
        </row>
        <row r="12199">
          <cell r="K12199" t="str">
            <v>00111113P.2</v>
          </cell>
        </row>
        <row r="12200">
          <cell r="K12200" t="str">
            <v>00111113P.2</v>
          </cell>
        </row>
        <row r="12201">
          <cell r="K12201" t="str">
            <v>00111113P.2</v>
          </cell>
        </row>
        <row r="12202">
          <cell r="K12202" t="str">
            <v>00111113P.2</v>
          </cell>
        </row>
        <row r="12203">
          <cell r="K12203" t="str">
            <v>00111113P.2</v>
          </cell>
        </row>
        <row r="12204">
          <cell r="K12204" t="str">
            <v>00111114P.2</v>
          </cell>
        </row>
        <row r="12205">
          <cell r="K12205" t="str">
            <v>00111115P.2</v>
          </cell>
        </row>
        <row r="12206">
          <cell r="K12206" t="str">
            <v>00111115P.2</v>
          </cell>
        </row>
        <row r="12207">
          <cell r="K12207" t="str">
            <v>00111115P.2</v>
          </cell>
        </row>
        <row r="12208">
          <cell r="K12208" t="str">
            <v>00111115P.2</v>
          </cell>
        </row>
        <row r="12209">
          <cell r="K12209" t="str">
            <v>00111115P.2</v>
          </cell>
        </row>
        <row r="12210">
          <cell r="K12210" t="str">
            <v>00111116P.2</v>
          </cell>
        </row>
        <row r="12211">
          <cell r="K12211" t="str">
            <v>00111116P.2</v>
          </cell>
        </row>
        <row r="12212">
          <cell r="K12212" t="str">
            <v>00111116P.2</v>
          </cell>
        </row>
        <row r="12213">
          <cell r="K12213" t="str">
            <v>00111116P.2</v>
          </cell>
        </row>
        <row r="12214">
          <cell r="K12214" t="str">
            <v>00111116P.2</v>
          </cell>
        </row>
        <row r="12215">
          <cell r="K12215" t="str">
            <v>00111116P.2</v>
          </cell>
        </row>
        <row r="12216">
          <cell r="K12216" t="str">
            <v>00111116P.2</v>
          </cell>
        </row>
        <row r="12217">
          <cell r="K12217" t="str">
            <v>00111116P.2</v>
          </cell>
        </row>
        <row r="12218">
          <cell r="K12218" t="str">
            <v>00111116P.2</v>
          </cell>
        </row>
        <row r="12219">
          <cell r="K12219" t="str">
            <v>00111116P.2</v>
          </cell>
        </row>
        <row r="12220">
          <cell r="K12220" t="str">
            <v>00111116P.2</v>
          </cell>
        </row>
        <row r="12221">
          <cell r="K12221" t="str">
            <v>00111116P.2</v>
          </cell>
        </row>
        <row r="12222">
          <cell r="K12222" t="str">
            <v>00111116P.2</v>
          </cell>
        </row>
        <row r="12223">
          <cell r="K12223" t="str">
            <v>00111117P.2</v>
          </cell>
        </row>
        <row r="12224">
          <cell r="K12224" t="str">
            <v>00111117P.2</v>
          </cell>
        </row>
        <row r="12225">
          <cell r="K12225" t="str">
            <v>00111117P.2</v>
          </cell>
        </row>
        <row r="12226">
          <cell r="K12226" t="str">
            <v>00111117P.2</v>
          </cell>
        </row>
        <row r="12227">
          <cell r="K12227" t="str">
            <v>00111117P.2</v>
          </cell>
        </row>
        <row r="12228">
          <cell r="K12228" t="str">
            <v>00111117P.2</v>
          </cell>
        </row>
        <row r="12229">
          <cell r="K12229" t="str">
            <v>00111117P.2</v>
          </cell>
        </row>
        <row r="12230">
          <cell r="K12230" t="str">
            <v>00111117P.2</v>
          </cell>
        </row>
        <row r="12231">
          <cell r="K12231" t="str">
            <v>00111117P.2</v>
          </cell>
        </row>
        <row r="12232">
          <cell r="K12232" t="str">
            <v>00111117P.2</v>
          </cell>
        </row>
        <row r="12233">
          <cell r="K12233" t="str">
            <v>00111117P.2</v>
          </cell>
        </row>
        <row r="12234">
          <cell r="K12234" t="str">
            <v>00111117P.2</v>
          </cell>
        </row>
        <row r="12235">
          <cell r="K12235" t="str">
            <v>00111118P.2</v>
          </cell>
        </row>
        <row r="12236">
          <cell r="K12236" t="str">
            <v>00111118P.2</v>
          </cell>
        </row>
        <row r="12237">
          <cell r="K12237" t="str">
            <v>00111118P.2</v>
          </cell>
        </row>
        <row r="12238">
          <cell r="K12238" t="str">
            <v>00111118P.2</v>
          </cell>
        </row>
        <row r="12239">
          <cell r="K12239" t="str">
            <v>00111118P.2</v>
          </cell>
        </row>
        <row r="12240">
          <cell r="K12240" t="str">
            <v>00111118P.2</v>
          </cell>
        </row>
        <row r="12241">
          <cell r="K12241" t="str">
            <v>00111118P.2</v>
          </cell>
        </row>
        <row r="12242">
          <cell r="K12242" t="str">
            <v>00111118P.2</v>
          </cell>
        </row>
        <row r="12243">
          <cell r="K12243" t="str">
            <v>00111118P.2</v>
          </cell>
        </row>
        <row r="12244">
          <cell r="K12244" t="str">
            <v>00111118P.2</v>
          </cell>
        </row>
        <row r="12245">
          <cell r="K12245" t="str">
            <v>00111119P.2</v>
          </cell>
        </row>
        <row r="12246">
          <cell r="K12246" t="str">
            <v>00111119P.2</v>
          </cell>
        </row>
        <row r="12247">
          <cell r="K12247" t="str">
            <v>00111119P.2</v>
          </cell>
        </row>
        <row r="12248">
          <cell r="K12248" t="str">
            <v>00111119P.2</v>
          </cell>
        </row>
        <row r="12249">
          <cell r="K12249" t="str">
            <v>00111119P.2</v>
          </cell>
        </row>
        <row r="12250">
          <cell r="K12250" t="str">
            <v>00111119P.2</v>
          </cell>
        </row>
        <row r="12251">
          <cell r="K12251" t="str">
            <v>00111119P.2</v>
          </cell>
        </row>
        <row r="12252">
          <cell r="K12252" t="str">
            <v>00111119P.2</v>
          </cell>
        </row>
        <row r="12253">
          <cell r="K12253" t="str">
            <v>00111119P.2</v>
          </cell>
        </row>
        <row r="12254">
          <cell r="K12254" t="str">
            <v>00111120P.2</v>
          </cell>
        </row>
        <row r="12255">
          <cell r="K12255" t="str">
            <v>00111120P.2</v>
          </cell>
        </row>
        <row r="12256">
          <cell r="K12256" t="str">
            <v>00111120P.2</v>
          </cell>
        </row>
        <row r="12257">
          <cell r="K12257" t="str">
            <v>00111120P.2</v>
          </cell>
        </row>
        <row r="12258">
          <cell r="K12258" t="str">
            <v>00111120P.2</v>
          </cell>
        </row>
        <row r="12259">
          <cell r="K12259" t="str">
            <v>00111121P.2</v>
          </cell>
        </row>
        <row r="12260">
          <cell r="K12260" t="str">
            <v>00111121P.2</v>
          </cell>
        </row>
        <row r="12261">
          <cell r="K12261" t="str">
            <v>00111121P.2</v>
          </cell>
        </row>
        <row r="12262">
          <cell r="K12262" t="str">
            <v>00111121P.2</v>
          </cell>
        </row>
        <row r="12263">
          <cell r="K12263" t="str">
            <v>00111121P.2</v>
          </cell>
        </row>
        <row r="12264">
          <cell r="K12264" t="str">
            <v>00111121P.2</v>
          </cell>
        </row>
        <row r="12265">
          <cell r="K12265" t="str">
            <v>00111121P.2</v>
          </cell>
        </row>
        <row r="12266">
          <cell r="K12266" t="str">
            <v>00111121P.2</v>
          </cell>
        </row>
        <row r="12267">
          <cell r="K12267" t="str">
            <v>00111121P.2</v>
          </cell>
        </row>
        <row r="12268">
          <cell r="K12268" t="str">
            <v>00111121P.2</v>
          </cell>
        </row>
        <row r="12269">
          <cell r="K12269" t="str">
            <v>00111121P.2</v>
          </cell>
        </row>
        <row r="12270">
          <cell r="K12270" t="str">
            <v>00111122P.2</v>
          </cell>
        </row>
        <row r="12271">
          <cell r="K12271" t="str">
            <v>00111122P.2</v>
          </cell>
        </row>
        <row r="12272">
          <cell r="K12272" t="str">
            <v>00111122P.2</v>
          </cell>
        </row>
        <row r="12273">
          <cell r="K12273" t="str">
            <v>00111122P.2</v>
          </cell>
        </row>
        <row r="12274">
          <cell r="K12274" t="str">
            <v>00111122P.2</v>
          </cell>
        </row>
        <row r="12275">
          <cell r="K12275" t="str">
            <v>00111122P.2</v>
          </cell>
        </row>
        <row r="12276">
          <cell r="K12276" t="str">
            <v>00111122P.2</v>
          </cell>
        </row>
        <row r="12277">
          <cell r="K12277" t="str">
            <v>00111122P.2</v>
          </cell>
        </row>
        <row r="12278">
          <cell r="K12278" t="str">
            <v>00111122P.2</v>
          </cell>
        </row>
        <row r="12279">
          <cell r="K12279" t="str">
            <v>00111123P.2</v>
          </cell>
        </row>
        <row r="12280">
          <cell r="K12280" t="str">
            <v>00111123P.2</v>
          </cell>
        </row>
        <row r="12281">
          <cell r="K12281" t="str">
            <v>00111123P.2</v>
          </cell>
        </row>
        <row r="12282">
          <cell r="K12282" t="str">
            <v>00111123P.2</v>
          </cell>
        </row>
        <row r="12283">
          <cell r="K12283" t="str">
            <v>00111123P.2</v>
          </cell>
        </row>
        <row r="12284">
          <cell r="K12284" t="str">
            <v>00111123P.2</v>
          </cell>
        </row>
        <row r="12285">
          <cell r="K12285" t="str">
            <v>00111123P.2</v>
          </cell>
        </row>
        <row r="12286">
          <cell r="K12286" t="str">
            <v>00111123P.2</v>
          </cell>
        </row>
        <row r="12287">
          <cell r="K12287" t="str">
            <v>00111124P.2</v>
          </cell>
        </row>
        <row r="12288">
          <cell r="K12288" t="str">
            <v>00111124P.2</v>
          </cell>
        </row>
        <row r="12289">
          <cell r="K12289" t="str">
            <v>00111124P.2</v>
          </cell>
        </row>
        <row r="12290">
          <cell r="K12290" t="str">
            <v>00111124P.2</v>
          </cell>
        </row>
        <row r="12291">
          <cell r="K12291" t="str">
            <v>00111124P.2</v>
          </cell>
        </row>
        <row r="12292">
          <cell r="K12292" t="str">
            <v>00111124P.2</v>
          </cell>
        </row>
        <row r="12293">
          <cell r="K12293" t="str">
            <v>00111124P.2</v>
          </cell>
        </row>
        <row r="12294">
          <cell r="K12294" t="str">
            <v>00111125P.2</v>
          </cell>
        </row>
        <row r="12295">
          <cell r="K12295" t="str">
            <v>00111125P.2</v>
          </cell>
        </row>
        <row r="12296">
          <cell r="K12296" t="str">
            <v>00111125P.2</v>
          </cell>
        </row>
        <row r="12297">
          <cell r="K12297" t="str">
            <v>00111125P.2</v>
          </cell>
        </row>
        <row r="12298">
          <cell r="K12298" t="str">
            <v>00111125P.2</v>
          </cell>
        </row>
        <row r="12299">
          <cell r="K12299" t="str">
            <v>00111125P.2</v>
          </cell>
        </row>
        <row r="12300">
          <cell r="K12300" t="str">
            <v>00111125P.2</v>
          </cell>
        </row>
        <row r="12301">
          <cell r="K12301" t="str">
            <v>00111125P.2</v>
          </cell>
        </row>
        <row r="12302">
          <cell r="K12302" t="str">
            <v>00111125P.2</v>
          </cell>
        </row>
        <row r="12303">
          <cell r="K12303" t="str">
            <v>00111125P.2</v>
          </cell>
        </row>
        <row r="12304">
          <cell r="K12304" t="str">
            <v>00111125P.2</v>
          </cell>
        </row>
        <row r="12305">
          <cell r="K12305" t="str">
            <v>00111125P.2</v>
          </cell>
        </row>
        <row r="12306">
          <cell r="K12306" t="str">
            <v>00111125P.2</v>
          </cell>
        </row>
        <row r="12307">
          <cell r="K12307" t="str">
            <v>00111125P.2</v>
          </cell>
        </row>
        <row r="12308">
          <cell r="K12308" t="str">
            <v>00111126P.2</v>
          </cell>
        </row>
        <row r="12309">
          <cell r="K12309" t="str">
            <v>00111126P.2</v>
          </cell>
        </row>
        <row r="12310">
          <cell r="K12310" t="str">
            <v>00111126P.2</v>
          </cell>
        </row>
        <row r="12311">
          <cell r="K12311" t="str">
            <v>00111126P.2</v>
          </cell>
        </row>
        <row r="12312">
          <cell r="K12312" t="str">
            <v>00111126P.2</v>
          </cell>
        </row>
        <row r="12313">
          <cell r="K12313" t="str">
            <v>00111126P.2</v>
          </cell>
        </row>
        <row r="12314">
          <cell r="K12314" t="str">
            <v>00111127P.2</v>
          </cell>
        </row>
        <row r="12315">
          <cell r="K12315" t="str">
            <v>00111127P.2</v>
          </cell>
        </row>
        <row r="12316">
          <cell r="K12316" t="str">
            <v>00111127P.2</v>
          </cell>
        </row>
        <row r="12317">
          <cell r="K12317" t="str">
            <v>00111128P.2</v>
          </cell>
        </row>
        <row r="12318">
          <cell r="K12318" t="str">
            <v>00111128P.2</v>
          </cell>
        </row>
        <row r="12319">
          <cell r="K12319" t="str">
            <v>00111128P.2</v>
          </cell>
        </row>
        <row r="12320">
          <cell r="K12320" t="str">
            <v>00111128P.2</v>
          </cell>
        </row>
        <row r="12321">
          <cell r="K12321" t="str">
            <v>00111128P.2</v>
          </cell>
        </row>
        <row r="12322">
          <cell r="K12322" t="str">
            <v>00111128P.2</v>
          </cell>
        </row>
        <row r="12323">
          <cell r="K12323" t="str">
            <v>00111128P.2</v>
          </cell>
        </row>
        <row r="12324">
          <cell r="K12324" t="str">
            <v>00111128P.2</v>
          </cell>
        </row>
        <row r="12325">
          <cell r="K12325" t="str">
            <v>00111128P.2</v>
          </cell>
        </row>
        <row r="12326">
          <cell r="K12326" t="str">
            <v>00111128P.2</v>
          </cell>
        </row>
        <row r="12327">
          <cell r="K12327" t="str">
            <v>00111128P.2</v>
          </cell>
        </row>
        <row r="12328">
          <cell r="K12328" t="str">
            <v>00111128P.2</v>
          </cell>
        </row>
        <row r="12329">
          <cell r="K12329" t="str">
            <v>00111128P.2</v>
          </cell>
        </row>
        <row r="12330">
          <cell r="K12330" t="str">
            <v>00111128P.2</v>
          </cell>
        </row>
        <row r="12331">
          <cell r="K12331" t="str">
            <v>00111128P.2</v>
          </cell>
        </row>
        <row r="12332">
          <cell r="K12332" t="str">
            <v>00111128P.2</v>
          </cell>
        </row>
        <row r="12333">
          <cell r="K12333" t="str">
            <v>00111128P.2</v>
          </cell>
        </row>
        <row r="12334">
          <cell r="K12334" t="str">
            <v>00111128P.2</v>
          </cell>
        </row>
        <row r="12335">
          <cell r="K12335" t="str">
            <v>00111129P.2</v>
          </cell>
        </row>
        <row r="12336">
          <cell r="K12336" t="str">
            <v>00111129P.2</v>
          </cell>
        </row>
        <row r="12337">
          <cell r="K12337" t="str">
            <v>00111129P.2</v>
          </cell>
        </row>
        <row r="12338">
          <cell r="K12338" t="str">
            <v>00111129P.2</v>
          </cell>
        </row>
        <row r="12339">
          <cell r="K12339" t="str">
            <v>00111129P.2</v>
          </cell>
        </row>
        <row r="12340">
          <cell r="K12340" t="str">
            <v>00111129P.2</v>
          </cell>
        </row>
        <row r="12341">
          <cell r="K12341" t="str">
            <v>00111129P.2</v>
          </cell>
        </row>
        <row r="12342">
          <cell r="K12342" t="str">
            <v>00111129P.2</v>
          </cell>
        </row>
        <row r="12343">
          <cell r="K12343" t="str">
            <v>00111129P.2</v>
          </cell>
        </row>
        <row r="12344">
          <cell r="K12344" t="str">
            <v>00111129P.2</v>
          </cell>
        </row>
        <row r="12345">
          <cell r="K12345" t="str">
            <v>00111129P.2</v>
          </cell>
        </row>
        <row r="12346">
          <cell r="K12346" t="str">
            <v>00111130P.2</v>
          </cell>
        </row>
        <row r="12347">
          <cell r="K12347" t="str">
            <v>00111130P.2</v>
          </cell>
        </row>
        <row r="12348">
          <cell r="K12348" t="str">
            <v>00111130P.2</v>
          </cell>
        </row>
        <row r="12349">
          <cell r="K12349" t="str">
            <v>00111130P.2</v>
          </cell>
        </row>
        <row r="12350">
          <cell r="K12350" t="str">
            <v>00111130P.2</v>
          </cell>
        </row>
        <row r="12351">
          <cell r="K12351" t="str">
            <v>00111130P.2</v>
          </cell>
        </row>
        <row r="12352">
          <cell r="K12352" t="str">
            <v>00111130P.2</v>
          </cell>
        </row>
        <row r="12353">
          <cell r="K12353" t="str">
            <v>00111130P.2</v>
          </cell>
        </row>
        <row r="12354">
          <cell r="K12354" t="str">
            <v>00111130P.2</v>
          </cell>
        </row>
        <row r="12355">
          <cell r="K12355" t="str">
            <v>00111130P.2</v>
          </cell>
        </row>
        <row r="12356">
          <cell r="K12356" t="str">
            <v>00111130P.2</v>
          </cell>
        </row>
        <row r="12357">
          <cell r="K12357" t="str">
            <v>00111130P.2</v>
          </cell>
        </row>
        <row r="12358">
          <cell r="K12358" t="str">
            <v>00111131P.2</v>
          </cell>
        </row>
        <row r="12359">
          <cell r="K12359" t="str">
            <v>00111131P.2</v>
          </cell>
        </row>
        <row r="12360">
          <cell r="K12360" t="str">
            <v>00111131P.2</v>
          </cell>
        </row>
        <row r="12361">
          <cell r="K12361" t="str">
            <v>00111131P.2</v>
          </cell>
        </row>
        <row r="12362">
          <cell r="K12362" t="str">
            <v>00111131P.2</v>
          </cell>
        </row>
        <row r="12363">
          <cell r="K12363" t="str">
            <v>00111131P.2</v>
          </cell>
        </row>
        <row r="12364">
          <cell r="K12364" t="str">
            <v>00111131P.2</v>
          </cell>
        </row>
        <row r="12365">
          <cell r="K12365" t="str">
            <v>00111131P.2</v>
          </cell>
        </row>
        <row r="12366">
          <cell r="K12366" t="str">
            <v>00111131P.2</v>
          </cell>
        </row>
        <row r="12367">
          <cell r="K12367" t="str">
            <v>00111131P.2</v>
          </cell>
        </row>
        <row r="12368">
          <cell r="K12368" t="str">
            <v>00111131P.2</v>
          </cell>
        </row>
        <row r="12369">
          <cell r="K12369" t="str">
            <v>00111131P.2</v>
          </cell>
        </row>
        <row r="12370">
          <cell r="K12370" t="str">
            <v>00111131P.2</v>
          </cell>
        </row>
        <row r="12371">
          <cell r="K12371" t="str">
            <v>00111131P.2</v>
          </cell>
        </row>
        <row r="12372">
          <cell r="K12372" t="str">
            <v>00111131P.2</v>
          </cell>
        </row>
        <row r="12373">
          <cell r="K12373" t="str">
            <v>00111131P.2</v>
          </cell>
        </row>
        <row r="12374">
          <cell r="K12374" t="str">
            <v>00111132P.2</v>
          </cell>
        </row>
        <row r="12375">
          <cell r="K12375" t="str">
            <v>00111132P.2</v>
          </cell>
        </row>
        <row r="12376">
          <cell r="K12376" t="str">
            <v>00111132P.2</v>
          </cell>
        </row>
        <row r="12377">
          <cell r="K12377" t="str">
            <v>00111132P.2</v>
          </cell>
        </row>
        <row r="12378">
          <cell r="K12378" t="str">
            <v>00111132P.2</v>
          </cell>
        </row>
        <row r="12379">
          <cell r="K12379" t="str">
            <v>00111132P.2</v>
          </cell>
        </row>
        <row r="12380">
          <cell r="K12380" t="str">
            <v>00111133P.2</v>
          </cell>
        </row>
        <row r="12381">
          <cell r="K12381" t="str">
            <v>00111133P.2</v>
          </cell>
        </row>
        <row r="12382">
          <cell r="K12382" t="str">
            <v>00111133P.2</v>
          </cell>
        </row>
        <row r="12383">
          <cell r="K12383" t="str">
            <v>00111133P.2</v>
          </cell>
        </row>
        <row r="12384">
          <cell r="K12384" t="str">
            <v>00111133P.2</v>
          </cell>
        </row>
        <row r="12385">
          <cell r="K12385" t="str">
            <v>00111133P.2</v>
          </cell>
        </row>
        <row r="12386">
          <cell r="K12386" t="str">
            <v>00111133P.2</v>
          </cell>
        </row>
        <row r="12387">
          <cell r="K12387" t="str">
            <v>00111133P.2</v>
          </cell>
        </row>
        <row r="12388">
          <cell r="K12388" t="str">
            <v>00111133P.2</v>
          </cell>
        </row>
        <row r="12389">
          <cell r="K12389" t="str">
            <v>00111133P.2</v>
          </cell>
        </row>
        <row r="12390">
          <cell r="K12390" t="str">
            <v>00111133P.2</v>
          </cell>
        </row>
        <row r="12391">
          <cell r="K12391" t="str">
            <v>00111133P.2</v>
          </cell>
        </row>
        <row r="12392">
          <cell r="K12392" t="str">
            <v>00111133P.2</v>
          </cell>
        </row>
        <row r="12393">
          <cell r="K12393" t="str">
            <v>00111133P.2</v>
          </cell>
        </row>
        <row r="12394">
          <cell r="K12394" t="str">
            <v>00111133P.2</v>
          </cell>
        </row>
        <row r="12395">
          <cell r="K12395" t="str">
            <v>00111134P.2</v>
          </cell>
        </row>
        <row r="12396">
          <cell r="K12396" t="str">
            <v>00111134P.2</v>
          </cell>
        </row>
        <row r="12397">
          <cell r="K12397" t="str">
            <v>00111134P.2</v>
          </cell>
        </row>
        <row r="12398">
          <cell r="K12398" t="str">
            <v>00111134P.2</v>
          </cell>
        </row>
        <row r="12399">
          <cell r="K12399" t="str">
            <v>00111134P.2</v>
          </cell>
        </row>
        <row r="12400">
          <cell r="K12400" t="str">
            <v>00111134P.2</v>
          </cell>
        </row>
        <row r="12401">
          <cell r="K12401" t="str">
            <v>00111134P.2</v>
          </cell>
        </row>
        <row r="12402">
          <cell r="K12402" t="str">
            <v>00111134P.2</v>
          </cell>
        </row>
        <row r="12403">
          <cell r="K12403" t="str">
            <v>00111135P.2</v>
          </cell>
        </row>
        <row r="12404">
          <cell r="K12404" t="str">
            <v>00111135P.2</v>
          </cell>
        </row>
        <row r="12405">
          <cell r="K12405" t="str">
            <v>00111135P.2</v>
          </cell>
        </row>
        <row r="12406">
          <cell r="K12406" t="str">
            <v>00111135P.2</v>
          </cell>
        </row>
        <row r="12407">
          <cell r="K12407" t="str">
            <v>00111135P.2</v>
          </cell>
        </row>
        <row r="12408">
          <cell r="K12408" t="str">
            <v>00111135P.2</v>
          </cell>
        </row>
        <row r="12409">
          <cell r="K12409" t="str">
            <v>00111135P.2</v>
          </cell>
        </row>
        <row r="12410">
          <cell r="K12410" t="str">
            <v>00111135P.2</v>
          </cell>
        </row>
        <row r="12411">
          <cell r="K12411" t="str">
            <v>00111135P.2</v>
          </cell>
        </row>
        <row r="12412">
          <cell r="K12412" t="str">
            <v>00111135P.2</v>
          </cell>
        </row>
        <row r="12413">
          <cell r="K12413" t="str">
            <v>00111135P.2</v>
          </cell>
        </row>
        <row r="12414">
          <cell r="K12414" t="str">
            <v>00111135P.2</v>
          </cell>
        </row>
        <row r="12415">
          <cell r="K12415" t="str">
            <v>00111135P.2</v>
          </cell>
        </row>
        <row r="12416">
          <cell r="K12416" t="str">
            <v>00111135P.2</v>
          </cell>
        </row>
        <row r="12417">
          <cell r="K12417" t="str">
            <v>00111135P.2</v>
          </cell>
        </row>
        <row r="12418">
          <cell r="K12418" t="str">
            <v>00111136P.2</v>
          </cell>
        </row>
        <row r="12419">
          <cell r="K12419" t="str">
            <v>00111136P.2</v>
          </cell>
        </row>
        <row r="12420">
          <cell r="K12420" t="str">
            <v>00111136P.2</v>
          </cell>
        </row>
        <row r="12421">
          <cell r="K12421" t="str">
            <v>00111136P.2</v>
          </cell>
        </row>
        <row r="12422">
          <cell r="K12422" t="str">
            <v>00111136P.2</v>
          </cell>
        </row>
        <row r="12423">
          <cell r="K12423" t="str">
            <v>00111136P.2</v>
          </cell>
        </row>
        <row r="12424">
          <cell r="K12424" t="str">
            <v>00111136P.2</v>
          </cell>
        </row>
        <row r="12425">
          <cell r="K12425" t="str">
            <v>00111136P.2</v>
          </cell>
        </row>
        <row r="12426">
          <cell r="K12426" t="str">
            <v>00111136P.2</v>
          </cell>
        </row>
        <row r="12427">
          <cell r="K12427" t="str">
            <v>00111136P.2</v>
          </cell>
        </row>
        <row r="12428">
          <cell r="K12428" t="str">
            <v>00111136P.2</v>
          </cell>
        </row>
        <row r="12429">
          <cell r="K12429" t="str">
            <v>00111136P.2</v>
          </cell>
        </row>
        <row r="12430">
          <cell r="K12430" t="str">
            <v>00111153P.2</v>
          </cell>
        </row>
        <row r="12431">
          <cell r="K12431" t="str">
            <v>00111153P.2</v>
          </cell>
        </row>
        <row r="12432">
          <cell r="K12432" t="str">
            <v>00111153P.2</v>
          </cell>
        </row>
        <row r="12433">
          <cell r="K12433" t="str">
            <v>00111153P.2</v>
          </cell>
        </row>
        <row r="12434">
          <cell r="K12434" t="str">
            <v>00111124P.2</v>
          </cell>
        </row>
        <row r="12435">
          <cell r="K12435" t="str">
            <v>00111124P.2</v>
          </cell>
        </row>
        <row r="12436">
          <cell r="K12436" t="str">
            <v>00111142P.2</v>
          </cell>
        </row>
        <row r="12437">
          <cell r="K12437" t="str">
            <v>00111142P.2</v>
          </cell>
        </row>
        <row r="12438">
          <cell r="K12438" t="str">
            <v>00111142P.2</v>
          </cell>
        </row>
        <row r="12439">
          <cell r="K12439" t="str">
            <v>00111142P.2</v>
          </cell>
        </row>
        <row r="12440">
          <cell r="K12440" t="str">
            <v>00111142P.2</v>
          </cell>
        </row>
        <row r="12441">
          <cell r="K12441" t="str">
            <v>00111142P.2</v>
          </cell>
        </row>
        <row r="12442">
          <cell r="K12442" t="str">
            <v>00111141P.2</v>
          </cell>
        </row>
        <row r="12443">
          <cell r="K12443" t="str">
            <v>00111141P.2</v>
          </cell>
        </row>
        <row r="12444">
          <cell r="K12444" t="str">
            <v>00111141P.2</v>
          </cell>
        </row>
        <row r="12445">
          <cell r="K12445" t="str">
            <v>00111141P.2</v>
          </cell>
        </row>
        <row r="12446">
          <cell r="K12446" t="str">
            <v>00111141P.2</v>
          </cell>
        </row>
        <row r="12447">
          <cell r="K12447" t="str">
            <v>00111141P.2</v>
          </cell>
        </row>
        <row r="12448">
          <cell r="K12448" t="str">
            <v>00111141P.2</v>
          </cell>
        </row>
        <row r="12449">
          <cell r="K12449" t="str">
            <v>00111141P.2</v>
          </cell>
        </row>
        <row r="12450">
          <cell r="K12450" t="str">
            <v>00111141P.2</v>
          </cell>
        </row>
        <row r="12451">
          <cell r="K12451" t="str">
            <v>00111141P.2</v>
          </cell>
        </row>
        <row r="12452">
          <cell r="K12452" t="str">
            <v>00111141P.2</v>
          </cell>
        </row>
        <row r="12453">
          <cell r="K12453" t="str">
            <v>00111141P.2</v>
          </cell>
        </row>
        <row r="12454">
          <cell r="K12454" t="str">
            <v>00111141P.2</v>
          </cell>
        </row>
        <row r="12455">
          <cell r="K12455" t="str">
            <v>00111141P.2</v>
          </cell>
        </row>
        <row r="12456">
          <cell r="K12456" t="str">
            <v>00111141P.2</v>
          </cell>
        </row>
        <row r="12457">
          <cell r="K12457" t="str">
            <v>00111106P.2</v>
          </cell>
        </row>
        <row r="12458">
          <cell r="K12458" t="str">
            <v>00111106P.2</v>
          </cell>
        </row>
        <row r="12459">
          <cell r="K12459" t="str">
            <v>00111106P.2</v>
          </cell>
        </row>
        <row r="12460">
          <cell r="K12460" t="str">
            <v>00111106P.2</v>
          </cell>
        </row>
        <row r="12461">
          <cell r="K12461" t="str">
            <v>00111107P.2</v>
          </cell>
        </row>
        <row r="12462">
          <cell r="K12462" t="str">
            <v>00111114P.2</v>
          </cell>
        </row>
        <row r="12463">
          <cell r="K12463" t="str">
            <v>00111114P.2</v>
          </cell>
        </row>
        <row r="12464">
          <cell r="K12464" t="str">
            <v>00111114P.2</v>
          </cell>
        </row>
        <row r="12465">
          <cell r="K12465" t="str">
            <v>00111114P.2</v>
          </cell>
        </row>
        <row r="12466">
          <cell r="K12466" t="str">
            <v>00111114P.2</v>
          </cell>
        </row>
        <row r="12467">
          <cell r="K12467" t="str">
            <v>00111114P.2</v>
          </cell>
        </row>
        <row r="12468">
          <cell r="K12468" t="str">
            <v>00111114P.2</v>
          </cell>
        </row>
        <row r="12469">
          <cell r="K12469" t="str">
            <v>00111114P.2</v>
          </cell>
        </row>
        <row r="12470">
          <cell r="K12470" t="str">
            <v>00111114P.2</v>
          </cell>
        </row>
        <row r="12471">
          <cell r="K12471" t="str">
            <v>00111128P.2</v>
          </cell>
        </row>
        <row r="12472">
          <cell r="K12472" t="str">
            <v>00111128P.2</v>
          </cell>
        </row>
        <row r="12473">
          <cell r="K12473" t="str">
            <v>00111128P.2</v>
          </cell>
        </row>
        <row r="12474">
          <cell r="K12474" t="str">
            <v>00111128P.2</v>
          </cell>
        </row>
        <row r="12475">
          <cell r="K12475" t="str">
            <v>00111128P.2</v>
          </cell>
        </row>
        <row r="12476">
          <cell r="K12476" t="str">
            <v>00111128P.2</v>
          </cell>
        </row>
        <row r="12477">
          <cell r="K12477" t="str">
            <v>00111128P.2</v>
          </cell>
        </row>
        <row r="12478">
          <cell r="K12478" t="str">
            <v>00111128P.2</v>
          </cell>
        </row>
        <row r="12479">
          <cell r="K12479" t="str">
            <v>00111128P.2</v>
          </cell>
        </row>
        <row r="12480">
          <cell r="K12480" t="str">
            <v>00111128P.2</v>
          </cell>
        </row>
        <row r="12481">
          <cell r="K12481" t="str">
            <v>00111128P.2</v>
          </cell>
        </row>
        <row r="12482">
          <cell r="K12482" t="str">
            <v>00111128P.2</v>
          </cell>
        </row>
        <row r="12483">
          <cell r="K12483" t="str">
            <v>00111128P.2</v>
          </cell>
        </row>
        <row r="12484">
          <cell r="K12484" t="str">
            <v>00111128P.2</v>
          </cell>
        </row>
        <row r="12485">
          <cell r="K12485" t="str">
            <v>00111128P.2</v>
          </cell>
        </row>
        <row r="12486">
          <cell r="K12486" t="str">
            <v>00111128P.2</v>
          </cell>
        </row>
        <row r="12487">
          <cell r="K12487" t="str">
            <v>00111128P.2</v>
          </cell>
        </row>
        <row r="12488">
          <cell r="K12488" t="str">
            <v>00111128P.2</v>
          </cell>
        </row>
        <row r="12489">
          <cell r="K12489" t="str">
            <v>00111130P.2</v>
          </cell>
        </row>
        <row r="12490">
          <cell r="K12490" t="str">
            <v>00111130P.2</v>
          </cell>
        </row>
        <row r="12491">
          <cell r="K12491" t="str">
            <v>00111130P.2</v>
          </cell>
        </row>
        <row r="12492">
          <cell r="K12492" t="str">
            <v>00111130P.2</v>
          </cell>
        </row>
        <row r="12493">
          <cell r="K12493" t="str">
            <v>00111130P.2</v>
          </cell>
        </row>
        <row r="12494">
          <cell r="K12494" t="str">
            <v>00111130P.2</v>
          </cell>
        </row>
        <row r="12495">
          <cell r="K12495" t="str">
            <v>00111130P.2</v>
          </cell>
        </row>
        <row r="12496">
          <cell r="K12496" t="str">
            <v>00111130P.2</v>
          </cell>
        </row>
        <row r="12497">
          <cell r="K12497" t="str">
            <v>00111130P.2</v>
          </cell>
        </row>
        <row r="12498">
          <cell r="K12498" t="str">
            <v>00111130P.2</v>
          </cell>
        </row>
        <row r="12499">
          <cell r="K12499" t="str">
            <v>00111130P.2</v>
          </cell>
        </row>
        <row r="12500">
          <cell r="K12500" t="str">
            <v>00111130P.2</v>
          </cell>
        </row>
        <row r="12501">
          <cell r="K12501" t="str">
            <v>00111130P.2</v>
          </cell>
        </row>
        <row r="12502">
          <cell r="K12502" t="str">
            <v>00111130P.2</v>
          </cell>
        </row>
        <row r="12503">
          <cell r="K12503" t="str">
            <v>00111130P.2</v>
          </cell>
        </row>
        <row r="12504">
          <cell r="K12504" t="str">
            <v>00111130P.2</v>
          </cell>
        </row>
        <row r="12505">
          <cell r="K12505" t="str">
            <v>00111130P.2</v>
          </cell>
        </row>
        <row r="12506">
          <cell r="K12506" t="str">
            <v>00111130P.2</v>
          </cell>
        </row>
        <row r="12507">
          <cell r="K12507" t="str">
            <v>00111149P.2</v>
          </cell>
        </row>
        <row r="12508">
          <cell r="K12508" t="str">
            <v>00111153P.2</v>
          </cell>
        </row>
        <row r="12509">
          <cell r="K12509" t="str">
            <v>00111157P.2</v>
          </cell>
        </row>
        <row r="12510">
          <cell r="K12510" t="str">
            <v>00111157P.2</v>
          </cell>
        </row>
        <row r="12511">
          <cell r="K12511" t="str">
            <v>00111157P.2</v>
          </cell>
        </row>
        <row r="12512">
          <cell r="K12512" t="str">
            <v>00111157P.2</v>
          </cell>
        </row>
        <row r="12513">
          <cell r="K12513" t="str">
            <v>00111157P.2</v>
          </cell>
        </row>
        <row r="12514">
          <cell r="K12514" t="str">
            <v>00111157P.2</v>
          </cell>
        </row>
        <row r="12515">
          <cell r="K12515" t="str">
            <v>00111159P.2</v>
          </cell>
        </row>
        <row r="12516">
          <cell r="K12516" t="str">
            <v>00111159P.2</v>
          </cell>
        </row>
        <row r="12517">
          <cell r="K12517" t="str">
            <v>00111159P.2</v>
          </cell>
        </row>
        <row r="12518">
          <cell r="K12518" t="str">
            <v>00111159P.2</v>
          </cell>
        </row>
        <row r="12519">
          <cell r="K12519" t="str">
            <v>00111159P.2</v>
          </cell>
        </row>
        <row r="12520">
          <cell r="K12520" t="str">
            <v>00111159P.2</v>
          </cell>
        </row>
        <row r="12521">
          <cell r="K12521" t="str">
            <v>00111117P.2</v>
          </cell>
        </row>
        <row r="12522">
          <cell r="K12522" t="str">
            <v>00111153P.2</v>
          </cell>
        </row>
        <row r="12523">
          <cell r="K12523" t="str">
            <v>00111149P.2</v>
          </cell>
        </row>
        <row r="12524">
          <cell r="K12524" t="str">
            <v>00111149P.2</v>
          </cell>
        </row>
        <row r="12525">
          <cell r="K12525" t="str">
            <v>00111149P.2</v>
          </cell>
        </row>
        <row r="12526">
          <cell r="K12526" t="str">
            <v>00111149P.2</v>
          </cell>
        </row>
        <row r="12527">
          <cell r="K12527" t="str">
            <v>00111149P.2</v>
          </cell>
        </row>
        <row r="12528">
          <cell r="K12528" t="str">
            <v>00111149P.2</v>
          </cell>
        </row>
        <row r="12529">
          <cell r="K12529" t="str">
            <v>00111149P.2</v>
          </cell>
        </row>
        <row r="12530">
          <cell r="K12530" t="str">
            <v>00111149P.2</v>
          </cell>
        </row>
        <row r="12531">
          <cell r="K12531" t="str">
            <v>00111149P.2</v>
          </cell>
        </row>
        <row r="12532">
          <cell r="K12532" t="str">
            <v>00111149P.2</v>
          </cell>
        </row>
        <row r="12533">
          <cell r="K12533" t="str">
            <v>00111113P.2</v>
          </cell>
        </row>
        <row r="12534">
          <cell r="K12534" t="str">
            <v>00111113P.2</v>
          </cell>
        </row>
        <row r="12535">
          <cell r="K12535" t="str">
            <v>00111113P.2</v>
          </cell>
        </row>
        <row r="12536">
          <cell r="K12536" t="str">
            <v>00111113P.2</v>
          </cell>
        </row>
        <row r="12537">
          <cell r="K12537" t="str">
            <v>00111113P.2</v>
          </cell>
        </row>
        <row r="12538">
          <cell r="K12538" t="str">
            <v>00111113P.2</v>
          </cell>
        </row>
        <row r="12539">
          <cell r="K12539" t="str">
            <v>00111113P.2</v>
          </cell>
        </row>
        <row r="12540">
          <cell r="K12540" t="str">
            <v>00111113P.2</v>
          </cell>
        </row>
        <row r="12541">
          <cell r="K12541" t="str">
            <v>00111121P.2</v>
          </cell>
        </row>
        <row r="12542">
          <cell r="K12542" t="str">
            <v>00111126P.2</v>
          </cell>
        </row>
        <row r="12543">
          <cell r="K12543" t="str">
            <v>00111126P.2</v>
          </cell>
        </row>
        <row r="12544">
          <cell r="K12544" t="str">
            <v>00111126P.2</v>
          </cell>
        </row>
        <row r="12545">
          <cell r="K12545" t="str">
            <v>00111128P.2</v>
          </cell>
        </row>
        <row r="12546">
          <cell r="K12546" t="str">
            <v>00111128P.2</v>
          </cell>
        </row>
        <row r="12547">
          <cell r="K12547" t="str">
            <v>00111128P.2</v>
          </cell>
        </row>
        <row r="12548">
          <cell r="K12548" t="str">
            <v>00111129P.2</v>
          </cell>
        </row>
        <row r="12549">
          <cell r="K12549" t="str">
            <v>00111132P.2</v>
          </cell>
        </row>
        <row r="12550">
          <cell r="K12550" t="str">
            <v>00111132P.2</v>
          </cell>
        </row>
        <row r="12551">
          <cell r="K12551" t="str">
            <v>00111132P.2</v>
          </cell>
        </row>
        <row r="12552">
          <cell r="K12552" t="str">
            <v>00111134P.2</v>
          </cell>
        </row>
        <row r="12553">
          <cell r="K12553" t="str">
            <v>00111135P.2</v>
          </cell>
        </row>
        <row r="12554">
          <cell r="K12554" t="str">
            <v>00111136P.2</v>
          </cell>
        </row>
        <row r="12555">
          <cell r="K12555" t="str">
            <v>00111136P.2</v>
          </cell>
        </row>
        <row r="12556">
          <cell r="K12556" t="str">
            <v>00111136P.2</v>
          </cell>
        </row>
        <row r="12557">
          <cell r="K12557" t="str">
            <v>00111145P.2</v>
          </cell>
        </row>
        <row r="12558">
          <cell r="K12558" t="str">
            <v>00111145P.2</v>
          </cell>
        </row>
        <row r="12559">
          <cell r="K12559" t="str">
            <v>00111145P.2</v>
          </cell>
        </row>
        <row r="12560">
          <cell r="K12560" t="str">
            <v>00111145P.2</v>
          </cell>
        </row>
        <row r="12561">
          <cell r="K12561" t="str">
            <v>00111145P.2</v>
          </cell>
        </row>
        <row r="12562">
          <cell r="K12562" t="str">
            <v>00111145P.2</v>
          </cell>
        </row>
        <row r="12563">
          <cell r="K12563" t="str">
            <v>00111145P.2</v>
          </cell>
        </row>
        <row r="12564">
          <cell r="K12564" t="str">
            <v>00111145P.2</v>
          </cell>
        </row>
        <row r="12565">
          <cell r="K12565" t="str">
            <v>00111145P.2</v>
          </cell>
        </row>
        <row r="12566">
          <cell r="K12566" t="str">
            <v>00111145P.2</v>
          </cell>
        </row>
        <row r="12567">
          <cell r="K12567" t="str">
            <v>00111145P.2</v>
          </cell>
        </row>
        <row r="12568">
          <cell r="K12568" t="str">
            <v>00111145P.2</v>
          </cell>
        </row>
        <row r="12569">
          <cell r="K12569" t="str">
            <v>00111145P.2</v>
          </cell>
        </row>
        <row r="12570">
          <cell r="K12570" t="str">
            <v>00111149P.2</v>
          </cell>
        </row>
        <row r="12571">
          <cell r="K12571" t="str">
            <v>00111153P.2</v>
          </cell>
        </row>
        <row r="12572">
          <cell r="K12572" t="str">
            <v>00111153P.2</v>
          </cell>
        </row>
        <row r="12573">
          <cell r="K12573" t="str">
            <v>00111153P.2</v>
          </cell>
        </row>
        <row r="12574">
          <cell r="K12574" t="str">
            <v>00111153P.2</v>
          </cell>
        </row>
        <row r="12575">
          <cell r="K12575" t="str">
            <v>00111153P.2</v>
          </cell>
        </row>
        <row r="12576">
          <cell r="K12576" t="str">
            <v>00111153P.2</v>
          </cell>
        </row>
        <row r="12577">
          <cell r="K12577" t="str">
            <v>00111153P.2</v>
          </cell>
        </row>
        <row r="12578">
          <cell r="K12578" t="str">
            <v>00111158P.2</v>
          </cell>
        </row>
        <row r="12579">
          <cell r="K12579" t="str">
            <v>00111158P.2</v>
          </cell>
        </row>
        <row r="12580">
          <cell r="K12580" t="str">
            <v>00111159P.2</v>
          </cell>
        </row>
        <row r="12581">
          <cell r="K12581" t="str">
            <v>00111159P.2</v>
          </cell>
        </row>
        <row r="12582">
          <cell r="K12582" t="str">
            <v>00111159P.2</v>
          </cell>
        </row>
        <row r="12583">
          <cell r="K12583" t="str">
            <v>00111159P.2</v>
          </cell>
        </row>
        <row r="12584">
          <cell r="K12584" t="str">
            <v>00111159P.2</v>
          </cell>
        </row>
        <row r="12585">
          <cell r="K12585" t="str">
            <v>00111110P.2</v>
          </cell>
        </row>
        <row r="12586">
          <cell r="K12586" t="str">
            <v>00111111P.2</v>
          </cell>
        </row>
        <row r="12587">
          <cell r="K12587" t="str">
            <v>00111113P.2</v>
          </cell>
        </row>
        <row r="12588">
          <cell r="K12588" t="str">
            <v>00111113P.2</v>
          </cell>
        </row>
        <row r="12589">
          <cell r="K12589" t="str">
            <v>00111113P.2</v>
          </cell>
        </row>
        <row r="12590">
          <cell r="K12590" t="str">
            <v>00111113P.2</v>
          </cell>
        </row>
        <row r="12591">
          <cell r="K12591" t="str">
            <v>00111113P.2</v>
          </cell>
        </row>
        <row r="12592">
          <cell r="K12592" t="str">
            <v>00111113P.2</v>
          </cell>
        </row>
        <row r="12593">
          <cell r="K12593" t="str">
            <v>00111113P.2</v>
          </cell>
        </row>
        <row r="12594">
          <cell r="K12594" t="str">
            <v>00111113P.2</v>
          </cell>
        </row>
        <row r="12595">
          <cell r="K12595" t="str">
            <v>00111117P.2</v>
          </cell>
        </row>
        <row r="12596">
          <cell r="K12596" t="str">
            <v>00111117P.2</v>
          </cell>
        </row>
        <row r="12597">
          <cell r="K12597" t="str">
            <v>00111119P.2</v>
          </cell>
        </row>
        <row r="12598">
          <cell r="K12598" t="str">
            <v>00111120P.2</v>
          </cell>
        </row>
        <row r="12599">
          <cell r="K12599" t="str">
            <v>00111122P.2</v>
          </cell>
        </row>
        <row r="12600">
          <cell r="K12600" t="str">
            <v>00111122P.2</v>
          </cell>
        </row>
        <row r="12601">
          <cell r="K12601" t="str">
            <v>00111122P.2</v>
          </cell>
        </row>
        <row r="12602">
          <cell r="K12602" t="str">
            <v>00111122P.2</v>
          </cell>
        </row>
        <row r="12603">
          <cell r="K12603" t="str">
            <v>00111122P.2</v>
          </cell>
        </row>
        <row r="12604">
          <cell r="K12604" t="str">
            <v>00111124P.2</v>
          </cell>
        </row>
        <row r="12605">
          <cell r="K12605" t="str">
            <v>00111124P.2</v>
          </cell>
        </row>
        <row r="12606">
          <cell r="K12606" t="str">
            <v>00111124P.2</v>
          </cell>
        </row>
        <row r="12607">
          <cell r="K12607" t="str">
            <v>00111126P.2</v>
          </cell>
        </row>
        <row r="12608">
          <cell r="K12608" t="str">
            <v>00111127P.2</v>
          </cell>
        </row>
        <row r="12609">
          <cell r="K12609" t="str">
            <v>00111129P.2</v>
          </cell>
        </row>
        <row r="12610">
          <cell r="K12610" t="str">
            <v>00111129P.2</v>
          </cell>
        </row>
        <row r="12611">
          <cell r="K12611" t="str">
            <v>00111129P.2</v>
          </cell>
        </row>
        <row r="12612">
          <cell r="K12612" t="str">
            <v>00111131P.2</v>
          </cell>
        </row>
        <row r="12613">
          <cell r="K12613" t="str">
            <v>00111132P.2</v>
          </cell>
        </row>
        <row r="12614">
          <cell r="K12614" t="str">
            <v>00111132P.2</v>
          </cell>
        </row>
        <row r="12615">
          <cell r="K12615" t="str">
            <v>00111132P.2</v>
          </cell>
        </row>
        <row r="12616">
          <cell r="K12616" t="str">
            <v>00111132P.2</v>
          </cell>
        </row>
        <row r="12617">
          <cell r="K12617" t="str">
            <v>00111132P.2</v>
          </cell>
        </row>
        <row r="12618">
          <cell r="K12618" t="str">
            <v>00111133P.2</v>
          </cell>
        </row>
        <row r="12619">
          <cell r="K12619" t="str">
            <v>00111136P.2</v>
          </cell>
        </row>
        <row r="12620">
          <cell r="K12620" t="str">
            <v>00111145P.2</v>
          </cell>
        </row>
        <row r="12621">
          <cell r="K12621" t="str">
            <v>00111145P.2</v>
          </cell>
        </row>
        <row r="12622">
          <cell r="K12622" t="str">
            <v>00111145P.2</v>
          </cell>
        </row>
        <row r="12623">
          <cell r="K12623" t="str">
            <v>00111145P.2</v>
          </cell>
        </row>
        <row r="12624">
          <cell r="K12624" t="str">
            <v>00111145P.2</v>
          </cell>
        </row>
        <row r="12625">
          <cell r="K12625" t="str">
            <v>00111145P.2</v>
          </cell>
        </row>
        <row r="12626">
          <cell r="K12626" t="str">
            <v>00111145P.2</v>
          </cell>
        </row>
        <row r="12627">
          <cell r="K12627" t="str">
            <v>00111145P.2</v>
          </cell>
        </row>
        <row r="12628">
          <cell r="K12628" t="str">
            <v>00111145P.2</v>
          </cell>
        </row>
        <row r="12629">
          <cell r="K12629" t="str">
            <v>00111145P.2</v>
          </cell>
        </row>
        <row r="12630">
          <cell r="K12630" t="str">
            <v>00111153P.2</v>
          </cell>
        </row>
        <row r="12631">
          <cell r="K12631" t="str">
            <v>00111153P.2</v>
          </cell>
        </row>
        <row r="12632">
          <cell r="K12632" t="str">
            <v>00111153P.2</v>
          </cell>
        </row>
        <row r="12633">
          <cell r="K12633" t="str">
            <v>00111153P.2</v>
          </cell>
        </row>
        <row r="12634">
          <cell r="K12634" t="str">
            <v>00111153P.2</v>
          </cell>
        </row>
        <row r="12635">
          <cell r="K12635" t="str">
            <v>00111153P.2</v>
          </cell>
        </row>
        <row r="12636">
          <cell r="K12636" t="str">
            <v>00111153P.2</v>
          </cell>
        </row>
        <row r="12637">
          <cell r="K12637" t="str">
            <v>00111153P.2</v>
          </cell>
        </row>
        <row r="12638">
          <cell r="K12638" t="str">
            <v>00111159P.2</v>
          </cell>
        </row>
        <row r="12639">
          <cell r="K12639" t="str">
            <v>00111159P.2</v>
          </cell>
        </row>
        <row r="12640">
          <cell r="K12640" t="str">
            <v>00111159P.2</v>
          </cell>
        </row>
        <row r="12641">
          <cell r="K12641" t="str">
            <v>00111159P.2</v>
          </cell>
        </row>
        <row r="12642">
          <cell r="K12642" t="str">
            <v>00111159P.2</v>
          </cell>
        </row>
        <row r="12643">
          <cell r="K12643" t="str">
            <v>00111159P.2</v>
          </cell>
        </row>
        <row r="12644">
          <cell r="K12644" t="str">
            <v>00111143P.2</v>
          </cell>
        </row>
        <row r="12645">
          <cell r="K12645" t="str">
            <v>00111143P.2</v>
          </cell>
        </row>
        <row r="12646">
          <cell r="K12646" t="str">
            <v>00111143P.2</v>
          </cell>
        </row>
        <row r="12647">
          <cell r="K12647" t="str">
            <v>00111143P.2</v>
          </cell>
        </row>
        <row r="12648">
          <cell r="K12648" t="str">
            <v>00111143P.2</v>
          </cell>
        </row>
        <row r="12649">
          <cell r="K12649" t="str">
            <v>00111143P.2</v>
          </cell>
        </row>
        <row r="12650">
          <cell r="K12650" t="str">
            <v>00111143P.2</v>
          </cell>
        </row>
        <row r="12651">
          <cell r="K12651" t="str">
            <v>00111143P.2</v>
          </cell>
        </row>
        <row r="12652">
          <cell r="K12652" t="str">
            <v>00111143P.2</v>
          </cell>
        </row>
        <row r="12653">
          <cell r="K12653" t="str">
            <v>00111143P.2</v>
          </cell>
        </row>
        <row r="12654">
          <cell r="K12654" t="str">
            <v>00111143P.2</v>
          </cell>
        </row>
        <row r="12655">
          <cell r="K12655" t="str">
            <v>00111110P.2</v>
          </cell>
        </row>
        <row r="12656">
          <cell r="K12656" t="str">
            <v>00111112P.2</v>
          </cell>
        </row>
        <row r="12657">
          <cell r="K12657" t="str">
            <v>00111113P.2</v>
          </cell>
        </row>
        <row r="12658">
          <cell r="K12658" t="str">
            <v>00111113P.2</v>
          </cell>
        </row>
        <row r="12659">
          <cell r="K12659" t="str">
            <v>00111113P.2</v>
          </cell>
        </row>
        <row r="12660">
          <cell r="K12660" t="str">
            <v>00111115P.2</v>
          </cell>
        </row>
        <row r="12661">
          <cell r="K12661" t="str">
            <v>00111118P.2</v>
          </cell>
        </row>
        <row r="12662">
          <cell r="K12662" t="str">
            <v>00111119P.2</v>
          </cell>
        </row>
        <row r="12663">
          <cell r="K12663" t="str">
            <v>00111120P.2</v>
          </cell>
        </row>
        <row r="12664">
          <cell r="K12664" t="str">
            <v>00111120P.2</v>
          </cell>
        </row>
        <row r="12665">
          <cell r="K12665" t="str">
            <v>00111120P.2</v>
          </cell>
        </row>
        <row r="12666">
          <cell r="K12666" t="str">
            <v>00111120P.2</v>
          </cell>
        </row>
        <row r="12667">
          <cell r="K12667" t="str">
            <v>00111122P.2</v>
          </cell>
        </row>
        <row r="12668">
          <cell r="K12668" t="str">
            <v>00111122P.2</v>
          </cell>
        </row>
        <row r="12669">
          <cell r="K12669" t="str">
            <v>00111123P.2</v>
          </cell>
        </row>
        <row r="12670">
          <cell r="K12670" t="str">
            <v>00111123P.2</v>
          </cell>
        </row>
        <row r="12671">
          <cell r="K12671" t="str">
            <v>00111123P.2</v>
          </cell>
        </row>
        <row r="12672">
          <cell r="K12672" t="str">
            <v>00111124P.2</v>
          </cell>
        </row>
        <row r="12673">
          <cell r="K12673" t="str">
            <v>00111125P.2</v>
          </cell>
        </row>
        <row r="12674">
          <cell r="K12674" t="str">
            <v>00111125P.2</v>
          </cell>
        </row>
        <row r="12675">
          <cell r="K12675" t="str">
            <v>00111126P.2</v>
          </cell>
        </row>
        <row r="12676">
          <cell r="K12676" t="str">
            <v>00111126P.2</v>
          </cell>
        </row>
        <row r="12677">
          <cell r="K12677" t="str">
            <v>00111127P.2</v>
          </cell>
        </row>
        <row r="12678">
          <cell r="K12678" t="str">
            <v>00111128P.2</v>
          </cell>
        </row>
        <row r="12679">
          <cell r="K12679" t="str">
            <v>00111128P.2</v>
          </cell>
        </row>
        <row r="12680">
          <cell r="K12680" t="str">
            <v>00111128P.2</v>
          </cell>
        </row>
        <row r="12681">
          <cell r="K12681" t="str">
            <v>00111128P.2</v>
          </cell>
        </row>
        <row r="12682">
          <cell r="K12682" t="str">
            <v>00111129P.2</v>
          </cell>
        </row>
        <row r="12683">
          <cell r="K12683" t="str">
            <v>00111129P.2</v>
          </cell>
        </row>
        <row r="12684">
          <cell r="K12684" t="str">
            <v>00111131P.2</v>
          </cell>
        </row>
        <row r="12685">
          <cell r="K12685" t="str">
            <v>00111132P.2</v>
          </cell>
        </row>
        <row r="12686">
          <cell r="K12686" t="str">
            <v>00111132P.2</v>
          </cell>
        </row>
        <row r="12687">
          <cell r="K12687" t="str">
            <v>00111132P.2</v>
          </cell>
        </row>
        <row r="12688">
          <cell r="K12688" t="str">
            <v>00111132P.2</v>
          </cell>
        </row>
        <row r="12689">
          <cell r="K12689" t="str">
            <v>00111133P.2</v>
          </cell>
        </row>
        <row r="12690">
          <cell r="K12690" t="str">
            <v>00111133P.2</v>
          </cell>
        </row>
        <row r="12691">
          <cell r="K12691" t="str">
            <v>00111133P.2</v>
          </cell>
        </row>
        <row r="12692">
          <cell r="K12692" t="str">
            <v>00111135P.2</v>
          </cell>
        </row>
        <row r="12693">
          <cell r="K12693" t="str">
            <v>00111135P.2</v>
          </cell>
        </row>
        <row r="12694">
          <cell r="K12694" t="str">
            <v>00111135P.2</v>
          </cell>
        </row>
        <row r="12695">
          <cell r="K12695" t="str">
            <v>00111136P.2</v>
          </cell>
        </row>
        <row r="12696">
          <cell r="K12696" t="str">
            <v>00111145P.2</v>
          </cell>
        </row>
        <row r="12697">
          <cell r="K12697" t="str">
            <v>00111145P.2</v>
          </cell>
        </row>
        <row r="12698">
          <cell r="K12698" t="str">
            <v>00111145P.2</v>
          </cell>
        </row>
        <row r="12699">
          <cell r="K12699" t="str">
            <v>00111145P.2</v>
          </cell>
        </row>
        <row r="12700">
          <cell r="K12700" t="str">
            <v>00111149P.2</v>
          </cell>
        </row>
        <row r="12701">
          <cell r="K12701" t="str">
            <v>00111149P.2</v>
          </cell>
        </row>
        <row r="12702">
          <cell r="K12702" t="str">
            <v>00111149P.2</v>
          </cell>
        </row>
        <row r="12703">
          <cell r="K12703" t="str">
            <v>00111149P.2</v>
          </cell>
        </row>
        <row r="12704">
          <cell r="K12704" t="str">
            <v>00111150P.2</v>
          </cell>
        </row>
        <row r="12705">
          <cell r="K12705" t="str">
            <v>00111150P.2</v>
          </cell>
        </row>
        <row r="12706">
          <cell r="K12706" t="str">
            <v>00111150P.2</v>
          </cell>
        </row>
        <row r="12707">
          <cell r="K12707" t="str">
            <v>00111151P.2</v>
          </cell>
        </row>
        <row r="12708">
          <cell r="K12708" t="str">
            <v>00111151P.2</v>
          </cell>
        </row>
        <row r="12709">
          <cell r="K12709" t="str">
            <v>00111153P.2</v>
          </cell>
        </row>
        <row r="12710">
          <cell r="K12710" t="str">
            <v>00111158P.2</v>
          </cell>
        </row>
        <row r="12711">
          <cell r="K12711" t="str">
            <v>00111159P.2</v>
          </cell>
        </row>
        <row r="12712">
          <cell r="K12712" t="str">
            <v>00111110P.2</v>
          </cell>
        </row>
        <row r="12713">
          <cell r="K12713" t="str">
            <v>00111111P.2</v>
          </cell>
        </row>
        <row r="12714">
          <cell r="K12714" t="str">
            <v>00111112P.2</v>
          </cell>
        </row>
        <row r="12715">
          <cell r="K12715" t="str">
            <v>00111112P.2</v>
          </cell>
        </row>
        <row r="12716">
          <cell r="K12716" t="str">
            <v>00111118P.2</v>
          </cell>
        </row>
        <row r="12717">
          <cell r="K12717" t="str">
            <v>00111118P.2</v>
          </cell>
        </row>
        <row r="12718">
          <cell r="K12718" t="str">
            <v>00111118P.2</v>
          </cell>
        </row>
        <row r="12719">
          <cell r="K12719" t="str">
            <v>00111118P.2</v>
          </cell>
        </row>
        <row r="12720">
          <cell r="K12720" t="str">
            <v>00111119P.2</v>
          </cell>
        </row>
        <row r="12721">
          <cell r="K12721" t="str">
            <v>00111120P.2</v>
          </cell>
        </row>
        <row r="12722">
          <cell r="K12722" t="str">
            <v>00111120P.2</v>
          </cell>
        </row>
        <row r="12723">
          <cell r="K12723" t="str">
            <v>00111120P.2</v>
          </cell>
        </row>
        <row r="12724">
          <cell r="K12724" t="str">
            <v>00111120P.2</v>
          </cell>
        </row>
        <row r="12725">
          <cell r="K12725" t="str">
            <v>00111120P.2</v>
          </cell>
        </row>
        <row r="12726">
          <cell r="K12726" t="str">
            <v>00111121P.2</v>
          </cell>
        </row>
        <row r="12727">
          <cell r="K12727" t="str">
            <v>00111122P.2</v>
          </cell>
        </row>
        <row r="12728">
          <cell r="K12728" t="str">
            <v>00111122P.2</v>
          </cell>
        </row>
        <row r="12729">
          <cell r="K12729" t="str">
            <v>00111124P.2</v>
          </cell>
        </row>
        <row r="12730">
          <cell r="K12730" t="str">
            <v>00111124P.2</v>
          </cell>
        </row>
        <row r="12731">
          <cell r="K12731" t="str">
            <v>00111125P.2</v>
          </cell>
        </row>
        <row r="12732">
          <cell r="K12732" t="str">
            <v>00111125P.2</v>
          </cell>
        </row>
        <row r="12733">
          <cell r="K12733" t="str">
            <v>00111125P.2</v>
          </cell>
        </row>
        <row r="12734">
          <cell r="K12734" t="str">
            <v>00111125P.2</v>
          </cell>
        </row>
        <row r="12735">
          <cell r="K12735" t="str">
            <v>00111125P.2</v>
          </cell>
        </row>
        <row r="12736">
          <cell r="K12736" t="str">
            <v>00111126P.2</v>
          </cell>
        </row>
        <row r="12737">
          <cell r="K12737" t="str">
            <v>00111127P.2</v>
          </cell>
        </row>
        <row r="12738">
          <cell r="K12738" t="str">
            <v>00111129P.2</v>
          </cell>
        </row>
        <row r="12739">
          <cell r="K12739" t="str">
            <v>00111130P.2</v>
          </cell>
        </row>
        <row r="12740">
          <cell r="K12740" t="str">
            <v>00111130P.2</v>
          </cell>
        </row>
        <row r="12741">
          <cell r="K12741" t="str">
            <v>00111131P.2</v>
          </cell>
        </row>
        <row r="12742">
          <cell r="K12742" t="str">
            <v>00111131P.2</v>
          </cell>
        </row>
        <row r="12743">
          <cell r="K12743" t="str">
            <v>00111131P.2</v>
          </cell>
        </row>
        <row r="12744">
          <cell r="K12744" t="str">
            <v>00111131P.2</v>
          </cell>
        </row>
        <row r="12745">
          <cell r="K12745" t="str">
            <v>00111133P.2</v>
          </cell>
        </row>
        <row r="12746">
          <cell r="K12746" t="str">
            <v>00111134P.2</v>
          </cell>
        </row>
        <row r="12747">
          <cell r="K12747" t="str">
            <v>00111134P.2</v>
          </cell>
        </row>
        <row r="12748">
          <cell r="K12748" t="str">
            <v>00111135P.2</v>
          </cell>
        </row>
        <row r="12749">
          <cell r="K12749" t="str">
            <v>00111135P.2</v>
          </cell>
        </row>
        <row r="12750">
          <cell r="K12750" t="str">
            <v>00111135P.2</v>
          </cell>
        </row>
        <row r="12751">
          <cell r="K12751" t="str">
            <v>00111136P.2</v>
          </cell>
        </row>
        <row r="12752">
          <cell r="K12752" t="str">
            <v>00111136P.2</v>
          </cell>
        </row>
        <row r="12753">
          <cell r="K12753" t="str">
            <v>00111136P.2</v>
          </cell>
        </row>
        <row r="12754">
          <cell r="K12754" t="str">
            <v>00111158P.2</v>
          </cell>
        </row>
        <row r="12755">
          <cell r="K12755" t="str">
            <v>00111158P.2</v>
          </cell>
        </row>
        <row r="12756">
          <cell r="K12756" t="str">
            <v>00111145P.2</v>
          </cell>
        </row>
        <row r="12757">
          <cell r="K12757" t="str">
            <v>00111145P.2</v>
          </cell>
        </row>
        <row r="12758">
          <cell r="K12758" t="str">
            <v>00111145P.2</v>
          </cell>
        </row>
        <row r="12759">
          <cell r="K12759" t="str">
            <v>00111145P.2</v>
          </cell>
        </row>
        <row r="12760">
          <cell r="K12760" t="str">
            <v>00111149P.2</v>
          </cell>
        </row>
        <row r="12761">
          <cell r="K12761" t="str">
            <v>00111149P.2</v>
          </cell>
        </row>
        <row r="12762">
          <cell r="K12762" t="str">
            <v>00111150P.2</v>
          </cell>
        </row>
        <row r="12763">
          <cell r="K12763" t="str">
            <v>00111150P.2</v>
          </cell>
        </row>
        <row r="12764">
          <cell r="K12764" t="str">
            <v>00111150P.2</v>
          </cell>
        </row>
        <row r="12765">
          <cell r="K12765" t="str">
            <v>00111150P.2</v>
          </cell>
        </row>
        <row r="12766">
          <cell r="K12766" t="str">
            <v>00111153P.2</v>
          </cell>
        </row>
        <row r="12767">
          <cell r="K12767" t="str">
            <v>00111153P.2</v>
          </cell>
        </row>
        <row r="12768">
          <cell r="K12768" t="str">
            <v>00111158P.2</v>
          </cell>
        </row>
        <row r="12769">
          <cell r="K12769" t="str">
            <v>00111159P.2</v>
          </cell>
        </row>
        <row r="12770">
          <cell r="K12770" t="str">
            <v>00111159P.2</v>
          </cell>
        </row>
        <row r="12771">
          <cell r="K12771" t="str">
            <v>00111159P.2</v>
          </cell>
        </row>
        <row r="12772">
          <cell r="K12772" t="str">
            <v>00111110P.2</v>
          </cell>
        </row>
        <row r="12773">
          <cell r="K12773" t="str">
            <v>00111110P.2</v>
          </cell>
        </row>
        <row r="12774">
          <cell r="K12774" t="str">
            <v>00111110P.2</v>
          </cell>
        </row>
        <row r="12775">
          <cell r="K12775" t="str">
            <v>00111110P.2</v>
          </cell>
        </row>
        <row r="12776">
          <cell r="K12776" t="str">
            <v>00111110P.2</v>
          </cell>
        </row>
        <row r="12777">
          <cell r="K12777" t="str">
            <v>00111110P.2</v>
          </cell>
        </row>
        <row r="12778">
          <cell r="K12778" t="str">
            <v>00111110P.2</v>
          </cell>
        </row>
        <row r="12779">
          <cell r="K12779" t="str">
            <v>00111110P.2</v>
          </cell>
        </row>
        <row r="12780">
          <cell r="K12780" t="str">
            <v>00111110P.2</v>
          </cell>
        </row>
        <row r="12781">
          <cell r="K12781" t="str">
            <v>00111110P.2</v>
          </cell>
        </row>
        <row r="12782">
          <cell r="K12782" t="str">
            <v>00111110P.2</v>
          </cell>
        </row>
        <row r="12783">
          <cell r="K12783" t="str">
            <v>00111110P.2</v>
          </cell>
        </row>
        <row r="12784">
          <cell r="K12784" t="str">
            <v>00111110P.2</v>
          </cell>
        </row>
        <row r="12785">
          <cell r="K12785" t="str">
            <v>00111110P.2</v>
          </cell>
        </row>
        <row r="12786">
          <cell r="K12786" t="str">
            <v>00111112P.2</v>
          </cell>
        </row>
        <row r="12787">
          <cell r="K12787" t="str">
            <v>00111112P.2</v>
          </cell>
        </row>
        <row r="12788">
          <cell r="K12788" t="str">
            <v>00111112P.2</v>
          </cell>
        </row>
        <row r="12789">
          <cell r="K12789" t="str">
            <v>00111112P.2</v>
          </cell>
        </row>
        <row r="12790">
          <cell r="K12790" t="str">
            <v>00111112P.2</v>
          </cell>
        </row>
        <row r="12791">
          <cell r="K12791" t="str">
            <v>00111112P.2</v>
          </cell>
        </row>
        <row r="12792">
          <cell r="K12792" t="str">
            <v>00111112P.2</v>
          </cell>
        </row>
        <row r="12793">
          <cell r="K12793" t="str">
            <v>00111112P.2</v>
          </cell>
        </row>
        <row r="12794">
          <cell r="K12794" t="str">
            <v>00111112P.2</v>
          </cell>
        </row>
        <row r="12795">
          <cell r="K12795" t="str">
            <v>00111112P.2</v>
          </cell>
        </row>
        <row r="12796">
          <cell r="K12796" t="str">
            <v>00111112P.2</v>
          </cell>
        </row>
        <row r="12797">
          <cell r="K12797" t="str">
            <v>00111112P.2</v>
          </cell>
        </row>
        <row r="12798">
          <cell r="K12798" t="str">
            <v>00111112P.2</v>
          </cell>
        </row>
        <row r="12799">
          <cell r="K12799" t="str">
            <v>00111112P.2</v>
          </cell>
        </row>
        <row r="12800">
          <cell r="K12800" t="str">
            <v>00111113P.2</v>
          </cell>
        </row>
        <row r="12801">
          <cell r="K12801" t="str">
            <v>00111113P.2</v>
          </cell>
        </row>
        <row r="12802">
          <cell r="K12802" t="str">
            <v>00111113P.2</v>
          </cell>
        </row>
        <row r="12803">
          <cell r="K12803" t="str">
            <v>00111113P.2</v>
          </cell>
        </row>
        <row r="12804">
          <cell r="K12804" t="str">
            <v>00111113P.2</v>
          </cell>
        </row>
        <row r="12805">
          <cell r="K12805" t="str">
            <v>00111113P.2</v>
          </cell>
        </row>
        <row r="12806">
          <cell r="K12806" t="str">
            <v>00111113P.2</v>
          </cell>
        </row>
        <row r="12807">
          <cell r="K12807" t="str">
            <v>00111113P.2</v>
          </cell>
        </row>
        <row r="12808">
          <cell r="K12808" t="str">
            <v>00111113P.2</v>
          </cell>
        </row>
        <row r="12809">
          <cell r="K12809" t="str">
            <v>00111113P.2</v>
          </cell>
        </row>
        <row r="12810">
          <cell r="K12810" t="str">
            <v>00111113P.2</v>
          </cell>
        </row>
        <row r="12811">
          <cell r="K12811" t="str">
            <v>00111113P.2</v>
          </cell>
        </row>
        <row r="12812">
          <cell r="K12812" t="str">
            <v>00111113P.2</v>
          </cell>
        </row>
        <row r="12813">
          <cell r="K12813" t="str">
            <v>00111113P.2</v>
          </cell>
        </row>
        <row r="12814">
          <cell r="K12814" t="str">
            <v>00111117P.2</v>
          </cell>
        </row>
        <row r="12815">
          <cell r="K12815" t="str">
            <v>00111117P.2</v>
          </cell>
        </row>
        <row r="12816">
          <cell r="K12816" t="str">
            <v>00111117P.2</v>
          </cell>
        </row>
        <row r="12817">
          <cell r="K12817" t="str">
            <v>00111117P.2</v>
          </cell>
        </row>
        <row r="12818">
          <cell r="K12818" t="str">
            <v>00111117P.2</v>
          </cell>
        </row>
        <row r="12819">
          <cell r="K12819" t="str">
            <v>00111117P.2</v>
          </cell>
        </row>
        <row r="12820">
          <cell r="K12820" t="str">
            <v>00111117P.2</v>
          </cell>
        </row>
        <row r="12821">
          <cell r="K12821" t="str">
            <v>00111118P.2</v>
          </cell>
        </row>
        <row r="12822">
          <cell r="K12822" t="str">
            <v>00111118P.2</v>
          </cell>
        </row>
        <row r="12823">
          <cell r="K12823" t="str">
            <v>00111120P.2</v>
          </cell>
        </row>
        <row r="12824">
          <cell r="K12824" t="str">
            <v>00111120P.2</v>
          </cell>
        </row>
        <row r="12825">
          <cell r="K12825" t="str">
            <v>00111120P.2</v>
          </cell>
        </row>
        <row r="12826">
          <cell r="K12826" t="str">
            <v>00111120P.2</v>
          </cell>
        </row>
        <row r="12827">
          <cell r="K12827" t="str">
            <v>00111120P.2</v>
          </cell>
        </row>
        <row r="12828">
          <cell r="K12828" t="str">
            <v>00111120P.2</v>
          </cell>
        </row>
        <row r="12829">
          <cell r="K12829" t="str">
            <v>00111122P.2</v>
          </cell>
        </row>
        <row r="12830">
          <cell r="K12830" t="str">
            <v>00111122P.2</v>
          </cell>
        </row>
        <row r="12831">
          <cell r="K12831" t="str">
            <v>00111122P.2</v>
          </cell>
        </row>
        <row r="12832">
          <cell r="K12832" t="str">
            <v>00111122P.2</v>
          </cell>
        </row>
        <row r="12833">
          <cell r="K12833" t="str">
            <v>00111122P.2</v>
          </cell>
        </row>
        <row r="12834">
          <cell r="K12834" t="str">
            <v>00111122P.2</v>
          </cell>
        </row>
        <row r="12835">
          <cell r="K12835" t="str">
            <v>00111122P.2</v>
          </cell>
        </row>
        <row r="12836">
          <cell r="K12836" t="str">
            <v>00111122P.2</v>
          </cell>
        </row>
        <row r="12837">
          <cell r="K12837" t="str">
            <v>00111126P.2</v>
          </cell>
        </row>
        <row r="12838">
          <cell r="K12838" t="str">
            <v>00111126P.2</v>
          </cell>
        </row>
        <row r="12839">
          <cell r="K12839" t="str">
            <v>00111126P.2</v>
          </cell>
        </row>
        <row r="12840">
          <cell r="K12840" t="str">
            <v>00111126P.2</v>
          </cell>
        </row>
        <row r="12841">
          <cell r="K12841" t="str">
            <v>00111126P.2</v>
          </cell>
        </row>
        <row r="12842">
          <cell r="K12842" t="str">
            <v>00111128P.2</v>
          </cell>
        </row>
        <row r="12843">
          <cell r="K12843" t="str">
            <v>00111128P.2</v>
          </cell>
        </row>
        <row r="12844">
          <cell r="K12844" t="str">
            <v>00111128P.2</v>
          </cell>
        </row>
        <row r="12845">
          <cell r="K12845" t="str">
            <v>00111128P.2</v>
          </cell>
        </row>
        <row r="12846">
          <cell r="K12846" t="str">
            <v>00111128P.2</v>
          </cell>
        </row>
        <row r="12847">
          <cell r="K12847" t="str">
            <v>00111128P.2</v>
          </cell>
        </row>
        <row r="12848">
          <cell r="K12848" t="str">
            <v>00111128P.2</v>
          </cell>
        </row>
        <row r="12849">
          <cell r="K12849" t="str">
            <v>00111128P.2</v>
          </cell>
        </row>
        <row r="12850">
          <cell r="K12850" t="str">
            <v>00111128P.2</v>
          </cell>
        </row>
        <row r="12851">
          <cell r="K12851" t="str">
            <v>00111128P.2</v>
          </cell>
        </row>
        <row r="12852">
          <cell r="K12852" t="str">
            <v>00111128P.2</v>
          </cell>
        </row>
        <row r="12853">
          <cell r="K12853" t="str">
            <v>00111128P.2</v>
          </cell>
        </row>
        <row r="12854">
          <cell r="K12854" t="str">
            <v>00111130P.2</v>
          </cell>
        </row>
        <row r="12855">
          <cell r="K12855" t="str">
            <v>00111130P.2</v>
          </cell>
        </row>
        <row r="12856">
          <cell r="K12856" t="str">
            <v>00111130P.2</v>
          </cell>
        </row>
        <row r="12857">
          <cell r="K12857" t="str">
            <v>00111130P.2</v>
          </cell>
        </row>
        <row r="12858">
          <cell r="K12858" t="str">
            <v>00111130P.2</v>
          </cell>
        </row>
        <row r="12859">
          <cell r="K12859" t="str">
            <v>00111130P.2</v>
          </cell>
        </row>
        <row r="12860">
          <cell r="K12860" t="str">
            <v>00111130P.2</v>
          </cell>
        </row>
        <row r="12861">
          <cell r="K12861" t="str">
            <v>00111130P.2</v>
          </cell>
        </row>
        <row r="12862">
          <cell r="K12862" t="str">
            <v>00111130P.2</v>
          </cell>
        </row>
        <row r="12863">
          <cell r="K12863" t="str">
            <v>00111130P.2</v>
          </cell>
        </row>
        <row r="12864">
          <cell r="K12864" t="str">
            <v>00111130P.2</v>
          </cell>
        </row>
        <row r="12865">
          <cell r="K12865" t="str">
            <v>00111131P.2</v>
          </cell>
        </row>
        <row r="12866">
          <cell r="K12866" t="str">
            <v>00111131P.2</v>
          </cell>
        </row>
        <row r="12867">
          <cell r="K12867" t="str">
            <v>00111131P.2</v>
          </cell>
        </row>
        <row r="12868">
          <cell r="K12868" t="str">
            <v>00111131P.2</v>
          </cell>
        </row>
        <row r="12869">
          <cell r="K12869" t="str">
            <v>00111131P.2</v>
          </cell>
        </row>
        <row r="12870">
          <cell r="K12870" t="str">
            <v>00111131P.2</v>
          </cell>
        </row>
        <row r="12871">
          <cell r="K12871" t="str">
            <v>00111131P.2</v>
          </cell>
        </row>
        <row r="12872">
          <cell r="K12872" t="str">
            <v>00111131P.2</v>
          </cell>
        </row>
        <row r="12873">
          <cell r="K12873" t="str">
            <v>00111131P.2</v>
          </cell>
        </row>
        <row r="12874">
          <cell r="K12874" t="str">
            <v>00111131P.2</v>
          </cell>
        </row>
        <row r="12875">
          <cell r="K12875" t="str">
            <v>00111155P.2</v>
          </cell>
        </row>
        <row r="12876">
          <cell r="K12876" t="str">
            <v>00111155P.2</v>
          </cell>
        </row>
        <row r="12877">
          <cell r="K12877" t="str">
            <v>00111155P.2</v>
          </cell>
        </row>
        <row r="12878">
          <cell r="K12878" t="str">
            <v>00111134P.2</v>
          </cell>
        </row>
        <row r="12879">
          <cell r="K12879" t="str">
            <v>00111134P.2</v>
          </cell>
        </row>
        <row r="12880">
          <cell r="K12880" t="str">
            <v>00111134P.2</v>
          </cell>
        </row>
        <row r="12881">
          <cell r="K12881" t="str">
            <v>00111134P.2</v>
          </cell>
        </row>
        <row r="12882">
          <cell r="K12882" t="str">
            <v>00111134P.2</v>
          </cell>
        </row>
        <row r="12883">
          <cell r="K12883" t="str">
            <v>00111134P.2</v>
          </cell>
        </row>
        <row r="12884">
          <cell r="K12884" t="str">
            <v>00111136P.2</v>
          </cell>
        </row>
        <row r="12885">
          <cell r="K12885" t="str">
            <v>00111136P.2</v>
          </cell>
        </row>
        <row r="12886">
          <cell r="K12886" t="str">
            <v>00111136P.2</v>
          </cell>
        </row>
        <row r="12887">
          <cell r="K12887" t="str">
            <v>00111136P.2</v>
          </cell>
        </row>
        <row r="12888">
          <cell r="K12888" t="str">
            <v>00111136P.2</v>
          </cell>
        </row>
        <row r="12889">
          <cell r="K12889" t="str">
            <v>00111136P.2</v>
          </cell>
        </row>
        <row r="12890">
          <cell r="K12890" t="str">
            <v>00111136P.2</v>
          </cell>
        </row>
        <row r="12891">
          <cell r="K12891" t="str">
            <v>00111136P.2</v>
          </cell>
        </row>
        <row r="12892">
          <cell r="K12892" t="str">
            <v>00111136P.2</v>
          </cell>
        </row>
        <row r="12893">
          <cell r="K12893" t="str">
            <v>00111136P.2</v>
          </cell>
        </row>
        <row r="12894">
          <cell r="K12894" t="str">
            <v>00111136P.2</v>
          </cell>
        </row>
        <row r="12895">
          <cell r="K12895" t="str">
            <v>00111136P.2</v>
          </cell>
        </row>
        <row r="12896">
          <cell r="K12896" t="str">
            <v>00111136P.2</v>
          </cell>
        </row>
        <row r="12897">
          <cell r="K12897" t="str">
            <v>00111158P.2</v>
          </cell>
        </row>
        <row r="12898">
          <cell r="K12898" t="str">
            <v>00111158P.2</v>
          </cell>
        </row>
        <row r="12899">
          <cell r="K12899" t="str">
            <v>00111153P.2</v>
          </cell>
        </row>
        <row r="12900">
          <cell r="K12900" t="str">
            <v>00111153P.2</v>
          </cell>
        </row>
        <row r="12901">
          <cell r="K12901" t="str">
            <v>00111153P.2</v>
          </cell>
        </row>
        <row r="12902">
          <cell r="K12902" t="str">
            <v>00111153P.2</v>
          </cell>
        </row>
        <row r="12903">
          <cell r="K12903" t="str">
            <v>00111159P.2</v>
          </cell>
        </row>
        <row r="12904">
          <cell r="K12904" t="str">
            <v>00111159P.2</v>
          </cell>
        </row>
        <row r="12905">
          <cell r="K12905" t="str">
            <v>00111159P.2</v>
          </cell>
        </row>
        <row r="12906">
          <cell r="K12906" t="str">
            <v>00111159P.2</v>
          </cell>
        </row>
        <row r="12907">
          <cell r="K12907" t="str">
            <v>00111159P.2</v>
          </cell>
        </row>
        <row r="12908">
          <cell r="K12908" t="str">
            <v>00111159P.2</v>
          </cell>
        </row>
        <row r="12909">
          <cell r="K12909" t="str">
            <v>00111159P.2</v>
          </cell>
        </row>
        <row r="12910">
          <cell r="K12910" t="str">
            <v>00111159P.2</v>
          </cell>
        </row>
        <row r="12911">
          <cell r="K12911" t="str">
            <v>00111159P.2</v>
          </cell>
        </row>
        <row r="12912">
          <cell r="K12912" t="str">
            <v>00111106P.2</v>
          </cell>
        </row>
        <row r="12913">
          <cell r="K12913" t="str">
            <v>00111158P.2</v>
          </cell>
        </row>
        <row r="12914">
          <cell r="K12914" t="str">
            <v>00111158P.2</v>
          </cell>
        </row>
        <row r="12915">
          <cell r="K12915" t="str">
            <v>00111158P.2</v>
          </cell>
        </row>
        <row r="12916">
          <cell r="K12916" t="str">
            <v>00111140P.2</v>
          </cell>
        </row>
        <row r="12917">
          <cell r="K12917" t="str">
            <v>00111140P.2</v>
          </cell>
        </row>
        <row r="12918">
          <cell r="K12918" t="str">
            <v>00111140P.2</v>
          </cell>
        </row>
        <row r="12919">
          <cell r="K12919" t="str">
            <v>00111140P.2</v>
          </cell>
        </row>
        <row r="12920">
          <cell r="K12920" t="str">
            <v>00111140P.2</v>
          </cell>
        </row>
        <row r="12921">
          <cell r="K12921" t="str">
            <v>00111140P.2</v>
          </cell>
        </row>
        <row r="12922">
          <cell r="K12922" t="str">
            <v>00111145P.2</v>
          </cell>
        </row>
        <row r="12923">
          <cell r="K12923" t="str">
            <v>00111145P.2</v>
          </cell>
        </row>
        <row r="12924">
          <cell r="K12924" t="str">
            <v>00111145P.2</v>
          </cell>
        </row>
        <row r="12925">
          <cell r="K12925" t="str">
            <v>00111145P.2</v>
          </cell>
        </row>
        <row r="12926">
          <cell r="K12926" t="str">
            <v>00111145P.2</v>
          </cell>
        </row>
        <row r="12927">
          <cell r="K12927" t="str">
            <v>00111145P.2</v>
          </cell>
        </row>
        <row r="12928">
          <cell r="K12928" t="str">
            <v>00111145P.2</v>
          </cell>
        </row>
        <row r="12929">
          <cell r="K12929" t="str">
            <v>00111145P.2</v>
          </cell>
        </row>
        <row r="12930">
          <cell r="K12930" t="str">
            <v>00111145P.2</v>
          </cell>
        </row>
        <row r="12931">
          <cell r="K12931" t="str">
            <v>00111145P.2</v>
          </cell>
        </row>
        <row r="12932">
          <cell r="K12932" t="str">
            <v>00111145P.2</v>
          </cell>
        </row>
        <row r="12933">
          <cell r="K12933" t="str">
            <v>00111145P.2</v>
          </cell>
        </row>
        <row r="12934">
          <cell r="K12934" t="str">
            <v>00111145P.2</v>
          </cell>
        </row>
        <row r="12935">
          <cell r="K12935" t="str">
            <v>00111145P.2</v>
          </cell>
        </row>
        <row r="12936">
          <cell r="K12936" t="str">
            <v>00111145P.2</v>
          </cell>
        </row>
        <row r="12937">
          <cell r="K12937" t="str">
            <v>00111149P.2</v>
          </cell>
        </row>
        <row r="12938">
          <cell r="K12938" t="str">
            <v>00111149P.2</v>
          </cell>
        </row>
        <row r="12939">
          <cell r="K12939" t="str">
            <v>00111149P.2</v>
          </cell>
        </row>
        <row r="12940">
          <cell r="K12940" t="str">
            <v>00111149P.2</v>
          </cell>
        </row>
        <row r="12941">
          <cell r="K12941" t="str">
            <v>00111149P.2</v>
          </cell>
        </row>
        <row r="12942">
          <cell r="K12942" t="str">
            <v>00111149P.2</v>
          </cell>
        </row>
        <row r="12943">
          <cell r="K12943" t="str">
            <v>00111149P.2</v>
          </cell>
        </row>
        <row r="12944">
          <cell r="K12944" t="str">
            <v>00111149P.2</v>
          </cell>
        </row>
        <row r="12945">
          <cell r="K12945" t="str">
            <v>00111149P.2</v>
          </cell>
        </row>
        <row r="12946">
          <cell r="K12946" t="str">
            <v>00111149P.2</v>
          </cell>
        </row>
        <row r="12947">
          <cell r="K12947" t="str">
            <v>00111149P.2</v>
          </cell>
        </row>
        <row r="12948">
          <cell r="K12948" t="str">
            <v>00111149P.2</v>
          </cell>
        </row>
        <row r="12949">
          <cell r="K12949" t="str">
            <v>00111149P.2</v>
          </cell>
        </row>
        <row r="12950">
          <cell r="K12950" t="str">
            <v>00111149P.2</v>
          </cell>
        </row>
        <row r="12951">
          <cell r="K12951" t="str">
            <v>00111149P.2</v>
          </cell>
        </row>
        <row r="12952">
          <cell r="K12952" t="str">
            <v>00111149P.2</v>
          </cell>
        </row>
        <row r="12953">
          <cell r="K12953" t="str">
            <v>00111143P.2</v>
          </cell>
        </row>
        <row r="12954">
          <cell r="K12954" t="str">
            <v>00111143P.2</v>
          </cell>
        </row>
        <row r="12955">
          <cell r="K12955" t="str">
            <v>00111150P.2</v>
          </cell>
        </row>
        <row r="12956">
          <cell r="K12956" t="str">
            <v>00111150P.2</v>
          </cell>
        </row>
        <row r="12957">
          <cell r="K12957" t="str">
            <v>00111150P.2</v>
          </cell>
        </row>
        <row r="12958">
          <cell r="K12958" t="str">
            <v>00111150P.2</v>
          </cell>
        </row>
        <row r="12959">
          <cell r="K12959" t="str">
            <v>00111150P.2</v>
          </cell>
        </row>
        <row r="12960">
          <cell r="K12960" t="str">
            <v>00111150P.2</v>
          </cell>
        </row>
        <row r="12961">
          <cell r="K12961" t="str">
            <v>00111150P.2</v>
          </cell>
        </row>
        <row r="12962">
          <cell r="K12962" t="str">
            <v>00111148P.2</v>
          </cell>
        </row>
        <row r="12963">
          <cell r="K12963" t="str">
            <v>00111148P.2</v>
          </cell>
        </row>
        <row r="12964">
          <cell r="K12964" t="str">
            <v>00111148P.2</v>
          </cell>
        </row>
        <row r="12965">
          <cell r="K12965" t="str">
            <v>00111148P.2</v>
          </cell>
        </row>
        <row r="12966">
          <cell r="K12966" t="str">
            <v>00111148P.2</v>
          </cell>
        </row>
        <row r="12967">
          <cell r="K12967" t="str">
            <v>00111148P.2</v>
          </cell>
        </row>
        <row r="12968">
          <cell r="K12968" t="str">
            <v>00111148P.2</v>
          </cell>
        </row>
        <row r="12969">
          <cell r="K12969" t="str">
            <v>00111148P.2</v>
          </cell>
        </row>
        <row r="12970">
          <cell r="K12970" t="str">
            <v>00111157P.2</v>
          </cell>
        </row>
        <row r="12971">
          <cell r="K12971" t="str">
            <v>00111157P.2</v>
          </cell>
        </row>
        <row r="12972">
          <cell r="K12972" t="str">
            <v>00111157P.2</v>
          </cell>
        </row>
        <row r="12973">
          <cell r="K12973" t="str">
            <v>00111157P.2</v>
          </cell>
        </row>
        <row r="12974">
          <cell r="K12974" t="str">
            <v>00111157P.2</v>
          </cell>
        </row>
        <row r="12975">
          <cell r="K12975" t="str">
            <v>00111157P.2</v>
          </cell>
        </row>
        <row r="12976">
          <cell r="K12976" t="str">
            <v>00111157P.2</v>
          </cell>
        </row>
        <row r="12977">
          <cell r="K12977" t="str">
            <v>00111157P.2</v>
          </cell>
        </row>
        <row r="12978">
          <cell r="K12978" t="str">
            <v>00111109P.2</v>
          </cell>
        </row>
        <row r="12979">
          <cell r="K12979" t="str">
            <v>00111109P.2</v>
          </cell>
        </row>
        <row r="12980">
          <cell r="K12980" t="str">
            <v>00111109P.2</v>
          </cell>
        </row>
        <row r="12981">
          <cell r="K12981" t="str">
            <v>00111109P.2</v>
          </cell>
        </row>
        <row r="12982">
          <cell r="K12982" t="str">
            <v>00111109P.2</v>
          </cell>
        </row>
        <row r="12983">
          <cell r="K12983" t="str">
            <v>00111109P.2</v>
          </cell>
        </row>
        <row r="12984">
          <cell r="K12984" t="str">
            <v>00111109P.2</v>
          </cell>
        </row>
        <row r="12985">
          <cell r="K12985" t="str">
            <v>00111109P.2</v>
          </cell>
        </row>
        <row r="12986">
          <cell r="K12986" t="str">
            <v>00111109P.2</v>
          </cell>
        </row>
        <row r="12987">
          <cell r="K12987" t="str">
            <v>00111109P.2</v>
          </cell>
        </row>
        <row r="12988">
          <cell r="K12988" t="str">
            <v>00111109P.2</v>
          </cell>
        </row>
        <row r="12989">
          <cell r="K12989" t="str">
            <v>00111109P.2</v>
          </cell>
        </row>
        <row r="12990">
          <cell r="K12990" t="str">
            <v>00111109P.2</v>
          </cell>
        </row>
        <row r="12991">
          <cell r="K12991" t="str">
            <v>00111109P.2</v>
          </cell>
        </row>
        <row r="12992">
          <cell r="K12992" t="str">
            <v>00111109P.2</v>
          </cell>
        </row>
        <row r="12993">
          <cell r="K12993" t="str">
            <v>00111109P.2</v>
          </cell>
        </row>
        <row r="12994">
          <cell r="K12994" t="str">
            <v>00111109P.2</v>
          </cell>
        </row>
        <row r="12995">
          <cell r="K12995" t="str">
            <v>00111109P.2</v>
          </cell>
        </row>
        <row r="12996">
          <cell r="K12996" t="str">
            <v>00111109P.2</v>
          </cell>
        </row>
        <row r="12997">
          <cell r="K12997" t="str">
            <v>00111109P.2</v>
          </cell>
        </row>
        <row r="12998">
          <cell r="K12998" t="str">
            <v>00111109P.2</v>
          </cell>
        </row>
        <row r="12999">
          <cell r="K12999" t="str">
            <v>00111106P.2</v>
          </cell>
        </row>
        <row r="13000">
          <cell r="K13000" t="str">
            <v>00111106P.2</v>
          </cell>
        </row>
        <row r="13001">
          <cell r="K13001" t="str">
            <v>00111106P.2</v>
          </cell>
        </row>
        <row r="13002">
          <cell r="K13002" t="str">
            <v>00111106P.2</v>
          </cell>
        </row>
        <row r="13003">
          <cell r="K13003" t="str">
            <v>00111106P.2</v>
          </cell>
        </row>
        <row r="13004">
          <cell r="K13004" t="str">
            <v>00111106P.2</v>
          </cell>
        </row>
        <row r="13005">
          <cell r="K13005" t="str">
            <v>00111107P.2</v>
          </cell>
        </row>
        <row r="13006">
          <cell r="K13006" t="str">
            <v>00111107P.2</v>
          </cell>
        </row>
        <row r="13007">
          <cell r="K13007" t="str">
            <v>00111107P.2</v>
          </cell>
        </row>
        <row r="13008">
          <cell r="K13008" t="str">
            <v>00111110P.2</v>
          </cell>
        </row>
        <row r="13009">
          <cell r="K13009" t="str">
            <v>00111110P.2</v>
          </cell>
        </row>
        <row r="13010">
          <cell r="K13010" t="str">
            <v>00111110P.2</v>
          </cell>
        </row>
        <row r="13011">
          <cell r="K13011" t="str">
            <v>00111110P.2</v>
          </cell>
        </row>
        <row r="13012">
          <cell r="K13012" t="str">
            <v>00111110P.2</v>
          </cell>
        </row>
        <row r="13013">
          <cell r="K13013" t="str">
            <v>00111111P.2</v>
          </cell>
        </row>
        <row r="13014">
          <cell r="K13014" t="str">
            <v>00111111P.2</v>
          </cell>
        </row>
        <row r="13015">
          <cell r="K13015" t="str">
            <v>00111111P.2</v>
          </cell>
        </row>
        <row r="13016">
          <cell r="K13016" t="str">
            <v>00111111P.2</v>
          </cell>
        </row>
        <row r="13017">
          <cell r="K13017" t="str">
            <v>00111111P.2</v>
          </cell>
        </row>
        <row r="13018">
          <cell r="K13018" t="str">
            <v>00111111P.2</v>
          </cell>
        </row>
        <row r="13019">
          <cell r="K13019" t="str">
            <v>00111111P.2</v>
          </cell>
        </row>
        <row r="13020">
          <cell r="K13020" t="str">
            <v>00111111P.2</v>
          </cell>
        </row>
        <row r="13021">
          <cell r="K13021" t="str">
            <v>00111111P.2</v>
          </cell>
        </row>
        <row r="13022">
          <cell r="K13022" t="str">
            <v>00111111P.2</v>
          </cell>
        </row>
        <row r="13023">
          <cell r="K13023" t="str">
            <v>00111111P.2</v>
          </cell>
        </row>
        <row r="13024">
          <cell r="K13024" t="str">
            <v>00111111P.2</v>
          </cell>
        </row>
        <row r="13025">
          <cell r="K13025" t="str">
            <v>00111111P.2</v>
          </cell>
        </row>
        <row r="13026">
          <cell r="K13026" t="str">
            <v>00111111P.2</v>
          </cell>
        </row>
        <row r="13027">
          <cell r="K13027" t="str">
            <v>00111111P.2</v>
          </cell>
        </row>
        <row r="13028">
          <cell r="K13028" t="str">
            <v>00111113P.2</v>
          </cell>
        </row>
        <row r="13029">
          <cell r="K13029" t="str">
            <v>00111113P.2</v>
          </cell>
        </row>
        <row r="13030">
          <cell r="K13030" t="str">
            <v>00111113P.2</v>
          </cell>
        </row>
        <row r="13031">
          <cell r="K13031" t="str">
            <v>00111113P.2</v>
          </cell>
        </row>
        <row r="13032">
          <cell r="K13032" t="str">
            <v>00111113P.2</v>
          </cell>
        </row>
        <row r="13033">
          <cell r="K13033" t="str">
            <v>00111113P.2</v>
          </cell>
        </row>
        <row r="13034">
          <cell r="K13034" t="str">
            <v>00111113P.2</v>
          </cell>
        </row>
        <row r="13035">
          <cell r="K13035" t="str">
            <v>00111113P.2</v>
          </cell>
        </row>
        <row r="13036">
          <cell r="K13036" t="str">
            <v>00111113P.2</v>
          </cell>
        </row>
        <row r="13037">
          <cell r="K13037" t="str">
            <v>00111113P.2</v>
          </cell>
        </row>
        <row r="13038">
          <cell r="K13038" t="str">
            <v>00111113P.2</v>
          </cell>
        </row>
        <row r="13039">
          <cell r="K13039" t="str">
            <v>00111114P.2</v>
          </cell>
        </row>
        <row r="13040">
          <cell r="K13040" t="str">
            <v>00111114P.2</v>
          </cell>
        </row>
        <row r="13041">
          <cell r="K13041" t="str">
            <v>00111114P.2</v>
          </cell>
        </row>
        <row r="13042">
          <cell r="K13042" t="str">
            <v>00111114P.2</v>
          </cell>
        </row>
        <row r="13043">
          <cell r="K13043" t="str">
            <v>00111114P.2</v>
          </cell>
        </row>
        <row r="13044">
          <cell r="K13044" t="str">
            <v>00111115P.2</v>
          </cell>
        </row>
        <row r="13045">
          <cell r="K13045" t="str">
            <v>00111115P.2</v>
          </cell>
        </row>
        <row r="13046">
          <cell r="K13046" t="str">
            <v>00111115P.2</v>
          </cell>
        </row>
        <row r="13047">
          <cell r="K13047" t="str">
            <v>00111115P.2</v>
          </cell>
        </row>
        <row r="13048">
          <cell r="K13048" t="str">
            <v>00111115P.2</v>
          </cell>
        </row>
        <row r="13049">
          <cell r="K13049" t="str">
            <v>00111115P.2</v>
          </cell>
        </row>
        <row r="13050">
          <cell r="K13050" t="str">
            <v>00111115P.2</v>
          </cell>
        </row>
        <row r="13051">
          <cell r="K13051" t="str">
            <v>00111116P.2</v>
          </cell>
        </row>
        <row r="13052">
          <cell r="K13052" t="str">
            <v>00111116P.2</v>
          </cell>
        </row>
        <row r="13053">
          <cell r="K13053" t="str">
            <v>00111117P.2</v>
          </cell>
        </row>
        <row r="13054">
          <cell r="K13054" t="str">
            <v>00111117P.2</v>
          </cell>
        </row>
        <row r="13055">
          <cell r="K13055" t="str">
            <v>00111117P.2</v>
          </cell>
        </row>
        <row r="13056">
          <cell r="K13056" t="str">
            <v>00111117P.2</v>
          </cell>
        </row>
        <row r="13057">
          <cell r="K13057" t="str">
            <v>00111117P.2</v>
          </cell>
        </row>
        <row r="13058">
          <cell r="K13058" t="str">
            <v>00111117P.2</v>
          </cell>
        </row>
        <row r="13059">
          <cell r="K13059" t="str">
            <v>00111117P.2</v>
          </cell>
        </row>
        <row r="13060">
          <cell r="K13060" t="str">
            <v>00111117P.2</v>
          </cell>
        </row>
        <row r="13061">
          <cell r="K13061" t="str">
            <v>00111117P.2</v>
          </cell>
        </row>
        <row r="13062">
          <cell r="K13062" t="str">
            <v>00111117P.2</v>
          </cell>
        </row>
        <row r="13063">
          <cell r="K13063" t="str">
            <v>00111117P.2</v>
          </cell>
        </row>
        <row r="13064">
          <cell r="K13064" t="str">
            <v>00111117P.2</v>
          </cell>
        </row>
        <row r="13065">
          <cell r="K13065" t="str">
            <v>00111117P.2</v>
          </cell>
        </row>
        <row r="13066">
          <cell r="K13066" t="str">
            <v>00111117P.2</v>
          </cell>
        </row>
        <row r="13067">
          <cell r="K13067" t="str">
            <v>00111118P.2</v>
          </cell>
        </row>
        <row r="13068">
          <cell r="K13068" t="str">
            <v>00111118P.2</v>
          </cell>
        </row>
        <row r="13069">
          <cell r="K13069" t="str">
            <v>00111118P.2</v>
          </cell>
        </row>
        <row r="13070">
          <cell r="K13070" t="str">
            <v>00111118P.2</v>
          </cell>
        </row>
        <row r="13071">
          <cell r="K13071" t="str">
            <v>00111118P.2</v>
          </cell>
        </row>
        <row r="13072">
          <cell r="K13072" t="str">
            <v>00111118P.2</v>
          </cell>
        </row>
        <row r="13073">
          <cell r="K13073" t="str">
            <v>00111118P.2</v>
          </cell>
        </row>
        <row r="13074">
          <cell r="K13074" t="str">
            <v>00111118P.2</v>
          </cell>
        </row>
        <row r="13075">
          <cell r="K13075" t="str">
            <v>00111120P.2</v>
          </cell>
        </row>
        <row r="13076">
          <cell r="K13076" t="str">
            <v>00111120P.2</v>
          </cell>
        </row>
        <row r="13077">
          <cell r="K13077" t="str">
            <v>00111120P.2</v>
          </cell>
        </row>
        <row r="13078">
          <cell r="K13078" t="str">
            <v>00111120P.2</v>
          </cell>
        </row>
        <row r="13079">
          <cell r="K13079" t="str">
            <v>00111120P.2</v>
          </cell>
        </row>
        <row r="13080">
          <cell r="K13080" t="str">
            <v>00111120P.2</v>
          </cell>
        </row>
        <row r="13081">
          <cell r="K13081" t="str">
            <v>00111121P.2</v>
          </cell>
        </row>
        <row r="13082">
          <cell r="K13082" t="str">
            <v>00111121P.2</v>
          </cell>
        </row>
        <row r="13083">
          <cell r="K13083" t="str">
            <v>00111121P.2</v>
          </cell>
        </row>
        <row r="13084">
          <cell r="K13084" t="str">
            <v>00111121P.2</v>
          </cell>
        </row>
        <row r="13085">
          <cell r="K13085" t="str">
            <v>00111121P.2</v>
          </cell>
        </row>
        <row r="13086">
          <cell r="K13086" t="str">
            <v>00111121P.2</v>
          </cell>
        </row>
        <row r="13087">
          <cell r="K13087" t="str">
            <v>00111121P.2</v>
          </cell>
        </row>
        <row r="13088">
          <cell r="K13088" t="str">
            <v>00111122P.2</v>
          </cell>
        </row>
        <row r="13089">
          <cell r="K13089" t="str">
            <v>00111122P.2</v>
          </cell>
        </row>
        <row r="13090">
          <cell r="K13090" t="str">
            <v>00111122P.2</v>
          </cell>
        </row>
        <row r="13091">
          <cell r="K13091" t="str">
            <v>00111122P.2</v>
          </cell>
        </row>
        <row r="13092">
          <cell r="K13092" t="str">
            <v>00111122P.2</v>
          </cell>
        </row>
        <row r="13093">
          <cell r="K13093" t="str">
            <v>00111122P.2</v>
          </cell>
        </row>
        <row r="13094">
          <cell r="K13094" t="str">
            <v>00111123P.2</v>
          </cell>
        </row>
        <row r="13095">
          <cell r="K13095" t="str">
            <v>00111123P.2</v>
          </cell>
        </row>
        <row r="13096">
          <cell r="K13096" t="str">
            <v>00111123P.2</v>
          </cell>
        </row>
        <row r="13097">
          <cell r="K13097" t="str">
            <v>00111123P.2</v>
          </cell>
        </row>
        <row r="13098">
          <cell r="K13098" t="str">
            <v>00111123P.2</v>
          </cell>
        </row>
        <row r="13099">
          <cell r="K13099" t="str">
            <v>00111123P.2</v>
          </cell>
        </row>
        <row r="13100">
          <cell r="K13100" t="str">
            <v>00111123P.2</v>
          </cell>
        </row>
        <row r="13101">
          <cell r="K13101" t="str">
            <v>00111123P.2</v>
          </cell>
        </row>
        <row r="13102">
          <cell r="K13102" t="str">
            <v>00111123P.2</v>
          </cell>
        </row>
        <row r="13103">
          <cell r="K13103" t="str">
            <v>00111123P.2</v>
          </cell>
        </row>
        <row r="13104">
          <cell r="K13104" t="str">
            <v>00111124P.2</v>
          </cell>
        </row>
        <row r="13105">
          <cell r="K13105" t="str">
            <v>00111124P.2</v>
          </cell>
        </row>
        <row r="13106">
          <cell r="K13106" t="str">
            <v>00111124P.2</v>
          </cell>
        </row>
        <row r="13107">
          <cell r="K13107" t="str">
            <v>00111124P.2</v>
          </cell>
        </row>
        <row r="13108">
          <cell r="K13108" t="str">
            <v>00111124P.2</v>
          </cell>
        </row>
        <row r="13109">
          <cell r="K13109" t="str">
            <v>00111124P.2</v>
          </cell>
        </row>
        <row r="13110">
          <cell r="K13110" t="str">
            <v>00111124P.2</v>
          </cell>
        </row>
        <row r="13111">
          <cell r="K13111" t="str">
            <v>00111124P.2</v>
          </cell>
        </row>
        <row r="13112">
          <cell r="K13112" t="str">
            <v>00111124P.2</v>
          </cell>
        </row>
        <row r="13113">
          <cell r="K13113" t="str">
            <v>00111125P.2</v>
          </cell>
        </row>
        <row r="13114">
          <cell r="K13114" t="str">
            <v>00111125P.2</v>
          </cell>
        </row>
        <row r="13115">
          <cell r="K13115" t="str">
            <v>00111125P.2</v>
          </cell>
        </row>
        <row r="13116">
          <cell r="K13116" t="str">
            <v>00111125P.2</v>
          </cell>
        </row>
        <row r="13117">
          <cell r="K13117" t="str">
            <v>00111125P.2</v>
          </cell>
        </row>
        <row r="13118">
          <cell r="K13118" t="str">
            <v>00111125P.2</v>
          </cell>
        </row>
        <row r="13119">
          <cell r="K13119" t="str">
            <v>00111126P.2</v>
          </cell>
        </row>
        <row r="13120">
          <cell r="K13120" t="str">
            <v>00111126P.2</v>
          </cell>
        </row>
        <row r="13121">
          <cell r="K13121" t="str">
            <v>00111126P.2</v>
          </cell>
        </row>
        <row r="13122">
          <cell r="K13122" t="str">
            <v>00111126P.2</v>
          </cell>
        </row>
        <row r="13123">
          <cell r="K13123" t="str">
            <v>00111126P.2</v>
          </cell>
        </row>
        <row r="13124">
          <cell r="K13124" t="str">
            <v>00111126P.2</v>
          </cell>
        </row>
        <row r="13125">
          <cell r="K13125" t="str">
            <v>00111126P.2</v>
          </cell>
        </row>
        <row r="13126">
          <cell r="K13126" t="str">
            <v>00111127P.2</v>
          </cell>
        </row>
        <row r="13127">
          <cell r="K13127" t="str">
            <v>00111127P.2</v>
          </cell>
        </row>
        <row r="13128">
          <cell r="K13128" t="str">
            <v>00111127P.2</v>
          </cell>
        </row>
        <row r="13129">
          <cell r="K13129" t="str">
            <v>00111127P.2</v>
          </cell>
        </row>
        <row r="13130">
          <cell r="K13130" t="str">
            <v>00111128P.2</v>
          </cell>
        </row>
        <row r="13131">
          <cell r="K13131" t="str">
            <v>00111128P.2</v>
          </cell>
        </row>
        <row r="13132">
          <cell r="K13132" t="str">
            <v>00111128P.2</v>
          </cell>
        </row>
        <row r="13133">
          <cell r="K13133" t="str">
            <v>00111128P.2</v>
          </cell>
        </row>
        <row r="13134">
          <cell r="K13134" t="str">
            <v>00111128P.2</v>
          </cell>
        </row>
        <row r="13135">
          <cell r="K13135" t="str">
            <v>00111128P.2</v>
          </cell>
        </row>
        <row r="13136">
          <cell r="K13136" t="str">
            <v>00111128P.2</v>
          </cell>
        </row>
        <row r="13137">
          <cell r="K13137" t="str">
            <v>00111128P.2</v>
          </cell>
        </row>
        <row r="13138">
          <cell r="K13138" t="str">
            <v>00111128P.2</v>
          </cell>
        </row>
        <row r="13139">
          <cell r="K13139" t="str">
            <v>00111128P.2</v>
          </cell>
        </row>
        <row r="13140">
          <cell r="K13140" t="str">
            <v>00111128P.2</v>
          </cell>
        </row>
        <row r="13141">
          <cell r="K13141" t="str">
            <v>00111128P.2</v>
          </cell>
        </row>
        <row r="13142">
          <cell r="K13142" t="str">
            <v>00111128P.2</v>
          </cell>
        </row>
        <row r="13143">
          <cell r="K13143" t="str">
            <v>00111128P.2</v>
          </cell>
        </row>
        <row r="13144">
          <cell r="K13144" t="str">
            <v>00111129P.2</v>
          </cell>
        </row>
        <row r="13145">
          <cell r="K13145" t="str">
            <v>00111129P.2</v>
          </cell>
        </row>
        <row r="13146">
          <cell r="K13146" t="str">
            <v>00111129P.2</v>
          </cell>
        </row>
        <row r="13147">
          <cell r="K13147" t="str">
            <v>00111129P.2</v>
          </cell>
        </row>
        <row r="13148">
          <cell r="K13148" t="str">
            <v>00111129P.2</v>
          </cell>
        </row>
        <row r="13149">
          <cell r="K13149" t="str">
            <v>00111129P.2</v>
          </cell>
        </row>
        <row r="13150">
          <cell r="K13150" t="str">
            <v>00111129P.2</v>
          </cell>
        </row>
        <row r="13151">
          <cell r="K13151" t="str">
            <v>00111129P.2</v>
          </cell>
        </row>
        <row r="13152">
          <cell r="K13152" t="str">
            <v>00111129P.2</v>
          </cell>
        </row>
        <row r="13153">
          <cell r="K13153" t="str">
            <v>00111129P.2</v>
          </cell>
        </row>
        <row r="13154">
          <cell r="K13154" t="str">
            <v>00111129P.2</v>
          </cell>
        </row>
        <row r="13155">
          <cell r="K13155" t="str">
            <v>00111130P.2</v>
          </cell>
        </row>
        <row r="13156">
          <cell r="K13156" t="str">
            <v>00111130P.2</v>
          </cell>
        </row>
        <row r="13157">
          <cell r="K13157" t="str">
            <v>00111130P.2</v>
          </cell>
        </row>
        <row r="13158">
          <cell r="K13158" t="str">
            <v>00111130P.2</v>
          </cell>
        </row>
        <row r="13159">
          <cell r="K13159" t="str">
            <v>00111130P.2</v>
          </cell>
        </row>
        <row r="13160">
          <cell r="K13160" t="str">
            <v>00111130P.2</v>
          </cell>
        </row>
        <row r="13161">
          <cell r="K13161" t="str">
            <v>00111130P.2</v>
          </cell>
        </row>
        <row r="13162">
          <cell r="K13162" t="str">
            <v>00111130P.2</v>
          </cell>
        </row>
        <row r="13163">
          <cell r="K13163" t="str">
            <v>00111130P.2</v>
          </cell>
        </row>
        <row r="13164">
          <cell r="K13164" t="str">
            <v>00111130P.2</v>
          </cell>
        </row>
        <row r="13165">
          <cell r="K13165" t="str">
            <v>00111130P.2</v>
          </cell>
        </row>
        <row r="13166">
          <cell r="K13166" t="str">
            <v>00111130P.2</v>
          </cell>
        </row>
        <row r="13167">
          <cell r="K13167" t="str">
            <v>00111131P.2</v>
          </cell>
        </row>
        <row r="13168">
          <cell r="K13168" t="str">
            <v>00111131P.2</v>
          </cell>
        </row>
        <row r="13169">
          <cell r="K13169" t="str">
            <v>00111131P.2</v>
          </cell>
        </row>
        <row r="13170">
          <cell r="K13170" t="str">
            <v>00111131P.2</v>
          </cell>
        </row>
        <row r="13171">
          <cell r="K13171" t="str">
            <v>00111131P.2</v>
          </cell>
        </row>
        <row r="13172">
          <cell r="K13172" t="str">
            <v>00111131P.2</v>
          </cell>
        </row>
        <row r="13173">
          <cell r="K13173" t="str">
            <v>00111131P.2</v>
          </cell>
        </row>
        <row r="13174">
          <cell r="K13174" t="str">
            <v>00111131P.2</v>
          </cell>
        </row>
        <row r="13175">
          <cell r="K13175" t="str">
            <v>00111131P.2</v>
          </cell>
        </row>
        <row r="13176">
          <cell r="K13176" t="str">
            <v>00111132P.2</v>
          </cell>
        </row>
        <row r="13177">
          <cell r="K13177" t="str">
            <v>00111132P.2</v>
          </cell>
        </row>
        <row r="13178">
          <cell r="K13178" t="str">
            <v>00111132P.2</v>
          </cell>
        </row>
        <row r="13179">
          <cell r="K13179" t="str">
            <v>00111132P.2</v>
          </cell>
        </row>
        <row r="13180">
          <cell r="K13180" t="str">
            <v>00111132P.2</v>
          </cell>
        </row>
        <row r="13181">
          <cell r="K13181" t="str">
            <v>00111132P.2</v>
          </cell>
        </row>
        <row r="13182">
          <cell r="K13182" t="str">
            <v>00111132P.2</v>
          </cell>
        </row>
        <row r="13183">
          <cell r="K13183" t="str">
            <v>00111133P.2</v>
          </cell>
        </row>
        <row r="13184">
          <cell r="K13184" t="str">
            <v>00111133P.2</v>
          </cell>
        </row>
        <row r="13185">
          <cell r="K13185" t="str">
            <v>00111133P.2</v>
          </cell>
        </row>
        <row r="13186">
          <cell r="K13186" t="str">
            <v>00111133P.2</v>
          </cell>
        </row>
        <row r="13187">
          <cell r="K13187" t="str">
            <v>00111133P.2</v>
          </cell>
        </row>
        <row r="13188">
          <cell r="K13188" t="str">
            <v>00111133P.2</v>
          </cell>
        </row>
        <row r="13189">
          <cell r="K13189" t="str">
            <v>00111133P.2</v>
          </cell>
        </row>
        <row r="13190">
          <cell r="K13190" t="str">
            <v>00111133P.2</v>
          </cell>
        </row>
        <row r="13191">
          <cell r="K13191" t="str">
            <v>00111133P.2</v>
          </cell>
        </row>
        <row r="13192">
          <cell r="K13192" t="str">
            <v>00111134P.2</v>
          </cell>
        </row>
        <row r="13193">
          <cell r="K13193" t="str">
            <v>00111134P.2</v>
          </cell>
        </row>
        <row r="13194">
          <cell r="K13194" t="str">
            <v>00111134P.2</v>
          </cell>
        </row>
        <row r="13195">
          <cell r="K13195" t="str">
            <v>00111134P.2</v>
          </cell>
        </row>
        <row r="13196">
          <cell r="K13196" t="str">
            <v>00111134P.2</v>
          </cell>
        </row>
        <row r="13197">
          <cell r="K13197" t="str">
            <v>00111134P.2</v>
          </cell>
        </row>
        <row r="13198">
          <cell r="K13198" t="str">
            <v>00111134P.2</v>
          </cell>
        </row>
        <row r="13199">
          <cell r="K13199" t="str">
            <v>00111135P.2</v>
          </cell>
        </row>
        <row r="13200">
          <cell r="K13200" t="str">
            <v>00111135P.2</v>
          </cell>
        </row>
        <row r="13201">
          <cell r="K13201" t="str">
            <v>00111135P.2</v>
          </cell>
        </row>
        <row r="13202">
          <cell r="K13202" t="str">
            <v>00111135P.2</v>
          </cell>
        </row>
        <row r="13203">
          <cell r="K13203" t="str">
            <v>00111135P.2</v>
          </cell>
        </row>
        <row r="13204">
          <cell r="K13204" t="str">
            <v>00111135P.2</v>
          </cell>
        </row>
        <row r="13205">
          <cell r="K13205" t="str">
            <v>00111135P.2</v>
          </cell>
        </row>
        <row r="13206">
          <cell r="K13206" t="str">
            <v>00111135P.2</v>
          </cell>
        </row>
        <row r="13207">
          <cell r="K13207" t="str">
            <v>00111135P.2</v>
          </cell>
        </row>
        <row r="13208">
          <cell r="K13208" t="str">
            <v>00111135P.2</v>
          </cell>
        </row>
        <row r="13209">
          <cell r="K13209" t="str">
            <v>00111135P.2</v>
          </cell>
        </row>
        <row r="13210">
          <cell r="K13210" t="str">
            <v>00111135P.2</v>
          </cell>
        </row>
        <row r="13211">
          <cell r="K13211" t="str">
            <v>00111135P.2</v>
          </cell>
        </row>
        <row r="13212">
          <cell r="K13212" t="str">
            <v>00111136P.2</v>
          </cell>
        </row>
        <row r="13213">
          <cell r="K13213" t="str">
            <v>00111136P.2</v>
          </cell>
        </row>
        <row r="13214">
          <cell r="K13214" t="str">
            <v>00111136P.2</v>
          </cell>
        </row>
        <row r="13215">
          <cell r="K13215" t="str">
            <v>00111136P.2</v>
          </cell>
        </row>
        <row r="13216">
          <cell r="K13216" t="str">
            <v>00111136P.2</v>
          </cell>
        </row>
        <row r="13217">
          <cell r="K13217" t="str">
            <v>00111136P.2</v>
          </cell>
        </row>
        <row r="13218">
          <cell r="K13218" t="str">
            <v>00111136P.2</v>
          </cell>
        </row>
        <row r="13219">
          <cell r="K13219" t="str">
            <v>00111136P.2</v>
          </cell>
        </row>
        <row r="13220">
          <cell r="K13220" t="str">
            <v>00111136P.2</v>
          </cell>
        </row>
        <row r="13221">
          <cell r="K13221" t="str">
            <v>00111136P.2</v>
          </cell>
        </row>
        <row r="13222">
          <cell r="K13222" t="str">
            <v>00111136P.2</v>
          </cell>
        </row>
        <row r="13223">
          <cell r="K13223" t="str">
            <v>00111158P.2</v>
          </cell>
        </row>
        <row r="13224">
          <cell r="K13224" t="str">
            <v>00111158P.2</v>
          </cell>
        </row>
        <row r="13225">
          <cell r="K13225" t="str">
            <v>00111158P.2</v>
          </cell>
        </row>
        <row r="13226">
          <cell r="K13226" t="str">
            <v>00111158P.2</v>
          </cell>
        </row>
        <row r="13227">
          <cell r="K13227" t="str">
            <v>00111138P.2</v>
          </cell>
        </row>
        <row r="13228">
          <cell r="K13228" t="str">
            <v>00111138P.2</v>
          </cell>
        </row>
        <row r="13229">
          <cell r="K13229" t="str">
            <v>00111138P.2</v>
          </cell>
        </row>
        <row r="13230">
          <cell r="K13230" t="str">
            <v>00111138P.2</v>
          </cell>
        </row>
        <row r="13231">
          <cell r="K13231" t="str">
            <v>00111138P.2</v>
          </cell>
        </row>
        <row r="13232">
          <cell r="K13232" t="str">
            <v>00111138P.2</v>
          </cell>
        </row>
        <row r="13233">
          <cell r="K13233" t="str">
            <v>00111139P.2</v>
          </cell>
        </row>
        <row r="13234">
          <cell r="K13234" t="str">
            <v>00111139P.2</v>
          </cell>
        </row>
        <row r="13235">
          <cell r="K13235" t="str">
            <v>00111139P.2</v>
          </cell>
        </row>
        <row r="13236">
          <cell r="K13236" t="str">
            <v>00111140P.2</v>
          </cell>
        </row>
        <row r="13237">
          <cell r="K13237" t="str">
            <v>00111140P.2</v>
          </cell>
        </row>
        <row r="13238">
          <cell r="K13238" t="str">
            <v>00111140P.2</v>
          </cell>
        </row>
        <row r="13239">
          <cell r="K13239" t="str">
            <v>00111140P.2</v>
          </cell>
        </row>
        <row r="13240">
          <cell r="K13240" t="str">
            <v>00111140P.2</v>
          </cell>
        </row>
        <row r="13241">
          <cell r="K13241" t="str">
            <v>00111145P.2</v>
          </cell>
        </row>
        <row r="13242">
          <cell r="K13242" t="str">
            <v>00111145P.2</v>
          </cell>
        </row>
        <row r="13243">
          <cell r="K13243" t="str">
            <v>00111145P.2</v>
          </cell>
        </row>
        <row r="13244">
          <cell r="K13244" t="str">
            <v>00111145P.2</v>
          </cell>
        </row>
        <row r="13245">
          <cell r="K13245" t="str">
            <v>00111145P.2</v>
          </cell>
        </row>
        <row r="13246">
          <cell r="K13246" t="str">
            <v>00111145P.2</v>
          </cell>
        </row>
        <row r="13247">
          <cell r="K13247" t="str">
            <v>00111145P.2</v>
          </cell>
        </row>
        <row r="13248">
          <cell r="K13248" t="str">
            <v>00111145P.2</v>
          </cell>
        </row>
        <row r="13249">
          <cell r="K13249" t="str">
            <v>00111145P.2</v>
          </cell>
        </row>
        <row r="13250">
          <cell r="K13250" t="str">
            <v>00111145P.2</v>
          </cell>
        </row>
        <row r="13251">
          <cell r="K13251" t="str">
            <v>00111145P.2</v>
          </cell>
        </row>
        <row r="13252">
          <cell r="K13252" t="str">
            <v>00111145P.2</v>
          </cell>
        </row>
        <row r="13253">
          <cell r="K13253" t="str">
            <v>00111148P.2</v>
          </cell>
        </row>
        <row r="13254">
          <cell r="K13254" t="str">
            <v>00111148P.2</v>
          </cell>
        </row>
        <row r="13255">
          <cell r="K13255" t="str">
            <v>00111148P.2</v>
          </cell>
        </row>
        <row r="13256">
          <cell r="K13256" t="str">
            <v>00111148P.2</v>
          </cell>
        </row>
        <row r="13257">
          <cell r="K13257" t="str">
            <v>00111148P.2</v>
          </cell>
        </row>
        <row r="13258">
          <cell r="K13258" t="str">
            <v>00111148P.2</v>
          </cell>
        </row>
        <row r="13259">
          <cell r="K13259" t="str">
            <v>00111148P.2</v>
          </cell>
        </row>
        <row r="13260">
          <cell r="K13260" t="str">
            <v>00111148P.2</v>
          </cell>
        </row>
        <row r="13261">
          <cell r="K13261" t="str">
            <v>00111149P.2</v>
          </cell>
        </row>
        <row r="13262">
          <cell r="K13262" t="str">
            <v>00111149P.2</v>
          </cell>
        </row>
        <row r="13263">
          <cell r="K13263" t="str">
            <v>00111149P.2</v>
          </cell>
        </row>
        <row r="13264">
          <cell r="K13264" t="str">
            <v>00111149P.2</v>
          </cell>
        </row>
        <row r="13265">
          <cell r="K13265" t="str">
            <v>00111149P.2</v>
          </cell>
        </row>
        <row r="13266">
          <cell r="K13266" t="str">
            <v>00111149P.2</v>
          </cell>
        </row>
        <row r="13267">
          <cell r="K13267" t="str">
            <v>00111149P.2</v>
          </cell>
        </row>
        <row r="13268">
          <cell r="K13268" t="str">
            <v>00111149P.2</v>
          </cell>
        </row>
        <row r="13269">
          <cell r="K13269" t="str">
            <v>00111149P.2</v>
          </cell>
        </row>
        <row r="13270">
          <cell r="K13270" t="str">
            <v>00111149P.2</v>
          </cell>
        </row>
        <row r="13271">
          <cell r="K13271" t="str">
            <v>00111149P.2</v>
          </cell>
        </row>
        <row r="13272">
          <cell r="K13272" t="str">
            <v>00111149P.2</v>
          </cell>
        </row>
        <row r="13273">
          <cell r="K13273" t="str">
            <v>00111149P.2</v>
          </cell>
        </row>
        <row r="13274">
          <cell r="K13274" t="str">
            <v>00111149P.2</v>
          </cell>
        </row>
        <row r="13275">
          <cell r="K13275" t="str">
            <v>00111149P.2</v>
          </cell>
        </row>
        <row r="13276">
          <cell r="K13276" t="str">
            <v>00111149P.2</v>
          </cell>
        </row>
        <row r="13277">
          <cell r="K13277" t="str">
            <v>00111149P.2</v>
          </cell>
        </row>
        <row r="13278">
          <cell r="K13278" t="str">
            <v>00111149P.2</v>
          </cell>
        </row>
        <row r="13279">
          <cell r="K13279" t="str">
            <v>00111150P.2</v>
          </cell>
        </row>
        <row r="13280">
          <cell r="K13280" t="str">
            <v>00111150P.2</v>
          </cell>
        </row>
        <row r="13281">
          <cell r="K13281" t="str">
            <v>00111150P.2</v>
          </cell>
        </row>
        <row r="13282">
          <cell r="K13282" t="str">
            <v>00111153P.2</v>
          </cell>
        </row>
        <row r="13283">
          <cell r="K13283" t="str">
            <v>00111153P.2</v>
          </cell>
        </row>
        <row r="13284">
          <cell r="K13284" t="str">
            <v>00111153P.2</v>
          </cell>
        </row>
        <row r="13285">
          <cell r="K13285" t="str">
            <v>00111157P.2</v>
          </cell>
        </row>
        <row r="13286">
          <cell r="K13286" t="str">
            <v>00111157P.2</v>
          </cell>
        </row>
        <row r="13287">
          <cell r="K13287" t="str">
            <v>00111157P.2</v>
          </cell>
        </row>
        <row r="13288">
          <cell r="K13288" t="str">
            <v>00111157P.2</v>
          </cell>
        </row>
        <row r="13289">
          <cell r="K13289" t="str">
            <v>00111157P.2</v>
          </cell>
        </row>
        <row r="13290">
          <cell r="K13290" t="str">
            <v>00111158P.2</v>
          </cell>
        </row>
        <row r="13291">
          <cell r="K13291" t="str">
            <v>00111158P.2</v>
          </cell>
        </row>
        <row r="13292">
          <cell r="K13292" t="str">
            <v>00111158P.2</v>
          </cell>
        </row>
        <row r="13293">
          <cell r="K13293" t="str">
            <v>00111158P.2</v>
          </cell>
        </row>
        <row r="13294">
          <cell r="K13294" t="str">
            <v>00111158P.2</v>
          </cell>
        </row>
        <row r="13295">
          <cell r="K13295" t="str">
            <v>00111158P.2</v>
          </cell>
        </row>
        <row r="13296">
          <cell r="K13296" t="str">
            <v>00111158P.2</v>
          </cell>
        </row>
        <row r="13297">
          <cell r="K13297" t="str">
            <v>00111158P.2</v>
          </cell>
        </row>
        <row r="13298">
          <cell r="K13298" t="str">
            <v>00111159P.2</v>
          </cell>
        </row>
        <row r="13299">
          <cell r="K13299" t="str">
            <v>00111159P.2</v>
          </cell>
        </row>
        <row r="13300">
          <cell r="K13300" t="str">
            <v>00111159P.2</v>
          </cell>
        </row>
        <row r="13301">
          <cell r="K13301" t="str">
            <v>00111159P.2</v>
          </cell>
        </row>
        <row r="13302">
          <cell r="K13302" t="str">
            <v>00111159P.2</v>
          </cell>
        </row>
        <row r="13303">
          <cell r="K13303" t="str">
            <v>00111159P.2</v>
          </cell>
        </row>
        <row r="13304">
          <cell r="K13304" t="str">
            <v>00111143P.2</v>
          </cell>
        </row>
        <row r="13305">
          <cell r="K13305" t="str">
            <v>00111143P.2</v>
          </cell>
        </row>
        <row r="13306">
          <cell r="K13306" t="str">
            <v>00111143P.2</v>
          </cell>
        </row>
        <row r="13307">
          <cell r="K13307" t="str">
            <v>00111143P.2</v>
          </cell>
        </row>
        <row r="13308">
          <cell r="K13308" t="str">
            <v>00111128P.2</v>
          </cell>
        </row>
        <row r="13309">
          <cell r="K13309" t="str">
            <v>00111128P.2</v>
          </cell>
        </row>
        <row r="13310">
          <cell r="K13310" t="str">
            <v>00111128P.2</v>
          </cell>
        </row>
        <row r="13311">
          <cell r="K13311" t="str">
            <v>00111128P.2</v>
          </cell>
        </row>
        <row r="13312">
          <cell r="K13312" t="str">
            <v>00111128P.2</v>
          </cell>
        </row>
        <row r="13313">
          <cell r="K13313" t="str">
            <v>00111128P.2</v>
          </cell>
        </row>
        <row r="13314">
          <cell r="K13314" t="str">
            <v>00111122P.2</v>
          </cell>
        </row>
        <row r="13315">
          <cell r="K13315" t="str">
            <v>00111122P.2</v>
          </cell>
        </row>
        <row r="13316">
          <cell r="K13316" t="str">
            <v>00111122P.2</v>
          </cell>
        </row>
        <row r="13317">
          <cell r="K13317" t="str">
            <v>00111122P.2</v>
          </cell>
        </row>
        <row r="13318">
          <cell r="K13318" t="str">
            <v>00111122P.2</v>
          </cell>
        </row>
        <row r="13319">
          <cell r="K13319" t="str">
            <v>00111122P.2</v>
          </cell>
        </row>
        <row r="13320">
          <cell r="K13320" t="str">
            <v>00111122P.2</v>
          </cell>
        </row>
        <row r="13321">
          <cell r="K13321" t="str">
            <v>00111122P.2</v>
          </cell>
        </row>
        <row r="13322">
          <cell r="K13322" t="str">
            <v>00111122P.2</v>
          </cell>
        </row>
        <row r="13323">
          <cell r="K13323" t="str">
            <v>00111122P.2</v>
          </cell>
        </row>
        <row r="13324">
          <cell r="K13324" t="str">
            <v>00111122P.2</v>
          </cell>
        </row>
        <row r="13325">
          <cell r="K13325" t="str">
            <v>00111132P.2</v>
          </cell>
        </row>
        <row r="13326">
          <cell r="K13326" t="str">
            <v>00111132P.2</v>
          </cell>
        </row>
        <row r="13327">
          <cell r="K13327" t="str">
            <v>00111154P.2</v>
          </cell>
        </row>
        <row r="13328">
          <cell r="K13328" t="str">
            <v>00111154P.2</v>
          </cell>
        </row>
        <row r="13329">
          <cell r="K13329" t="str">
            <v>00111154P.2</v>
          </cell>
        </row>
        <row r="13330">
          <cell r="K13330" t="str">
            <v>00111154P.2</v>
          </cell>
        </row>
        <row r="13331">
          <cell r="K13331" t="str">
            <v>00111143P.2</v>
          </cell>
        </row>
        <row r="13332">
          <cell r="K13332" t="str">
            <v>00111143P.2</v>
          </cell>
        </row>
        <row r="13333">
          <cell r="K13333" t="str">
            <v>00111143P.2</v>
          </cell>
        </row>
        <row r="13334">
          <cell r="K13334" t="str">
            <v>00111143P.2</v>
          </cell>
        </row>
        <row r="13335">
          <cell r="K13335" t="str">
            <v>00111143P.2</v>
          </cell>
        </row>
        <row r="13336">
          <cell r="K13336" t="str">
            <v>00111143P.2</v>
          </cell>
        </row>
        <row r="13337">
          <cell r="K13337" t="str">
            <v>00111143P.2</v>
          </cell>
        </row>
        <row r="13338">
          <cell r="K13338" t="str">
            <v>00111143P.2</v>
          </cell>
        </row>
        <row r="13339">
          <cell r="K13339" t="str">
            <v>00111157P.2</v>
          </cell>
        </row>
        <row r="13340">
          <cell r="K13340" t="str">
            <v>00111157P.2</v>
          </cell>
        </row>
        <row r="13341">
          <cell r="K13341" t="str">
            <v>00111157P.2</v>
          </cell>
        </row>
        <row r="13342">
          <cell r="K13342" t="str">
            <v>00111157P.2</v>
          </cell>
        </row>
        <row r="13343">
          <cell r="K13343" t="str">
            <v>00111156P.2</v>
          </cell>
        </row>
        <row r="13344">
          <cell r="K13344" t="str">
            <v>00111156P.2</v>
          </cell>
        </row>
        <row r="13345">
          <cell r="K13345" t="str">
            <v>00111156P.2</v>
          </cell>
        </row>
        <row r="13346">
          <cell r="K13346" t="str">
            <v>00111156P.2</v>
          </cell>
        </row>
        <row r="13347">
          <cell r="K13347" t="str">
            <v>00111156P.2</v>
          </cell>
        </row>
        <row r="13348">
          <cell r="K13348" t="str">
            <v>00111160P.2</v>
          </cell>
        </row>
        <row r="13349">
          <cell r="K13349" t="str">
            <v>00111160P.2</v>
          </cell>
        </row>
        <row r="13350">
          <cell r="K13350" t="str">
            <v>00111160P.2</v>
          </cell>
        </row>
        <row r="13351">
          <cell r="K13351" t="str">
            <v>00111160P.2</v>
          </cell>
        </row>
        <row r="13352">
          <cell r="K13352" t="str">
            <v>00111129P.2</v>
          </cell>
        </row>
        <row r="13353">
          <cell r="K13353" t="str">
            <v>00111129P.2</v>
          </cell>
        </row>
        <row r="13354">
          <cell r="K13354" t="str">
            <v>00111147P.2</v>
          </cell>
        </row>
        <row r="13355">
          <cell r="K13355" t="str">
            <v>00111147P.2</v>
          </cell>
        </row>
        <row r="13356">
          <cell r="K13356" t="str">
            <v>00111147P.2</v>
          </cell>
        </row>
        <row r="13357">
          <cell r="K13357" t="str">
            <v>00111147P.2</v>
          </cell>
        </row>
        <row r="13358">
          <cell r="K13358" t="str">
            <v>00111147P.2</v>
          </cell>
        </row>
        <row r="13359">
          <cell r="K13359" t="str">
            <v>00111147P.2</v>
          </cell>
        </row>
        <row r="13360">
          <cell r="K13360" t="str">
            <v>00111147P.2</v>
          </cell>
        </row>
        <row r="13361">
          <cell r="K13361" t="str">
            <v>00111147P.2</v>
          </cell>
        </row>
        <row r="13362">
          <cell r="K13362" t="str">
            <v>00111147P.2</v>
          </cell>
        </row>
        <row r="13363">
          <cell r="K13363" t="str">
            <v>00111154P.2</v>
          </cell>
        </row>
        <row r="13364">
          <cell r="K13364" t="str">
            <v>00111154P.2</v>
          </cell>
        </row>
        <row r="13365">
          <cell r="K13365" t="str">
            <v>00111154P.2</v>
          </cell>
        </row>
        <row r="13366">
          <cell r="K13366" t="str">
            <v>00111154P.2</v>
          </cell>
        </row>
        <row r="13367">
          <cell r="K13367" t="str">
            <v>00111154P.2</v>
          </cell>
        </row>
        <row r="13368">
          <cell r="K13368" t="str">
            <v>00111154P.2</v>
          </cell>
        </row>
        <row r="13369">
          <cell r="K13369" t="str">
            <v>00111154P.2</v>
          </cell>
        </row>
        <row r="13370">
          <cell r="K13370" t="str">
            <v>00111154P.2</v>
          </cell>
        </row>
        <row r="13371">
          <cell r="K13371" t="str">
            <v>00111154P.2</v>
          </cell>
        </row>
        <row r="13372">
          <cell r="K13372" t="str">
            <v>00111154P.2</v>
          </cell>
        </row>
        <row r="13373">
          <cell r="K13373" t="str">
            <v>00111154P.2</v>
          </cell>
        </row>
        <row r="13374">
          <cell r="K13374" t="str">
            <v>00111154P.2</v>
          </cell>
        </row>
        <row r="13375">
          <cell r="K13375" t="str">
            <v>00111105P.2</v>
          </cell>
        </row>
        <row r="13376">
          <cell r="K13376" t="str">
            <v>00111105P.2</v>
          </cell>
        </row>
        <row r="13377">
          <cell r="K13377" t="str">
            <v>00111105P.2</v>
          </cell>
        </row>
        <row r="13378">
          <cell r="K13378" t="str">
            <v>00111105P.2</v>
          </cell>
        </row>
        <row r="13379">
          <cell r="K13379" t="str">
            <v>00111112P.2</v>
          </cell>
        </row>
        <row r="13380">
          <cell r="K13380" t="str">
            <v>00111105P.2</v>
          </cell>
        </row>
        <row r="13381">
          <cell r="K13381" t="str">
            <v>00111110P.2</v>
          </cell>
        </row>
        <row r="13382">
          <cell r="K13382" t="str">
            <v>00111110P.2</v>
          </cell>
        </row>
        <row r="13383">
          <cell r="K13383" t="str">
            <v>00111110P.2</v>
          </cell>
        </row>
        <row r="13384">
          <cell r="K13384" t="str">
            <v>00111112P.2</v>
          </cell>
        </row>
        <row r="13385">
          <cell r="K13385" t="str">
            <v>00111133P.2</v>
          </cell>
        </row>
        <row r="13386">
          <cell r="K13386" t="str">
            <v>00111141P.2</v>
          </cell>
        </row>
        <row r="13387">
          <cell r="K13387" t="str">
            <v>00111142P.2</v>
          </cell>
        </row>
        <row r="13388">
          <cell r="K13388" t="str">
            <v>00111144P.2</v>
          </cell>
        </row>
        <row r="13389">
          <cell r="K13389" t="str">
            <v>00111144P.2</v>
          </cell>
        </row>
        <row r="13390">
          <cell r="K13390" t="str">
            <v>00111142P.2</v>
          </cell>
        </row>
        <row r="13391">
          <cell r="K13391" t="str">
            <v>00111142P.2</v>
          </cell>
        </row>
        <row r="13392">
          <cell r="K13392" t="str">
            <v>00111142P.2</v>
          </cell>
        </row>
        <row r="13393">
          <cell r="K13393" t="str">
            <v>00111142P.2</v>
          </cell>
        </row>
        <row r="13394">
          <cell r="K13394" t="str">
            <v>00111142P.2</v>
          </cell>
        </row>
        <row r="13395">
          <cell r="K13395" t="str">
            <v>00111141P.2</v>
          </cell>
        </row>
        <row r="13396">
          <cell r="K13396" t="str">
            <v>00111141P.2</v>
          </cell>
        </row>
        <row r="13397">
          <cell r="K13397" t="str">
            <v>00111102P.2</v>
          </cell>
        </row>
        <row r="13398">
          <cell r="K13398" t="str">
            <v>00111102P.2</v>
          </cell>
        </row>
        <row r="13399">
          <cell r="K13399" t="str">
            <v>00111102P.2</v>
          </cell>
        </row>
        <row r="13400">
          <cell r="K13400" t="str">
            <v>00111102P.2</v>
          </cell>
        </row>
        <row r="13401">
          <cell r="K13401" t="str">
            <v>00111101P.2</v>
          </cell>
        </row>
        <row r="13402">
          <cell r="K13402" t="str">
            <v>00111101P.2</v>
          </cell>
        </row>
        <row r="13403">
          <cell r="K13403" t="str">
            <v>00111101P.2</v>
          </cell>
        </row>
        <row r="13404">
          <cell r="K13404" t="str">
            <v>00111101P.2</v>
          </cell>
        </row>
        <row r="13405">
          <cell r="K13405" t="str">
            <v>00111101P.2</v>
          </cell>
        </row>
        <row r="13406">
          <cell r="K13406" t="str">
            <v>00111102P.2</v>
          </cell>
        </row>
        <row r="13407">
          <cell r="K13407" t="str">
            <v>00111102P.2</v>
          </cell>
        </row>
        <row r="13408">
          <cell r="K13408" t="str">
            <v>00111103P.2</v>
          </cell>
        </row>
        <row r="13409">
          <cell r="K13409" t="str">
            <v>00111103P.2</v>
          </cell>
        </row>
        <row r="13410">
          <cell r="K13410" t="str">
            <v>00111103P.2</v>
          </cell>
        </row>
        <row r="13411">
          <cell r="K13411" t="str">
            <v>00111105P.2</v>
          </cell>
        </row>
        <row r="13412">
          <cell r="K13412" t="str">
            <v>00111102P.2</v>
          </cell>
        </row>
        <row r="13413">
          <cell r="K13413" t="str">
            <v>00111102P.2</v>
          </cell>
        </row>
        <row r="13414">
          <cell r="K13414" t="str">
            <v>00111102P.2</v>
          </cell>
        </row>
        <row r="13415">
          <cell r="K13415" t="str">
            <v>00111102P.2</v>
          </cell>
        </row>
        <row r="13416">
          <cell r="K13416" t="str">
            <v>00111102P.2</v>
          </cell>
        </row>
        <row r="13417">
          <cell r="K13417" t="str">
            <v>00111102P.2</v>
          </cell>
        </row>
        <row r="13418">
          <cell r="K13418" t="str">
            <v>00111102P.2</v>
          </cell>
        </row>
        <row r="13419">
          <cell r="K13419" t="str">
            <v>00111102P.2</v>
          </cell>
        </row>
        <row r="13420">
          <cell r="K13420" t="str">
            <v>00111102P.2</v>
          </cell>
        </row>
        <row r="13421">
          <cell r="K13421" t="str">
            <v>00111102P.2</v>
          </cell>
        </row>
        <row r="13422">
          <cell r="K13422" t="str">
            <v>00111102P.2</v>
          </cell>
        </row>
        <row r="13423">
          <cell r="K13423" t="str">
            <v>00111102P.2</v>
          </cell>
        </row>
        <row r="13424">
          <cell r="K13424" t="str">
            <v>00111102P.2</v>
          </cell>
        </row>
        <row r="13425">
          <cell r="K13425" t="str">
            <v>00111102P.2</v>
          </cell>
        </row>
        <row r="13426">
          <cell r="K13426" t="str">
            <v>00111102P.2</v>
          </cell>
        </row>
        <row r="13427">
          <cell r="K13427" t="str">
            <v>00111102P.2</v>
          </cell>
        </row>
        <row r="13428">
          <cell r="K13428" t="str">
            <v>00111102P.2</v>
          </cell>
        </row>
        <row r="13429">
          <cell r="K13429" t="str">
            <v>00111102P.2</v>
          </cell>
        </row>
        <row r="13430">
          <cell r="K13430" t="str">
            <v>00111102P.2</v>
          </cell>
        </row>
        <row r="13431">
          <cell r="K13431" t="str">
            <v>00111102P.2</v>
          </cell>
        </row>
        <row r="13432">
          <cell r="K13432" t="str">
            <v>00111102P.2</v>
          </cell>
        </row>
        <row r="13433">
          <cell r="K13433" t="str">
            <v>00111102P.2</v>
          </cell>
        </row>
        <row r="13434">
          <cell r="K13434" t="str">
            <v>00111102P.2</v>
          </cell>
        </row>
        <row r="13435">
          <cell r="K13435" t="str">
            <v>00111102P.2</v>
          </cell>
        </row>
        <row r="13436">
          <cell r="K13436" t="str">
            <v>00111102P.2</v>
          </cell>
        </row>
        <row r="13437">
          <cell r="K13437" t="str">
            <v>00111102P.2</v>
          </cell>
        </row>
        <row r="13438">
          <cell r="K13438" t="str">
            <v>00111102P.2</v>
          </cell>
        </row>
        <row r="13439">
          <cell r="K13439" t="str">
            <v>00111102P.2</v>
          </cell>
        </row>
        <row r="13440">
          <cell r="K13440" t="str">
            <v>00111102P.2</v>
          </cell>
        </row>
        <row r="13441">
          <cell r="K13441" t="str">
            <v>00111102P.2</v>
          </cell>
        </row>
        <row r="13442">
          <cell r="K13442" t="str">
            <v>00111102P.2</v>
          </cell>
        </row>
        <row r="13443">
          <cell r="K13443" t="str">
            <v>00111102P.2</v>
          </cell>
        </row>
        <row r="13444">
          <cell r="K13444" t="str">
            <v>00111102P.2</v>
          </cell>
        </row>
        <row r="13445">
          <cell r="K13445" t="str">
            <v>00111102P.2</v>
          </cell>
        </row>
        <row r="13446">
          <cell r="K13446" t="str">
            <v>00111102P.2</v>
          </cell>
        </row>
        <row r="13447">
          <cell r="K13447" t="str">
            <v>00111113P.2</v>
          </cell>
        </row>
        <row r="13448">
          <cell r="K13448" t="str">
            <v>00111113P.2</v>
          </cell>
        </row>
        <row r="13449">
          <cell r="K13449" t="str">
            <v>00111113P.2</v>
          </cell>
        </row>
        <row r="13450">
          <cell r="K13450" t="str">
            <v>00111113P.2</v>
          </cell>
        </row>
        <row r="13451">
          <cell r="K13451" t="str">
            <v>00111113P.2</v>
          </cell>
        </row>
        <row r="13452">
          <cell r="K13452" t="str">
            <v>00111113P.2</v>
          </cell>
        </row>
        <row r="13453">
          <cell r="K13453" t="str">
            <v>00111113P.2</v>
          </cell>
        </row>
        <row r="13454">
          <cell r="K13454" t="str">
            <v>00111113P.2</v>
          </cell>
        </row>
        <row r="13455">
          <cell r="K13455" t="str">
            <v>00111113P.2</v>
          </cell>
        </row>
        <row r="13456">
          <cell r="K13456" t="str">
            <v>00111113P.2</v>
          </cell>
        </row>
        <row r="13457">
          <cell r="K13457" t="str">
            <v>00111113P.2</v>
          </cell>
        </row>
        <row r="13458">
          <cell r="K13458" t="str">
            <v>00111113P.2</v>
          </cell>
        </row>
        <row r="13459">
          <cell r="K13459" t="str">
            <v>00111113P.2</v>
          </cell>
        </row>
        <row r="13460">
          <cell r="K13460" t="str">
            <v>00111113P.2</v>
          </cell>
        </row>
        <row r="13461">
          <cell r="K13461" t="str">
            <v>00111113P.2</v>
          </cell>
        </row>
        <row r="13462">
          <cell r="K13462" t="str">
            <v>00111113P.2</v>
          </cell>
        </row>
        <row r="13463">
          <cell r="K13463" t="str">
            <v>00111113P.2</v>
          </cell>
        </row>
        <row r="13464">
          <cell r="K13464" t="str">
            <v>00111110P.2</v>
          </cell>
        </row>
        <row r="13465">
          <cell r="K13465" t="str">
            <v>00111110P.2</v>
          </cell>
        </row>
        <row r="13466">
          <cell r="K13466" t="str">
            <v>00111110P.2</v>
          </cell>
        </row>
        <row r="13467">
          <cell r="K13467" t="str">
            <v>00111110P.2</v>
          </cell>
        </row>
        <row r="13468">
          <cell r="K13468" t="str">
            <v>00111110P.2</v>
          </cell>
        </row>
        <row r="13469">
          <cell r="K13469" t="str">
            <v>00111131P.2</v>
          </cell>
        </row>
        <row r="13470">
          <cell r="K13470" t="str">
            <v>00111110P.2</v>
          </cell>
        </row>
        <row r="13471">
          <cell r="K13471" t="str">
            <v>00111111P.2</v>
          </cell>
        </row>
        <row r="13472">
          <cell r="K13472" t="str">
            <v>00111151P.2</v>
          </cell>
        </row>
        <row r="13473">
          <cell r="K13473" t="str">
            <v>00111151P.2</v>
          </cell>
        </row>
        <row r="13474">
          <cell r="K13474" t="str">
            <v>00111151P.2</v>
          </cell>
        </row>
        <row r="13475">
          <cell r="K13475" t="str">
            <v>00111151P.2</v>
          </cell>
        </row>
        <row r="13476">
          <cell r="K13476" t="str">
            <v>00111151P.2</v>
          </cell>
        </row>
        <row r="13477">
          <cell r="K13477" t="str">
            <v>00111151P.2</v>
          </cell>
        </row>
        <row r="13478">
          <cell r="K13478" t="str">
            <v>00111151P.2</v>
          </cell>
        </row>
        <row r="13479">
          <cell r="K13479" t="str">
            <v>00111151P.2</v>
          </cell>
        </row>
        <row r="13480">
          <cell r="K13480" t="str">
            <v>00111151P.2</v>
          </cell>
        </row>
        <row r="13481">
          <cell r="K13481" t="str">
            <v>00111151P.2</v>
          </cell>
        </row>
        <row r="13482">
          <cell r="K13482" t="str">
            <v>00111151P.2</v>
          </cell>
        </row>
        <row r="13483">
          <cell r="K13483" t="str">
            <v>00111151P.2</v>
          </cell>
        </row>
        <row r="13484">
          <cell r="K13484" t="str">
            <v>00111151P.2</v>
          </cell>
        </row>
        <row r="13485">
          <cell r="K13485" t="str">
            <v>00111151P.2</v>
          </cell>
        </row>
        <row r="13486">
          <cell r="K13486" t="str">
            <v>00111151P.2</v>
          </cell>
        </row>
        <row r="13487">
          <cell r="K13487" t="str">
            <v>00111151P.2</v>
          </cell>
        </row>
        <row r="13488">
          <cell r="K13488" t="str">
            <v>00111151P.2</v>
          </cell>
        </row>
        <row r="13489">
          <cell r="K13489" t="str">
            <v>00111151P.2</v>
          </cell>
        </row>
        <row r="13490">
          <cell r="K13490" t="str">
            <v>00111151P.2</v>
          </cell>
        </row>
        <row r="13491">
          <cell r="K13491" t="str">
            <v>00111151P.2</v>
          </cell>
        </row>
        <row r="13492">
          <cell r="K13492" t="str">
            <v>00111151P.2</v>
          </cell>
        </row>
        <row r="13493">
          <cell r="K13493" t="str">
            <v>00111151P.2</v>
          </cell>
        </row>
        <row r="13494">
          <cell r="K13494" t="str">
            <v>00111151P.2</v>
          </cell>
        </row>
        <row r="13495">
          <cell r="K13495" t="str">
            <v>00111151P.2</v>
          </cell>
        </row>
        <row r="13496">
          <cell r="K13496" t="str">
            <v>00111151P.2</v>
          </cell>
        </row>
        <row r="13497">
          <cell r="K13497" t="str">
            <v>00111151P.2</v>
          </cell>
        </row>
        <row r="13498">
          <cell r="K13498" t="str">
            <v>00111151P.2</v>
          </cell>
        </row>
        <row r="13499">
          <cell r="K13499" t="str">
            <v>00111151P.2</v>
          </cell>
        </row>
        <row r="13500">
          <cell r="K13500" t="str">
            <v>00111151P.2</v>
          </cell>
        </row>
        <row r="13501">
          <cell r="K13501" t="str">
            <v>00111151P.2</v>
          </cell>
        </row>
        <row r="13502">
          <cell r="K13502" t="str">
            <v>00111151P.2</v>
          </cell>
        </row>
        <row r="13503">
          <cell r="K13503" t="str">
            <v>00111151P.2</v>
          </cell>
        </row>
        <row r="13504">
          <cell r="K13504" t="str">
            <v>00111151P.2</v>
          </cell>
        </row>
        <row r="13505">
          <cell r="K13505" t="str">
            <v>00111151P.2</v>
          </cell>
        </row>
        <row r="13506">
          <cell r="K13506" t="str">
            <v>00111151P.2</v>
          </cell>
        </row>
        <row r="13507">
          <cell r="K13507" t="str">
            <v>00111151P.2</v>
          </cell>
        </row>
        <row r="13508">
          <cell r="K13508" t="str">
            <v>00111151P.2</v>
          </cell>
        </row>
        <row r="13509">
          <cell r="K13509" t="str">
            <v>00111154P.2</v>
          </cell>
        </row>
        <row r="13510">
          <cell r="K13510" t="str">
            <v>00111154P.2</v>
          </cell>
        </row>
        <row r="13511">
          <cell r="K13511" t="str">
            <v>00111154P.2</v>
          </cell>
        </row>
        <row r="13512">
          <cell r="K13512" t="str">
            <v>00111154P.2</v>
          </cell>
        </row>
        <row r="13513">
          <cell r="K13513" t="str">
            <v>00111154P.2</v>
          </cell>
        </row>
        <row r="13514">
          <cell r="K13514" t="str">
            <v>00111154P.2</v>
          </cell>
        </row>
        <row r="13515">
          <cell r="K13515" t="str">
            <v>00111154P.2</v>
          </cell>
        </row>
        <row r="13516">
          <cell r="K13516" t="str">
            <v>00111154P.2</v>
          </cell>
        </row>
        <row r="13517">
          <cell r="K13517" t="str">
            <v>00111154P.2</v>
          </cell>
        </row>
        <row r="13518">
          <cell r="K13518" t="str">
            <v>00111154P.2</v>
          </cell>
        </row>
        <row r="13519">
          <cell r="K13519" t="str">
            <v>00111156P.2</v>
          </cell>
        </row>
        <row r="13520">
          <cell r="K13520" t="str">
            <v>00111156P.2</v>
          </cell>
        </row>
        <row r="13521">
          <cell r="K13521" t="str">
            <v>00111156P.2</v>
          </cell>
        </row>
        <row r="13522">
          <cell r="K13522" t="str">
            <v>00111156P.2</v>
          </cell>
        </row>
        <row r="13523">
          <cell r="K13523" t="str">
            <v>00111156P.2</v>
          </cell>
        </row>
        <row r="13524">
          <cell r="K13524" t="str">
            <v>00111156P.2</v>
          </cell>
        </row>
        <row r="13525">
          <cell r="K13525" t="str">
            <v>00111156P.2</v>
          </cell>
        </row>
        <row r="13526">
          <cell r="K13526" t="str">
            <v>00111156P.2</v>
          </cell>
        </row>
        <row r="13527">
          <cell r="K13527" t="str">
            <v>00111156P.2</v>
          </cell>
        </row>
        <row r="13528">
          <cell r="K13528" t="str">
            <v>00111156P.2</v>
          </cell>
        </row>
        <row r="13529">
          <cell r="K13529" t="str">
            <v>00111160P.2</v>
          </cell>
        </row>
        <row r="13530">
          <cell r="K13530" t="str">
            <v>00111160P.2</v>
          </cell>
        </row>
        <row r="13531">
          <cell r="K13531" t="str">
            <v>00111143P.2</v>
          </cell>
        </row>
        <row r="13532">
          <cell r="K13532" t="str">
            <v>00111143P.2</v>
          </cell>
        </row>
        <row r="13533">
          <cell r="K13533" t="str">
            <v>00111143P.2</v>
          </cell>
        </row>
        <row r="13534">
          <cell r="K13534" t="str">
            <v>00111143P.2</v>
          </cell>
        </row>
        <row r="13535">
          <cell r="K13535" t="str">
            <v>00111153P.2</v>
          </cell>
        </row>
        <row r="13536">
          <cell r="K13536" t="str">
            <v>00111153P.2</v>
          </cell>
        </row>
        <row r="13537">
          <cell r="K13537" t="str">
            <v>00111153P.2</v>
          </cell>
        </row>
        <row r="13538">
          <cell r="K13538" t="str">
            <v>00111153P.2</v>
          </cell>
        </row>
        <row r="13539">
          <cell r="K13539" t="str">
            <v>00111153P.2</v>
          </cell>
        </row>
        <row r="13540">
          <cell r="K13540" t="str">
            <v>00111157P.2</v>
          </cell>
        </row>
        <row r="13541">
          <cell r="K13541" t="str">
            <v>00111157P.2</v>
          </cell>
        </row>
        <row r="13542">
          <cell r="K13542" t="str">
            <v>00111157P.2</v>
          </cell>
        </row>
        <row r="13543">
          <cell r="K13543" t="str">
            <v>00111157P.2</v>
          </cell>
        </row>
        <row r="13544">
          <cell r="K13544" t="str">
            <v>00111157P.2</v>
          </cell>
        </row>
        <row r="13545">
          <cell r="K13545" t="str">
            <v>00111156P.2</v>
          </cell>
        </row>
        <row r="13546">
          <cell r="K13546" t="str">
            <v>00111156P.2</v>
          </cell>
        </row>
        <row r="13547">
          <cell r="K13547" t="str">
            <v>00111156P.2</v>
          </cell>
        </row>
        <row r="13548">
          <cell r="K13548" t="str">
            <v>00111156P.2</v>
          </cell>
        </row>
        <row r="13549">
          <cell r="K13549" t="str">
            <v>00111156P.2</v>
          </cell>
        </row>
        <row r="13550">
          <cell r="K13550" t="str">
            <v>00111156P.2</v>
          </cell>
        </row>
        <row r="13551">
          <cell r="K13551" t="str">
            <v>00111157P.2</v>
          </cell>
        </row>
        <row r="13552">
          <cell r="K13552" t="str">
            <v>00111157P.2</v>
          </cell>
        </row>
        <row r="13553">
          <cell r="K13553" t="str">
            <v>00111157P.2</v>
          </cell>
        </row>
        <row r="13554">
          <cell r="K13554" t="str">
            <v>00111154P.2</v>
          </cell>
        </row>
        <row r="13555">
          <cell r="K13555" t="str">
            <v>00111154P.2</v>
          </cell>
        </row>
        <row r="13556">
          <cell r="K13556" t="str">
            <v>00111154P.2</v>
          </cell>
        </row>
        <row r="13557">
          <cell r="K13557" t="str">
            <v>00111154P.2</v>
          </cell>
        </row>
        <row r="13558">
          <cell r="K13558" t="str">
            <v>00111154P.2</v>
          </cell>
        </row>
        <row r="13559">
          <cell r="K13559" t="str">
            <v>00111154P.2</v>
          </cell>
        </row>
        <row r="13560">
          <cell r="K13560" t="str">
            <v>00111154P.2</v>
          </cell>
        </row>
        <row r="13561">
          <cell r="K13561" t="str">
            <v>00111154P.2</v>
          </cell>
        </row>
        <row r="13562">
          <cell r="K13562" t="str">
            <v>00111154P.2</v>
          </cell>
        </row>
        <row r="13563">
          <cell r="K13563" t="str">
            <v>00111154P.2</v>
          </cell>
        </row>
        <row r="13564">
          <cell r="K13564" t="str">
            <v>00111154P.2</v>
          </cell>
        </row>
        <row r="13565">
          <cell r="K13565" t="str">
            <v>00111154P.2</v>
          </cell>
        </row>
        <row r="13566">
          <cell r="K13566" t="str">
            <v>00111156P.2</v>
          </cell>
        </row>
        <row r="13567">
          <cell r="K13567" t="str">
            <v>00111156P.2</v>
          </cell>
        </row>
        <row r="13568">
          <cell r="K13568" t="str">
            <v>00111156P.2</v>
          </cell>
        </row>
        <row r="13569">
          <cell r="K13569" t="str">
            <v>00111156P.2</v>
          </cell>
        </row>
        <row r="13570">
          <cell r="K13570" t="str">
            <v>00111156P.2</v>
          </cell>
        </row>
        <row r="13571">
          <cell r="K13571" t="str">
            <v>00111156P.2</v>
          </cell>
        </row>
        <row r="13572">
          <cell r="K13572" t="str">
            <v>00111156P.2</v>
          </cell>
        </row>
        <row r="13573">
          <cell r="K13573" t="str">
            <v>00111156P.2</v>
          </cell>
        </row>
        <row r="13574">
          <cell r="K13574" t="str">
            <v>00111156P.2</v>
          </cell>
        </row>
        <row r="13575">
          <cell r="K13575" t="str">
            <v>00111156P.2</v>
          </cell>
        </row>
        <row r="13576">
          <cell r="K13576" t="str">
            <v>00111156P.2</v>
          </cell>
        </row>
        <row r="13577">
          <cell r="K13577" t="str">
            <v>00111157P.2</v>
          </cell>
        </row>
        <row r="13578">
          <cell r="K13578" t="str">
            <v>00111157P.2</v>
          </cell>
        </row>
        <row r="13579">
          <cell r="K13579" t="str">
            <v>00111157P.2</v>
          </cell>
        </row>
        <row r="13580">
          <cell r="K13580" t="str">
            <v>00111157P.2</v>
          </cell>
        </row>
        <row r="13581">
          <cell r="K13581" t="str">
            <v>00111157P.2</v>
          </cell>
        </row>
        <row r="13582">
          <cell r="K13582" t="str">
            <v>00111160P.2</v>
          </cell>
        </row>
        <row r="13583">
          <cell r="K13583" t="str">
            <v>00111118P.2</v>
          </cell>
        </row>
        <row r="13584">
          <cell r="K13584" t="str">
            <v>00111118P.2</v>
          </cell>
        </row>
        <row r="13585">
          <cell r="K13585" t="str">
            <v>00111118P.2</v>
          </cell>
        </row>
        <row r="13586">
          <cell r="K13586" t="str">
            <v>00111118P.2</v>
          </cell>
        </row>
        <row r="13587">
          <cell r="K13587" t="str">
            <v>00111157P.2</v>
          </cell>
        </row>
        <row r="13588">
          <cell r="K13588" t="str">
            <v>00111146P.2</v>
          </cell>
        </row>
        <row r="13589">
          <cell r="K13589" t="str">
            <v>00111146P.2</v>
          </cell>
        </row>
        <row r="13590">
          <cell r="K13590" t="str">
            <v>00111146P.2</v>
          </cell>
        </row>
        <row r="13591">
          <cell r="K13591" t="str">
            <v>00111146P.2</v>
          </cell>
        </row>
        <row r="13592">
          <cell r="K13592" t="str">
            <v>00111146P.2</v>
          </cell>
        </row>
        <row r="13593">
          <cell r="K13593" t="str">
            <v>00111146P.2</v>
          </cell>
        </row>
        <row r="13594">
          <cell r="K13594" t="str">
            <v>00111146P.2</v>
          </cell>
        </row>
        <row r="13595">
          <cell r="K13595" t="str">
            <v>00111146P.2</v>
          </cell>
        </row>
        <row r="13596">
          <cell r="K13596" t="str">
            <v>00111146P.2</v>
          </cell>
        </row>
        <row r="13597">
          <cell r="K13597" t="str">
            <v>00111146P.2</v>
          </cell>
        </row>
        <row r="13598">
          <cell r="K13598" t="str">
            <v>00111146P.2</v>
          </cell>
        </row>
        <row r="13599">
          <cell r="K13599" t="str">
            <v>00111140P.2</v>
          </cell>
        </row>
        <row r="13600">
          <cell r="K13600" t="str">
            <v>00111140P.2</v>
          </cell>
        </row>
        <row r="13601">
          <cell r="K13601" t="str">
            <v>00111140P.2</v>
          </cell>
        </row>
        <row r="13602">
          <cell r="K13602" t="str">
            <v>00111140P.2</v>
          </cell>
        </row>
        <row r="13603">
          <cell r="K13603" t="str">
            <v>00111138P.2</v>
          </cell>
        </row>
        <row r="13604">
          <cell r="K13604" t="str">
            <v>00111140P.2</v>
          </cell>
        </row>
        <row r="13605">
          <cell r="K13605" t="str">
            <v>00111140P.2</v>
          </cell>
        </row>
        <row r="13606">
          <cell r="K13606" t="str">
            <v>00111140P.2</v>
          </cell>
        </row>
        <row r="13607">
          <cell r="K13607" t="str">
            <v>00111140P.2</v>
          </cell>
        </row>
        <row r="13608">
          <cell r="K13608" t="str">
            <v>00111140P.2</v>
          </cell>
        </row>
        <row r="13609">
          <cell r="K13609" t="str">
            <v>00111140P.2</v>
          </cell>
        </row>
        <row r="13610">
          <cell r="K13610" t="str">
            <v>00111140P.2</v>
          </cell>
        </row>
        <row r="13611">
          <cell r="K13611" t="str">
            <v>00111140P.2</v>
          </cell>
        </row>
        <row r="13612">
          <cell r="K13612" t="str">
            <v>00111140P.2</v>
          </cell>
        </row>
        <row r="13613">
          <cell r="K13613" t="str">
            <v>00111140P.2</v>
          </cell>
        </row>
        <row r="13614">
          <cell r="K13614" t="str">
            <v>00111158P.2</v>
          </cell>
        </row>
        <row r="13615">
          <cell r="K13615" t="str">
            <v>00111158P.2</v>
          </cell>
        </row>
        <row r="13616">
          <cell r="K13616" t="str">
            <v>00111158P.2</v>
          </cell>
        </row>
        <row r="13617">
          <cell r="K13617" t="str">
            <v>00111158P.2</v>
          </cell>
        </row>
        <row r="13618">
          <cell r="K13618" t="str">
            <v>00111158P.2</v>
          </cell>
        </row>
        <row r="13619">
          <cell r="K13619" t="str">
            <v>00111158P.2</v>
          </cell>
        </row>
        <row r="13620">
          <cell r="K13620" t="str">
            <v>00111158P.2</v>
          </cell>
        </row>
        <row r="13621">
          <cell r="K13621" t="str">
            <v>00111158P.2</v>
          </cell>
        </row>
        <row r="13622">
          <cell r="K13622" t="str">
            <v>00111158P.2</v>
          </cell>
        </row>
        <row r="13623">
          <cell r="K13623" t="str">
            <v>00111158P.2</v>
          </cell>
        </row>
        <row r="13624">
          <cell r="K13624" t="str">
            <v>00111158P.2</v>
          </cell>
        </row>
        <row r="13625">
          <cell r="K13625" t="str">
            <v>00111158P.2</v>
          </cell>
        </row>
        <row r="13626">
          <cell r="K13626" t="str">
            <v>00111158P.2</v>
          </cell>
        </row>
        <row r="13627">
          <cell r="K13627" t="str">
            <v>00111158P.2</v>
          </cell>
        </row>
        <row r="13628">
          <cell r="K13628" t="str">
            <v>00111110P.2</v>
          </cell>
        </row>
        <row r="13629">
          <cell r="K13629" t="str">
            <v>00111110P.2</v>
          </cell>
        </row>
        <row r="13630">
          <cell r="K13630" t="str">
            <v>00111110P.2</v>
          </cell>
        </row>
        <row r="13631">
          <cell r="K13631" t="str">
            <v>00111110P.2</v>
          </cell>
        </row>
        <row r="13632">
          <cell r="K13632" t="str">
            <v>00111110P.2</v>
          </cell>
        </row>
        <row r="13633">
          <cell r="K13633" t="str">
            <v>00111110P.2</v>
          </cell>
        </row>
        <row r="13634">
          <cell r="K13634" t="str">
            <v>00111110P.2</v>
          </cell>
        </row>
        <row r="13635">
          <cell r="K13635" t="str">
            <v>00111110P.2</v>
          </cell>
        </row>
        <row r="13636">
          <cell r="K13636" t="str">
            <v>00111110P.2</v>
          </cell>
        </row>
        <row r="13637">
          <cell r="K13637" t="str">
            <v>00111110P.2</v>
          </cell>
        </row>
        <row r="13638">
          <cell r="K13638" t="str">
            <v>00111110P.2</v>
          </cell>
        </row>
        <row r="13639">
          <cell r="K13639" t="str">
            <v>00111112P.2</v>
          </cell>
        </row>
        <row r="13640">
          <cell r="K13640" t="str">
            <v>00111112P.2</v>
          </cell>
        </row>
        <row r="13641">
          <cell r="K13641" t="str">
            <v>00111112P.2</v>
          </cell>
        </row>
        <row r="13642">
          <cell r="K13642" t="str">
            <v>00111112P.2</v>
          </cell>
        </row>
        <row r="13643">
          <cell r="K13643" t="str">
            <v>00111112P.2</v>
          </cell>
        </row>
        <row r="13644">
          <cell r="K13644" t="str">
            <v>00111112P.2</v>
          </cell>
        </row>
        <row r="13645">
          <cell r="K13645" t="str">
            <v>00111112P.2</v>
          </cell>
        </row>
        <row r="13646">
          <cell r="K13646" t="str">
            <v>00111112P.2</v>
          </cell>
        </row>
        <row r="13647">
          <cell r="K13647" t="str">
            <v>00111112P.2</v>
          </cell>
        </row>
        <row r="13648">
          <cell r="K13648" t="str">
            <v>00111112P.2</v>
          </cell>
        </row>
        <row r="13649">
          <cell r="K13649" t="str">
            <v>00111112P.2</v>
          </cell>
        </row>
        <row r="13650">
          <cell r="K13650" t="str">
            <v>00111113P.2</v>
          </cell>
        </row>
        <row r="13651">
          <cell r="K13651" t="str">
            <v>00111113P.2</v>
          </cell>
        </row>
        <row r="13652">
          <cell r="K13652" t="str">
            <v>00111113P.2</v>
          </cell>
        </row>
        <row r="13653">
          <cell r="K13653" t="str">
            <v>00111113P.2</v>
          </cell>
        </row>
        <row r="13654">
          <cell r="K13654" t="str">
            <v>00111113P.2</v>
          </cell>
        </row>
        <row r="13655">
          <cell r="K13655" t="str">
            <v>00111113P.2</v>
          </cell>
        </row>
        <row r="13656">
          <cell r="K13656" t="str">
            <v>00111113P.2</v>
          </cell>
        </row>
        <row r="13657">
          <cell r="K13657" t="str">
            <v>00111113P.2</v>
          </cell>
        </row>
        <row r="13658">
          <cell r="K13658" t="str">
            <v>00111113P.2</v>
          </cell>
        </row>
        <row r="13659">
          <cell r="K13659" t="str">
            <v>00111113P.2</v>
          </cell>
        </row>
        <row r="13660">
          <cell r="K13660" t="str">
            <v>00111113P.2</v>
          </cell>
        </row>
        <row r="13661">
          <cell r="K13661" t="str">
            <v>00111114P.2</v>
          </cell>
        </row>
        <row r="13662">
          <cell r="K13662" t="str">
            <v>00111114P.2</v>
          </cell>
        </row>
        <row r="13663">
          <cell r="K13663" t="str">
            <v>00111114P.2</v>
          </cell>
        </row>
        <row r="13664">
          <cell r="K13664" t="str">
            <v>00111114P.2</v>
          </cell>
        </row>
        <row r="13665">
          <cell r="K13665" t="str">
            <v>00111114P.2</v>
          </cell>
        </row>
        <row r="13666">
          <cell r="K13666" t="str">
            <v>00111114P.2</v>
          </cell>
        </row>
        <row r="13667">
          <cell r="K13667" t="str">
            <v>00111114P.2</v>
          </cell>
        </row>
        <row r="13668">
          <cell r="K13668" t="str">
            <v>00111114P.2</v>
          </cell>
        </row>
        <row r="13669">
          <cell r="K13669" t="str">
            <v>00111114P.2</v>
          </cell>
        </row>
        <row r="13670">
          <cell r="K13670" t="str">
            <v>00111114P.2</v>
          </cell>
        </row>
        <row r="13671">
          <cell r="K13671" t="str">
            <v>00111114P.2</v>
          </cell>
        </row>
        <row r="13672">
          <cell r="K13672" t="str">
            <v>00111115P.2</v>
          </cell>
        </row>
        <row r="13673">
          <cell r="K13673" t="str">
            <v>00111115P.2</v>
          </cell>
        </row>
        <row r="13674">
          <cell r="K13674" t="str">
            <v>00111115P.2</v>
          </cell>
        </row>
        <row r="13675">
          <cell r="K13675" t="str">
            <v>00111115P.2</v>
          </cell>
        </row>
        <row r="13676">
          <cell r="K13676" t="str">
            <v>00111116P.2</v>
          </cell>
        </row>
        <row r="13677">
          <cell r="K13677" t="str">
            <v>00111116P.2</v>
          </cell>
        </row>
        <row r="13678">
          <cell r="K13678" t="str">
            <v>00111116P.2</v>
          </cell>
        </row>
        <row r="13679">
          <cell r="K13679" t="str">
            <v>00111116P.2</v>
          </cell>
        </row>
        <row r="13680">
          <cell r="K13680" t="str">
            <v>00111116P.2</v>
          </cell>
        </row>
        <row r="13681">
          <cell r="K13681" t="str">
            <v>00111116P.2</v>
          </cell>
        </row>
        <row r="13682">
          <cell r="K13682" t="str">
            <v>00111116P.2</v>
          </cell>
        </row>
        <row r="13683">
          <cell r="K13683" t="str">
            <v>00111116P.2</v>
          </cell>
        </row>
        <row r="13684">
          <cell r="K13684" t="str">
            <v>00111116P.2</v>
          </cell>
        </row>
        <row r="13685">
          <cell r="K13685" t="str">
            <v>00111116P.2</v>
          </cell>
        </row>
        <row r="13686">
          <cell r="K13686" t="str">
            <v>00111116P.2</v>
          </cell>
        </row>
        <row r="13687">
          <cell r="K13687" t="str">
            <v>00111116P.2</v>
          </cell>
        </row>
        <row r="13688">
          <cell r="K13688" t="str">
            <v>00111116P.2</v>
          </cell>
        </row>
        <row r="13689">
          <cell r="K13689" t="str">
            <v>00111116P.2</v>
          </cell>
        </row>
        <row r="13690">
          <cell r="K13690" t="str">
            <v>00111117P.2</v>
          </cell>
        </row>
        <row r="13691">
          <cell r="K13691" t="str">
            <v>00111117P.2</v>
          </cell>
        </row>
        <row r="13692">
          <cell r="K13692" t="str">
            <v>00111117P.2</v>
          </cell>
        </row>
        <row r="13693">
          <cell r="K13693" t="str">
            <v>00111117P.2</v>
          </cell>
        </row>
        <row r="13694">
          <cell r="K13694" t="str">
            <v>00111117P.2</v>
          </cell>
        </row>
        <row r="13695">
          <cell r="K13695" t="str">
            <v>00111117P.2</v>
          </cell>
        </row>
        <row r="13696">
          <cell r="K13696" t="str">
            <v>00111117P.2</v>
          </cell>
        </row>
        <row r="13697">
          <cell r="K13697" t="str">
            <v>00111117P.2</v>
          </cell>
        </row>
        <row r="13698">
          <cell r="K13698" t="str">
            <v>00111117P.2</v>
          </cell>
        </row>
        <row r="13699">
          <cell r="K13699" t="str">
            <v>00111117P.2</v>
          </cell>
        </row>
        <row r="13700">
          <cell r="K13700" t="str">
            <v>00111117P.2</v>
          </cell>
        </row>
        <row r="13701">
          <cell r="K13701" t="str">
            <v>00111117P.2</v>
          </cell>
        </row>
        <row r="13702">
          <cell r="K13702" t="str">
            <v>00111117P.2</v>
          </cell>
        </row>
        <row r="13703">
          <cell r="K13703" t="str">
            <v>00111118P.2</v>
          </cell>
        </row>
        <row r="13704">
          <cell r="K13704" t="str">
            <v>00111118P.2</v>
          </cell>
        </row>
        <row r="13705">
          <cell r="K13705" t="str">
            <v>00111118P.2</v>
          </cell>
        </row>
        <row r="13706">
          <cell r="K13706" t="str">
            <v>00111118P.2</v>
          </cell>
        </row>
        <row r="13707">
          <cell r="K13707" t="str">
            <v>00111118P.2</v>
          </cell>
        </row>
        <row r="13708">
          <cell r="K13708" t="str">
            <v>00111119P.2</v>
          </cell>
        </row>
        <row r="13709">
          <cell r="K13709" t="str">
            <v>00111119P.2</v>
          </cell>
        </row>
        <row r="13710">
          <cell r="K13710" t="str">
            <v>00111119P.2</v>
          </cell>
        </row>
        <row r="13711">
          <cell r="K13711" t="str">
            <v>00111119P.2</v>
          </cell>
        </row>
        <row r="13712">
          <cell r="K13712" t="str">
            <v>00111120P.2</v>
          </cell>
        </row>
        <row r="13713">
          <cell r="K13713" t="str">
            <v>00111120P.2</v>
          </cell>
        </row>
        <row r="13714">
          <cell r="K13714" t="str">
            <v>00111120P.2</v>
          </cell>
        </row>
        <row r="13715">
          <cell r="K13715" t="str">
            <v>00111120P.2</v>
          </cell>
        </row>
        <row r="13716">
          <cell r="K13716" t="str">
            <v>00111120P.2</v>
          </cell>
        </row>
        <row r="13717">
          <cell r="K13717" t="str">
            <v>00111120P.2</v>
          </cell>
        </row>
        <row r="13718">
          <cell r="K13718" t="str">
            <v>00111120P.2</v>
          </cell>
        </row>
        <row r="13719">
          <cell r="K13719" t="str">
            <v>00111120P.2</v>
          </cell>
        </row>
        <row r="13720">
          <cell r="K13720" t="str">
            <v>00111120P.2</v>
          </cell>
        </row>
        <row r="13721">
          <cell r="K13721" t="str">
            <v>00111120P.2</v>
          </cell>
        </row>
        <row r="13722">
          <cell r="K13722" t="str">
            <v>00111120P.2</v>
          </cell>
        </row>
        <row r="13723">
          <cell r="K13723" t="str">
            <v>00111120P.2</v>
          </cell>
        </row>
        <row r="13724">
          <cell r="K13724" t="str">
            <v>00111120P.2</v>
          </cell>
        </row>
        <row r="13725">
          <cell r="K13725" t="str">
            <v>00111121P.2</v>
          </cell>
        </row>
        <row r="13726">
          <cell r="K13726" t="str">
            <v>00111121P.2</v>
          </cell>
        </row>
        <row r="13727">
          <cell r="K13727" t="str">
            <v>00111121P.2</v>
          </cell>
        </row>
        <row r="13728">
          <cell r="K13728" t="str">
            <v>00111121P.2</v>
          </cell>
        </row>
        <row r="13729">
          <cell r="K13729" t="str">
            <v>00111121P.2</v>
          </cell>
        </row>
        <row r="13730">
          <cell r="K13730" t="str">
            <v>00111121P.2</v>
          </cell>
        </row>
        <row r="13731">
          <cell r="K13731" t="str">
            <v>00111121P.2</v>
          </cell>
        </row>
        <row r="13732">
          <cell r="K13732" t="str">
            <v>00111121P.2</v>
          </cell>
        </row>
        <row r="13733">
          <cell r="K13733" t="str">
            <v>00111121P.2</v>
          </cell>
        </row>
        <row r="13734">
          <cell r="K13734" t="str">
            <v>00111121P.2</v>
          </cell>
        </row>
        <row r="13735">
          <cell r="K13735" t="str">
            <v>00111122P.2</v>
          </cell>
        </row>
        <row r="13736">
          <cell r="K13736" t="str">
            <v>00111122P.2</v>
          </cell>
        </row>
        <row r="13737">
          <cell r="K13737" t="str">
            <v>00111122P.2</v>
          </cell>
        </row>
        <row r="13738">
          <cell r="K13738" t="str">
            <v>00111122P.2</v>
          </cell>
        </row>
        <row r="13739">
          <cell r="K13739" t="str">
            <v>00111122P.2</v>
          </cell>
        </row>
        <row r="13740">
          <cell r="K13740" t="str">
            <v>00111123P.2</v>
          </cell>
        </row>
        <row r="13741">
          <cell r="K13741" t="str">
            <v>00111123P.2</v>
          </cell>
        </row>
        <row r="13742">
          <cell r="K13742" t="str">
            <v>00111123P.2</v>
          </cell>
        </row>
        <row r="13743">
          <cell r="K13743" t="str">
            <v>00111123P.2</v>
          </cell>
        </row>
        <row r="13744">
          <cell r="K13744" t="str">
            <v>00111123P.2</v>
          </cell>
        </row>
        <row r="13745">
          <cell r="K13745" t="str">
            <v>00111123P.2</v>
          </cell>
        </row>
        <row r="13746">
          <cell r="K13746" t="str">
            <v>00111123P.2</v>
          </cell>
        </row>
        <row r="13747">
          <cell r="K13747" t="str">
            <v>00111123P.2</v>
          </cell>
        </row>
        <row r="13748">
          <cell r="K13748" t="str">
            <v>00111123P.2</v>
          </cell>
        </row>
        <row r="13749">
          <cell r="K13749" t="str">
            <v>00111123P.2</v>
          </cell>
        </row>
        <row r="13750">
          <cell r="K13750" t="str">
            <v>00111124P.2</v>
          </cell>
        </row>
        <row r="13751">
          <cell r="K13751" t="str">
            <v>00111124P.2</v>
          </cell>
        </row>
        <row r="13752">
          <cell r="K13752" t="str">
            <v>00111124P.2</v>
          </cell>
        </row>
        <row r="13753">
          <cell r="K13753" t="str">
            <v>00111124P.2</v>
          </cell>
        </row>
        <row r="13754">
          <cell r="K13754" t="str">
            <v>00111124P.2</v>
          </cell>
        </row>
        <row r="13755">
          <cell r="K13755" t="str">
            <v>00111124P.2</v>
          </cell>
        </row>
        <row r="13756">
          <cell r="K13756" t="str">
            <v>00111124P.2</v>
          </cell>
        </row>
        <row r="13757">
          <cell r="K13757" t="str">
            <v>00111124P.2</v>
          </cell>
        </row>
        <row r="13758">
          <cell r="K13758" t="str">
            <v>00111124P.2</v>
          </cell>
        </row>
        <row r="13759">
          <cell r="K13759" t="str">
            <v>00111124P.2</v>
          </cell>
        </row>
        <row r="13760">
          <cell r="K13760" t="str">
            <v>00111125P.2</v>
          </cell>
        </row>
        <row r="13761">
          <cell r="K13761" t="str">
            <v>00111125P.2</v>
          </cell>
        </row>
        <row r="13762">
          <cell r="K13762" t="str">
            <v>00111125P.2</v>
          </cell>
        </row>
        <row r="13763">
          <cell r="K13763" t="str">
            <v>00111125P.2</v>
          </cell>
        </row>
        <row r="13764">
          <cell r="K13764" t="str">
            <v>00111125P.2</v>
          </cell>
        </row>
        <row r="13765">
          <cell r="K13765" t="str">
            <v>00111125P.2</v>
          </cell>
        </row>
        <row r="13766">
          <cell r="K13766" t="str">
            <v>00111125P.2</v>
          </cell>
        </row>
        <row r="13767">
          <cell r="K13767" t="str">
            <v>00111125P.2</v>
          </cell>
        </row>
        <row r="13768">
          <cell r="K13768" t="str">
            <v>00111125P.2</v>
          </cell>
        </row>
        <row r="13769">
          <cell r="K13769" t="str">
            <v>00111125P.2</v>
          </cell>
        </row>
        <row r="13770">
          <cell r="K13770" t="str">
            <v>00111125P.2</v>
          </cell>
        </row>
        <row r="13771">
          <cell r="K13771" t="str">
            <v>00111126P.2</v>
          </cell>
        </row>
        <row r="13772">
          <cell r="K13772" t="str">
            <v>00111126P.2</v>
          </cell>
        </row>
        <row r="13773">
          <cell r="K13773" t="str">
            <v>00111126P.2</v>
          </cell>
        </row>
        <row r="13774">
          <cell r="K13774" t="str">
            <v>00111126P.2</v>
          </cell>
        </row>
        <row r="13775">
          <cell r="K13775" t="str">
            <v>00111126P.2</v>
          </cell>
        </row>
        <row r="13776">
          <cell r="K13776" t="str">
            <v>00111126P.2</v>
          </cell>
        </row>
        <row r="13777">
          <cell r="K13777" t="str">
            <v>00111126P.2</v>
          </cell>
        </row>
        <row r="13778">
          <cell r="K13778" t="str">
            <v>00111126P.2</v>
          </cell>
        </row>
        <row r="13779">
          <cell r="K13779" t="str">
            <v>00111126P.2</v>
          </cell>
        </row>
        <row r="13780">
          <cell r="K13780" t="str">
            <v>00111126P.2</v>
          </cell>
        </row>
        <row r="13781">
          <cell r="K13781" t="str">
            <v>00111127P.2</v>
          </cell>
        </row>
        <row r="13782">
          <cell r="K13782" t="str">
            <v>00111127P.2</v>
          </cell>
        </row>
        <row r="13783">
          <cell r="K13783" t="str">
            <v>00111127P.2</v>
          </cell>
        </row>
        <row r="13784">
          <cell r="K13784" t="str">
            <v>00111127P.2</v>
          </cell>
        </row>
        <row r="13785">
          <cell r="K13785" t="str">
            <v>00111127P.2</v>
          </cell>
        </row>
        <row r="13786">
          <cell r="K13786" t="str">
            <v>00111127P.2</v>
          </cell>
        </row>
        <row r="13787">
          <cell r="K13787" t="str">
            <v>00111127P.2</v>
          </cell>
        </row>
        <row r="13788">
          <cell r="K13788" t="str">
            <v>00111127P.2</v>
          </cell>
        </row>
        <row r="13789">
          <cell r="K13789" t="str">
            <v>00111128P.2</v>
          </cell>
        </row>
        <row r="13790">
          <cell r="K13790" t="str">
            <v>00111128P.2</v>
          </cell>
        </row>
        <row r="13791">
          <cell r="K13791" t="str">
            <v>00111128P.2</v>
          </cell>
        </row>
        <row r="13792">
          <cell r="K13792" t="str">
            <v>00111128P.2</v>
          </cell>
        </row>
        <row r="13793">
          <cell r="K13793" t="str">
            <v>00111128P.2</v>
          </cell>
        </row>
        <row r="13794">
          <cell r="K13794" t="str">
            <v>00111128P.2</v>
          </cell>
        </row>
        <row r="13795">
          <cell r="K13795" t="str">
            <v>00111128P.2</v>
          </cell>
        </row>
        <row r="13796">
          <cell r="K13796" t="str">
            <v>00111128P.2</v>
          </cell>
        </row>
        <row r="13797">
          <cell r="K13797" t="str">
            <v>00111128P.2</v>
          </cell>
        </row>
        <row r="13798">
          <cell r="K13798" t="str">
            <v>00111128P.2</v>
          </cell>
        </row>
        <row r="13799">
          <cell r="K13799" t="str">
            <v>00111128P.2</v>
          </cell>
        </row>
        <row r="13800">
          <cell r="K13800" t="str">
            <v>00111128P.2</v>
          </cell>
        </row>
        <row r="13801">
          <cell r="K13801" t="str">
            <v>00111128P.2</v>
          </cell>
        </row>
        <row r="13802">
          <cell r="K13802" t="str">
            <v>00111128P.2</v>
          </cell>
        </row>
        <row r="13803">
          <cell r="K13803" t="str">
            <v>00111128P.2</v>
          </cell>
        </row>
        <row r="13804">
          <cell r="K13804" t="str">
            <v>00111129P.2</v>
          </cell>
        </row>
        <row r="13805">
          <cell r="K13805" t="str">
            <v>00111129P.2</v>
          </cell>
        </row>
        <row r="13806">
          <cell r="K13806" t="str">
            <v>00111129P.2</v>
          </cell>
        </row>
        <row r="13807">
          <cell r="K13807" t="str">
            <v>00111129P.2</v>
          </cell>
        </row>
        <row r="13808">
          <cell r="K13808" t="str">
            <v>00111129P.2</v>
          </cell>
        </row>
        <row r="13809">
          <cell r="K13809" t="str">
            <v>00111129P.2</v>
          </cell>
        </row>
        <row r="13810">
          <cell r="K13810" t="str">
            <v>00111129P.2</v>
          </cell>
        </row>
        <row r="13811">
          <cell r="K13811" t="str">
            <v>00111129P.2</v>
          </cell>
        </row>
        <row r="13812">
          <cell r="K13812" t="str">
            <v>00111129P.2</v>
          </cell>
        </row>
        <row r="13813">
          <cell r="K13813" t="str">
            <v>00111129P.2</v>
          </cell>
        </row>
        <row r="13814">
          <cell r="K13814" t="str">
            <v>00111129P.2</v>
          </cell>
        </row>
        <row r="13815">
          <cell r="K13815" t="str">
            <v>00111129P.2</v>
          </cell>
        </row>
        <row r="13816">
          <cell r="K13816" t="str">
            <v>00111129P.2</v>
          </cell>
        </row>
        <row r="13817">
          <cell r="K13817" t="str">
            <v>00111130P.2</v>
          </cell>
        </row>
        <row r="13818">
          <cell r="K13818" t="str">
            <v>00111130P.2</v>
          </cell>
        </row>
        <row r="13819">
          <cell r="K13819" t="str">
            <v>00111130P.2</v>
          </cell>
        </row>
        <row r="13820">
          <cell r="K13820" t="str">
            <v>00111130P.2</v>
          </cell>
        </row>
        <row r="13821">
          <cell r="K13821" t="str">
            <v>00111130P.2</v>
          </cell>
        </row>
        <row r="13822">
          <cell r="K13822" t="str">
            <v>00111130P.2</v>
          </cell>
        </row>
        <row r="13823">
          <cell r="K13823" t="str">
            <v>00111130P.2</v>
          </cell>
        </row>
        <row r="13824">
          <cell r="K13824" t="str">
            <v>00111130P.2</v>
          </cell>
        </row>
        <row r="13825">
          <cell r="K13825" t="str">
            <v>00111130P.2</v>
          </cell>
        </row>
        <row r="13826">
          <cell r="K13826" t="str">
            <v>00111130P.2</v>
          </cell>
        </row>
        <row r="13827">
          <cell r="K13827" t="str">
            <v>00111131P.2</v>
          </cell>
        </row>
        <row r="13828">
          <cell r="K13828" t="str">
            <v>00111131P.2</v>
          </cell>
        </row>
        <row r="13829">
          <cell r="K13829" t="str">
            <v>00111131P.2</v>
          </cell>
        </row>
        <row r="13830">
          <cell r="K13830" t="str">
            <v>00111131P.2</v>
          </cell>
        </row>
        <row r="13831">
          <cell r="K13831" t="str">
            <v>00111131P.2</v>
          </cell>
        </row>
        <row r="13832">
          <cell r="K13832" t="str">
            <v>00111131P.2</v>
          </cell>
        </row>
        <row r="13833">
          <cell r="K13833" t="str">
            <v>00111131P.2</v>
          </cell>
        </row>
        <row r="13834">
          <cell r="K13834" t="str">
            <v>00111131P.2</v>
          </cell>
        </row>
        <row r="13835">
          <cell r="K13835" t="str">
            <v>00111131P.2</v>
          </cell>
        </row>
        <row r="13836">
          <cell r="K13836" t="str">
            <v>00111131P.2</v>
          </cell>
        </row>
        <row r="13837">
          <cell r="K13837" t="str">
            <v>00111131P.2</v>
          </cell>
        </row>
        <row r="13838">
          <cell r="K13838" t="str">
            <v>00111131P.2</v>
          </cell>
        </row>
        <row r="13839">
          <cell r="K13839" t="str">
            <v>00111131P.2</v>
          </cell>
        </row>
        <row r="13840">
          <cell r="K13840" t="str">
            <v>00111131P.2</v>
          </cell>
        </row>
        <row r="13841">
          <cell r="K13841" t="str">
            <v>00111132P.2</v>
          </cell>
        </row>
        <row r="13842">
          <cell r="K13842" t="str">
            <v>00111132P.2</v>
          </cell>
        </row>
        <row r="13843">
          <cell r="K13843" t="str">
            <v>00111132P.2</v>
          </cell>
        </row>
        <row r="13844">
          <cell r="K13844" t="str">
            <v>00111132P.2</v>
          </cell>
        </row>
        <row r="13845">
          <cell r="K13845" t="str">
            <v>00111132P.2</v>
          </cell>
        </row>
        <row r="13846">
          <cell r="K13846" t="str">
            <v>00111132P.2</v>
          </cell>
        </row>
        <row r="13847">
          <cell r="K13847" t="str">
            <v>00111132P.2</v>
          </cell>
        </row>
        <row r="13848">
          <cell r="K13848" t="str">
            <v>00111132P.2</v>
          </cell>
        </row>
        <row r="13849">
          <cell r="K13849" t="str">
            <v>00111132P.2</v>
          </cell>
        </row>
        <row r="13850">
          <cell r="K13850" t="str">
            <v>00111132P.2</v>
          </cell>
        </row>
        <row r="13851">
          <cell r="K13851" t="str">
            <v>00111132P.2</v>
          </cell>
        </row>
        <row r="13852">
          <cell r="K13852" t="str">
            <v>00111132P.2</v>
          </cell>
        </row>
        <row r="13853">
          <cell r="K13853" t="str">
            <v>00111132P.2</v>
          </cell>
        </row>
        <row r="13854">
          <cell r="K13854" t="str">
            <v>00111132P.2</v>
          </cell>
        </row>
        <row r="13855">
          <cell r="K13855" t="str">
            <v>00111132P.2</v>
          </cell>
        </row>
        <row r="13856">
          <cell r="K13856" t="str">
            <v>00111133P.2</v>
          </cell>
        </row>
        <row r="13857">
          <cell r="K13857" t="str">
            <v>00111133P.2</v>
          </cell>
        </row>
        <row r="13858">
          <cell r="K13858" t="str">
            <v>00111133P.2</v>
          </cell>
        </row>
        <row r="13859">
          <cell r="K13859" t="str">
            <v>00111133P.2</v>
          </cell>
        </row>
        <row r="13860">
          <cell r="K13860" t="str">
            <v>00111133P.2</v>
          </cell>
        </row>
        <row r="13861">
          <cell r="K13861" t="str">
            <v>00111133P.2</v>
          </cell>
        </row>
        <row r="13862">
          <cell r="K13862" t="str">
            <v>00111133P.2</v>
          </cell>
        </row>
        <row r="13863">
          <cell r="K13863" t="str">
            <v>00111133P.2</v>
          </cell>
        </row>
        <row r="13864">
          <cell r="K13864" t="str">
            <v>00111133P.2</v>
          </cell>
        </row>
        <row r="13865">
          <cell r="K13865" t="str">
            <v>00111133P.2</v>
          </cell>
        </row>
        <row r="13866">
          <cell r="K13866" t="str">
            <v>00111133P.2</v>
          </cell>
        </row>
        <row r="13867">
          <cell r="K13867" t="str">
            <v>00111133P.2</v>
          </cell>
        </row>
        <row r="13868">
          <cell r="K13868" t="str">
            <v>00111133P.2</v>
          </cell>
        </row>
        <row r="13869">
          <cell r="K13869" t="str">
            <v>00111134P.2</v>
          </cell>
        </row>
        <row r="13870">
          <cell r="K13870" t="str">
            <v>00111134P.2</v>
          </cell>
        </row>
        <row r="13871">
          <cell r="K13871" t="str">
            <v>00111134P.2</v>
          </cell>
        </row>
        <row r="13872">
          <cell r="K13872" t="str">
            <v>00111134P.2</v>
          </cell>
        </row>
        <row r="13873">
          <cell r="K13873" t="str">
            <v>00111134P.2</v>
          </cell>
        </row>
        <row r="13874">
          <cell r="K13874" t="str">
            <v>00111134P.2</v>
          </cell>
        </row>
        <row r="13875">
          <cell r="K13875" t="str">
            <v>00111134P.2</v>
          </cell>
        </row>
        <row r="13876">
          <cell r="K13876" t="str">
            <v>00111134P.2</v>
          </cell>
        </row>
        <row r="13877">
          <cell r="K13877" t="str">
            <v>00111134P.2</v>
          </cell>
        </row>
        <row r="13878">
          <cell r="K13878" t="str">
            <v>00111134P.2</v>
          </cell>
        </row>
        <row r="13879">
          <cell r="K13879" t="str">
            <v>00111134P.2</v>
          </cell>
        </row>
        <row r="13880">
          <cell r="K13880" t="str">
            <v>00111134P.2</v>
          </cell>
        </row>
        <row r="13881">
          <cell r="K13881" t="str">
            <v>00111134P.2</v>
          </cell>
        </row>
        <row r="13882">
          <cell r="K13882" t="str">
            <v>00111135P.2</v>
          </cell>
        </row>
        <row r="13883">
          <cell r="K13883" t="str">
            <v>00111135P.2</v>
          </cell>
        </row>
        <row r="13884">
          <cell r="K13884" t="str">
            <v>00111135P.2</v>
          </cell>
        </row>
        <row r="13885">
          <cell r="K13885" t="str">
            <v>00111135P.2</v>
          </cell>
        </row>
        <row r="13886">
          <cell r="K13886" t="str">
            <v>00111135P.2</v>
          </cell>
        </row>
        <row r="13887">
          <cell r="K13887" t="str">
            <v>00111135P.2</v>
          </cell>
        </row>
        <row r="13888">
          <cell r="K13888" t="str">
            <v>00111135P.2</v>
          </cell>
        </row>
        <row r="13889">
          <cell r="K13889" t="str">
            <v>00111135P.2</v>
          </cell>
        </row>
        <row r="13890">
          <cell r="K13890" t="str">
            <v>00111135P.2</v>
          </cell>
        </row>
        <row r="13891">
          <cell r="K13891" t="str">
            <v>00111135P.2</v>
          </cell>
        </row>
        <row r="13892">
          <cell r="K13892" t="str">
            <v>00111135P.2</v>
          </cell>
        </row>
        <row r="13893">
          <cell r="K13893" t="str">
            <v>00111135P.2</v>
          </cell>
        </row>
        <row r="13894">
          <cell r="K13894" t="str">
            <v>00111135P.2</v>
          </cell>
        </row>
        <row r="13895">
          <cell r="K13895" t="str">
            <v>00111136P.2</v>
          </cell>
        </row>
        <row r="13896">
          <cell r="K13896" t="str">
            <v>00111136P.2</v>
          </cell>
        </row>
        <row r="13897">
          <cell r="K13897" t="str">
            <v>00111136P.2</v>
          </cell>
        </row>
        <row r="13898">
          <cell r="K13898" t="str">
            <v>00111136P.2</v>
          </cell>
        </row>
        <row r="13899">
          <cell r="K13899" t="str">
            <v>00111136P.2</v>
          </cell>
        </row>
        <row r="13900">
          <cell r="K13900" t="str">
            <v>00111136P.2</v>
          </cell>
        </row>
        <row r="13901">
          <cell r="K13901" t="str">
            <v>00111136P.2</v>
          </cell>
        </row>
        <row r="13902">
          <cell r="K13902" t="str">
            <v>00111136P.2</v>
          </cell>
        </row>
        <row r="13903">
          <cell r="K13903" t="str">
            <v>00111143P.2</v>
          </cell>
        </row>
        <row r="13904">
          <cell r="K13904" t="str">
            <v>00111143P.2</v>
          </cell>
        </row>
        <row r="13905">
          <cell r="K13905" t="str">
            <v>00111143P.2</v>
          </cell>
        </row>
        <row r="13906">
          <cell r="K13906" t="str">
            <v>00111143P.2</v>
          </cell>
        </row>
        <row r="13907">
          <cell r="K13907" t="str">
            <v>00111143P.2</v>
          </cell>
        </row>
        <row r="13908">
          <cell r="K13908" t="str">
            <v>00111145P.2</v>
          </cell>
        </row>
        <row r="13909">
          <cell r="K13909" t="str">
            <v>00111145P.2</v>
          </cell>
        </row>
        <row r="13910">
          <cell r="K13910" t="str">
            <v>00111145P.2</v>
          </cell>
        </row>
        <row r="13911">
          <cell r="K13911" t="str">
            <v>00111145P.2</v>
          </cell>
        </row>
        <row r="13912">
          <cell r="K13912" t="str">
            <v>00111145P.2</v>
          </cell>
        </row>
        <row r="13913">
          <cell r="K13913" t="str">
            <v>00111145P.2</v>
          </cell>
        </row>
        <row r="13914">
          <cell r="K13914" t="str">
            <v>00111145P.2</v>
          </cell>
        </row>
        <row r="13915">
          <cell r="K13915" t="str">
            <v>00111145P.2</v>
          </cell>
        </row>
        <row r="13916">
          <cell r="K13916" t="str">
            <v>00111145P.2</v>
          </cell>
        </row>
        <row r="13917">
          <cell r="K13917" t="str">
            <v>00111145P.2</v>
          </cell>
        </row>
        <row r="13918">
          <cell r="K13918" t="str">
            <v>00111153P.2</v>
          </cell>
        </row>
        <row r="13919">
          <cell r="K13919" t="str">
            <v>00111153P.2</v>
          </cell>
        </row>
        <row r="13920">
          <cell r="K13920" t="str">
            <v>00111153P.2</v>
          </cell>
        </row>
        <row r="13921">
          <cell r="K13921" t="str">
            <v>00111153P.2</v>
          </cell>
        </row>
        <row r="13922">
          <cell r="K13922" t="str">
            <v>00111153P.2</v>
          </cell>
        </row>
        <row r="13923">
          <cell r="K13923" t="str">
            <v>00111153P.2</v>
          </cell>
        </row>
        <row r="13924">
          <cell r="K13924" t="str">
            <v>00111157P.2</v>
          </cell>
        </row>
        <row r="13925">
          <cell r="K13925" t="str">
            <v>00111157P.2</v>
          </cell>
        </row>
        <row r="13926">
          <cell r="K13926" t="str">
            <v>00111157P.2</v>
          </cell>
        </row>
        <row r="13927">
          <cell r="K13927" t="str">
            <v>00111157P.2</v>
          </cell>
        </row>
        <row r="13928">
          <cell r="K13928" t="str">
            <v>00111157P.2</v>
          </cell>
        </row>
        <row r="13929">
          <cell r="K13929" t="str">
            <v>00111157P.2</v>
          </cell>
        </row>
        <row r="13930">
          <cell r="K13930" t="str">
            <v>00111157P.2</v>
          </cell>
        </row>
        <row r="13931">
          <cell r="K13931" t="str">
            <v>00111157P.2</v>
          </cell>
        </row>
        <row r="13932">
          <cell r="K13932" t="str">
            <v>00111157P.2</v>
          </cell>
        </row>
        <row r="13933">
          <cell r="K13933" t="str">
            <v>00111157P.2</v>
          </cell>
        </row>
        <row r="13934">
          <cell r="K13934" t="str">
            <v>00111157P.2</v>
          </cell>
        </row>
        <row r="13935">
          <cell r="K13935" t="str">
            <v>00111157P.2</v>
          </cell>
        </row>
        <row r="13936">
          <cell r="K13936" t="str">
            <v>00111157P.2</v>
          </cell>
        </row>
        <row r="13937">
          <cell r="K13937" t="str">
            <v>00111159P.2</v>
          </cell>
        </row>
        <row r="13938">
          <cell r="K13938" t="str">
            <v>00111159P.2</v>
          </cell>
        </row>
        <row r="13939">
          <cell r="K13939" t="str">
            <v>00111159P.2</v>
          </cell>
        </row>
        <row r="13940">
          <cell r="K13940" t="str">
            <v>00111159P.2</v>
          </cell>
        </row>
        <row r="13941">
          <cell r="K13941" t="str">
            <v>00111159P.2</v>
          </cell>
        </row>
        <row r="13942">
          <cell r="K13942" t="str">
            <v>00111159P.2</v>
          </cell>
        </row>
        <row r="13943">
          <cell r="K13943" t="str">
            <v>00111159P.2</v>
          </cell>
        </row>
        <row r="13944">
          <cell r="K13944" t="str">
            <v>00111157P.2</v>
          </cell>
        </row>
        <row r="13945">
          <cell r="K13945" t="str">
            <v>00111157P.2</v>
          </cell>
        </row>
        <row r="13946">
          <cell r="K13946" t="str">
            <v>00111157P.2</v>
          </cell>
        </row>
        <row r="13947">
          <cell r="K13947" t="str">
            <v>00111143P.2</v>
          </cell>
        </row>
        <row r="13948">
          <cell r="K13948" t="str">
            <v>00111144P.2</v>
          </cell>
        </row>
        <row r="13949">
          <cell r="K13949" t="str">
            <v>00111157P.2</v>
          </cell>
        </row>
        <row r="13950">
          <cell r="K13950" t="str">
            <v>00111128P.2</v>
          </cell>
        </row>
        <row r="13951">
          <cell r="K13951" t="str">
            <v>00111128P.2</v>
          </cell>
        </row>
        <row r="13952">
          <cell r="K13952" t="str">
            <v>00111128P.2</v>
          </cell>
        </row>
        <row r="13953">
          <cell r="K13953" t="str">
            <v>00111128P.2</v>
          </cell>
        </row>
        <row r="13954">
          <cell r="K13954" t="str">
            <v>00111128P.2</v>
          </cell>
        </row>
        <row r="13955">
          <cell r="K13955" t="str">
            <v>00111128P.2</v>
          </cell>
        </row>
        <row r="13956">
          <cell r="K13956" t="str">
            <v>00111128P.2</v>
          </cell>
        </row>
        <row r="13957">
          <cell r="K13957" t="str">
            <v>00111128P.2</v>
          </cell>
        </row>
        <row r="13958">
          <cell r="K13958" t="str">
            <v>00111128P.2</v>
          </cell>
        </row>
        <row r="13959">
          <cell r="K13959" t="str">
            <v>00111128P.2</v>
          </cell>
        </row>
        <row r="13960">
          <cell r="K13960" t="str">
            <v>00111128P.2</v>
          </cell>
        </row>
        <row r="13961">
          <cell r="K13961" t="str">
            <v>00111128P.2</v>
          </cell>
        </row>
        <row r="13962">
          <cell r="K13962" t="str">
            <v>00111128P.2</v>
          </cell>
        </row>
        <row r="13963">
          <cell r="K13963" t="str">
            <v>00111128P.2</v>
          </cell>
        </row>
        <row r="13964">
          <cell r="K13964" t="str">
            <v>00111128P.2</v>
          </cell>
        </row>
        <row r="13965">
          <cell r="K13965" t="str">
            <v>00111128P.2</v>
          </cell>
        </row>
        <row r="13966">
          <cell r="K13966" t="str">
            <v>00111128P.2</v>
          </cell>
        </row>
        <row r="13967">
          <cell r="K13967" t="str">
            <v>00111128P.2</v>
          </cell>
        </row>
        <row r="13968">
          <cell r="K13968" t="str">
            <v>00111128P.2</v>
          </cell>
        </row>
        <row r="13969">
          <cell r="K13969" t="str">
            <v>00111128P.2</v>
          </cell>
        </row>
        <row r="13970">
          <cell r="K13970" t="str">
            <v>00111128P.2</v>
          </cell>
        </row>
        <row r="13971">
          <cell r="K13971" t="str">
            <v>00111128P.2</v>
          </cell>
        </row>
        <row r="13972">
          <cell r="K13972" t="str">
            <v>00111101P.2</v>
          </cell>
        </row>
        <row r="13973">
          <cell r="K13973" t="str">
            <v>00111115P.2</v>
          </cell>
        </row>
        <row r="13974">
          <cell r="K13974" t="str">
            <v>00111117P.2</v>
          </cell>
        </row>
        <row r="13975">
          <cell r="K13975" t="str">
            <v>00111118P.2</v>
          </cell>
        </row>
        <row r="13976">
          <cell r="K13976" t="str">
            <v>00111131P.2</v>
          </cell>
        </row>
        <row r="13977">
          <cell r="K13977" t="str">
            <v>00111135P.2</v>
          </cell>
        </row>
        <row r="13978">
          <cell r="K13978" t="str">
            <v>00111150P.2</v>
          </cell>
        </row>
        <row r="13979">
          <cell r="K13979" t="str">
            <v>00111131P.2</v>
          </cell>
        </row>
        <row r="13980">
          <cell r="K13980" t="str">
            <v>00111131P.2</v>
          </cell>
        </row>
        <row r="13981">
          <cell r="K13981" t="str">
            <v>00111130P.2</v>
          </cell>
        </row>
        <row r="13982">
          <cell r="K13982" t="str">
            <v>00111131P.2</v>
          </cell>
        </row>
        <row r="13983">
          <cell r="K13983" t="str">
            <v>00111131P.2</v>
          </cell>
        </row>
        <row r="13984">
          <cell r="K13984" t="str">
            <v>00111125P.2</v>
          </cell>
        </row>
        <row r="13985">
          <cell r="K13985" t="str">
            <v>00111125P.2</v>
          </cell>
        </row>
        <row r="13986">
          <cell r="K13986" t="str">
            <v>00111125P.2</v>
          </cell>
        </row>
        <row r="13987">
          <cell r="K13987" t="str">
            <v>00111125P.2</v>
          </cell>
        </row>
        <row r="13988">
          <cell r="K13988" t="str">
            <v>00111125P.2</v>
          </cell>
        </row>
        <row r="13989">
          <cell r="K13989" t="str">
            <v>00111101P.2</v>
          </cell>
        </row>
        <row r="13990">
          <cell r="K13990" t="str">
            <v>00111150P.2</v>
          </cell>
        </row>
        <row r="13991">
          <cell r="K13991" t="str">
            <v>00111150P.2</v>
          </cell>
        </row>
        <row r="13992">
          <cell r="K13992" t="str">
            <v>00111150P.2</v>
          </cell>
        </row>
        <row r="13993">
          <cell r="K13993" t="str">
            <v>00111150P.2</v>
          </cell>
        </row>
        <row r="13994">
          <cell r="K13994" t="str">
            <v>00111148P.2</v>
          </cell>
        </row>
        <row r="13995">
          <cell r="K13995" t="str">
            <v>00111148P.2</v>
          </cell>
        </row>
        <row r="13996">
          <cell r="K13996" t="str">
            <v>00111148P.2</v>
          </cell>
        </row>
        <row r="13997">
          <cell r="K13997" t="str">
            <v>00111150P.2</v>
          </cell>
        </row>
        <row r="13998">
          <cell r="K13998" t="str">
            <v>00111136P.2</v>
          </cell>
        </row>
        <row r="13999">
          <cell r="K13999" t="str">
            <v>00111135P.2</v>
          </cell>
        </row>
        <row r="14000">
          <cell r="K14000" t="str">
            <v>00111159P.2</v>
          </cell>
        </row>
        <row r="14001">
          <cell r="K14001" t="str">
            <v>00111159P.2</v>
          </cell>
        </row>
        <row r="14002">
          <cell r="K14002" t="str">
            <v>00111159P.2</v>
          </cell>
        </row>
        <row r="14003">
          <cell r="K14003" t="str">
            <v>00111159P.2</v>
          </cell>
        </row>
        <row r="14004">
          <cell r="K14004" t="str">
            <v>00111159P.2</v>
          </cell>
        </row>
        <row r="14005">
          <cell r="K14005" t="str">
            <v>00111114P.2</v>
          </cell>
        </row>
        <row r="14006">
          <cell r="K14006" t="str">
            <v>00111114P.2</v>
          </cell>
        </row>
        <row r="14007">
          <cell r="K14007" t="str">
            <v>00111114P.2</v>
          </cell>
        </row>
        <row r="14008">
          <cell r="K14008" t="str">
            <v>00111114P.2</v>
          </cell>
        </row>
        <row r="14009">
          <cell r="K14009" t="str">
            <v>00111114P.2</v>
          </cell>
        </row>
        <row r="14010">
          <cell r="K14010" t="str">
            <v>00111114P.2</v>
          </cell>
        </row>
        <row r="14011">
          <cell r="K14011" t="str">
            <v>00111114P.2</v>
          </cell>
        </row>
        <row r="14012">
          <cell r="K14012" t="str">
            <v>00111114P.2</v>
          </cell>
        </row>
        <row r="14013">
          <cell r="K14013" t="str">
            <v>00111114P.2</v>
          </cell>
        </row>
        <row r="14014">
          <cell r="K14014" t="str">
            <v>00111114P.2</v>
          </cell>
        </row>
        <row r="14015">
          <cell r="K14015" t="str">
            <v>00111113P.2</v>
          </cell>
        </row>
        <row r="14016">
          <cell r="K14016" t="str">
            <v>00111113P.2</v>
          </cell>
        </row>
        <row r="14017">
          <cell r="K14017" t="str">
            <v>00111113P.2</v>
          </cell>
        </row>
        <row r="14018">
          <cell r="K14018" t="str">
            <v>00111113P.2</v>
          </cell>
        </row>
        <row r="14019">
          <cell r="K14019" t="str">
            <v>00111118P.2</v>
          </cell>
        </row>
        <row r="14020">
          <cell r="K14020" t="str">
            <v>00111113P.2</v>
          </cell>
        </row>
        <row r="14021">
          <cell r="K14021" t="str">
            <v>00111113P.2</v>
          </cell>
        </row>
        <row r="14022">
          <cell r="K14022" t="str">
            <v>00111118P.2</v>
          </cell>
        </row>
        <row r="14023">
          <cell r="K14023" t="str">
            <v>00111118P.2</v>
          </cell>
        </row>
        <row r="14024">
          <cell r="K14024" t="str">
            <v>00111146P.2</v>
          </cell>
        </row>
        <row r="14025">
          <cell r="K14025" t="str">
            <v>00111146P.2</v>
          </cell>
        </row>
        <row r="14026">
          <cell r="K14026" t="str">
            <v>00111146P.2</v>
          </cell>
        </row>
        <row r="14027">
          <cell r="K14027" t="str">
            <v>00111146P.2</v>
          </cell>
        </row>
        <row r="14028">
          <cell r="K14028" t="str">
            <v>00111146P.2</v>
          </cell>
        </row>
        <row r="14029">
          <cell r="K14029" t="str">
            <v>00111146P.2</v>
          </cell>
        </row>
        <row r="14030">
          <cell r="K14030" t="str">
            <v>00111146P.2</v>
          </cell>
        </row>
        <row r="14031">
          <cell r="K14031" t="str">
            <v>00111143P.2</v>
          </cell>
        </row>
        <row r="14032">
          <cell r="K14032" t="str">
            <v>00111143P.2</v>
          </cell>
        </row>
        <row r="14033">
          <cell r="K14033" t="str">
            <v>00111143P.2</v>
          </cell>
        </row>
        <row r="14034">
          <cell r="K14034" t="str">
            <v>00111149P.2</v>
          </cell>
        </row>
        <row r="14035">
          <cell r="K14035" t="str">
            <v>00111143P.2</v>
          </cell>
        </row>
        <row r="14036">
          <cell r="K14036" t="str">
            <v>00111143P.2</v>
          </cell>
        </row>
        <row r="14037">
          <cell r="K14037" t="str">
            <v>00111149P.2</v>
          </cell>
        </row>
        <row r="14038">
          <cell r="K14038" t="str">
            <v>00111143P.2</v>
          </cell>
        </row>
        <row r="14039">
          <cell r="K14039" t="str">
            <v>00111146P.2</v>
          </cell>
        </row>
        <row r="14040">
          <cell r="K14040" t="str">
            <v>00111146P.2</v>
          </cell>
        </row>
        <row r="14041">
          <cell r="K14041" t="str">
            <v>00111146P.2</v>
          </cell>
        </row>
        <row r="14042">
          <cell r="K14042" t="str">
            <v>00111147P.2</v>
          </cell>
        </row>
        <row r="14043">
          <cell r="K14043" t="str">
            <v>00111149P.2</v>
          </cell>
        </row>
        <row r="14044">
          <cell r="K14044" t="str">
            <v>00111143P.2</v>
          </cell>
        </row>
        <row r="14045">
          <cell r="K14045" t="str">
            <v>00111143P.2</v>
          </cell>
        </row>
        <row r="14046">
          <cell r="K14046" t="str">
            <v>00111143P.2</v>
          </cell>
        </row>
        <row r="14047">
          <cell r="K14047" t="str">
            <v>00111146P.2</v>
          </cell>
        </row>
        <row r="14048">
          <cell r="K14048" t="str">
            <v>00111149P.2</v>
          </cell>
        </row>
        <row r="14049">
          <cell r="K14049" t="str">
            <v>00111149P.2</v>
          </cell>
        </row>
        <row r="14050">
          <cell r="K14050" t="str">
            <v>00111146P.2</v>
          </cell>
        </row>
        <row r="14051">
          <cell r="K14051" t="str">
            <v>00111143P.2</v>
          </cell>
        </row>
        <row r="14052">
          <cell r="K14052" t="str">
            <v>00111143P.2</v>
          </cell>
        </row>
        <row r="14053">
          <cell r="K14053" t="str">
            <v>00111143P.2</v>
          </cell>
        </row>
        <row r="14054">
          <cell r="K14054" t="str">
            <v>00111146P.2</v>
          </cell>
        </row>
        <row r="14055">
          <cell r="K14055" t="str">
            <v>00111149P.2</v>
          </cell>
        </row>
        <row r="14056">
          <cell r="K14056" t="str">
            <v>00111146P.2</v>
          </cell>
        </row>
        <row r="14057">
          <cell r="K14057" t="str">
            <v>00111145P.2</v>
          </cell>
        </row>
        <row r="14058">
          <cell r="K14058" t="str">
            <v>00111145P.2</v>
          </cell>
        </row>
        <row r="14059">
          <cell r="K14059" t="str">
            <v>00111109P.2</v>
          </cell>
        </row>
        <row r="14060">
          <cell r="K14060" t="str">
            <v>00111136P.2</v>
          </cell>
        </row>
        <row r="14061">
          <cell r="K14061" t="str">
            <v>00111108P.2</v>
          </cell>
        </row>
        <row r="14062">
          <cell r="K14062" t="str">
            <v>00111106P.2</v>
          </cell>
        </row>
        <row r="14063">
          <cell r="K14063" t="str">
            <v>00111131P.2</v>
          </cell>
        </row>
        <row r="14064">
          <cell r="K14064" t="str">
            <v>00111130P.2</v>
          </cell>
        </row>
        <row r="14065">
          <cell r="K14065" t="str">
            <v>00111128P.2</v>
          </cell>
        </row>
        <row r="14066">
          <cell r="K14066" t="str">
            <v>00111128P.2</v>
          </cell>
        </row>
        <row r="14067">
          <cell r="K14067" t="str">
            <v>00111109P.2</v>
          </cell>
        </row>
        <row r="14068">
          <cell r="K14068" t="str">
            <v>00111128P.2</v>
          </cell>
        </row>
        <row r="14069">
          <cell r="K14069" t="str">
            <v>00111128P.2</v>
          </cell>
        </row>
        <row r="14070">
          <cell r="K14070" t="str">
            <v>00111130P.2</v>
          </cell>
        </row>
        <row r="14071">
          <cell r="K14071" t="str">
            <v>00111130P.2</v>
          </cell>
        </row>
        <row r="14072">
          <cell r="K14072" t="str">
            <v>00111145P.2</v>
          </cell>
        </row>
        <row r="14073">
          <cell r="K14073" t="str">
            <v>00111145P.2</v>
          </cell>
        </row>
        <row r="14074">
          <cell r="K14074" t="str">
            <v>00111145P.2</v>
          </cell>
        </row>
        <row r="14075">
          <cell r="K14075" t="str">
            <v>00111145P.2</v>
          </cell>
        </row>
        <row r="14076">
          <cell r="K14076" t="str">
            <v>00111145P.2</v>
          </cell>
        </row>
        <row r="14077">
          <cell r="K14077" t="str">
            <v>00111145P.2</v>
          </cell>
        </row>
        <row r="14078">
          <cell r="K14078" t="str">
            <v>00111145P.2</v>
          </cell>
        </row>
        <row r="14079">
          <cell r="K14079" t="str">
            <v>00111145P.2</v>
          </cell>
        </row>
        <row r="14080">
          <cell r="K14080" t="str">
            <v>00111145P.2</v>
          </cell>
        </row>
        <row r="14081">
          <cell r="K14081" t="str">
            <v>00111145P.2</v>
          </cell>
        </row>
        <row r="14082">
          <cell r="K14082" t="str">
            <v>00111145P.2</v>
          </cell>
        </row>
        <row r="14083">
          <cell r="K14083" t="str">
            <v>00111145P.2</v>
          </cell>
        </row>
        <row r="14084">
          <cell r="K14084" t="str">
            <v>00111145P.2</v>
          </cell>
        </row>
        <row r="14085">
          <cell r="K14085" t="str">
            <v>00111145P.2</v>
          </cell>
        </row>
        <row r="14086">
          <cell r="K14086" t="str">
            <v>00111145P.2</v>
          </cell>
        </row>
        <row r="14087">
          <cell r="K14087" t="str">
            <v>00111145P.2</v>
          </cell>
        </row>
        <row r="14088">
          <cell r="K14088" t="str">
            <v>00111145P.2</v>
          </cell>
        </row>
        <row r="14089">
          <cell r="K14089" t="str">
            <v>00111145P.2</v>
          </cell>
        </row>
        <row r="14090">
          <cell r="K14090" t="str">
            <v>00111145P.2</v>
          </cell>
        </row>
        <row r="14091">
          <cell r="K14091" t="str">
            <v>00111145P.2</v>
          </cell>
        </row>
        <row r="14092">
          <cell r="K14092" t="str">
            <v>00111120P.2</v>
          </cell>
        </row>
        <row r="14093">
          <cell r="K14093" t="str">
            <v>00111120P.2</v>
          </cell>
        </row>
        <row r="14094">
          <cell r="K14094" t="str">
            <v>00111120P.2</v>
          </cell>
        </row>
        <row r="14095">
          <cell r="K14095" t="str">
            <v>00111122P.2</v>
          </cell>
        </row>
        <row r="14096">
          <cell r="K14096" t="str">
            <v>00111122P.2</v>
          </cell>
        </row>
        <row r="14097">
          <cell r="K14097" t="str">
            <v>00111145P.2</v>
          </cell>
        </row>
        <row r="14098">
          <cell r="K14098" t="str">
            <v>00111145P.2</v>
          </cell>
        </row>
        <row r="14099">
          <cell r="K14099" t="str">
            <v>00111145P.2</v>
          </cell>
        </row>
        <row r="14100">
          <cell r="K14100" t="str">
            <v>00111122P.2</v>
          </cell>
        </row>
        <row r="14101">
          <cell r="K14101" t="str">
            <v>00111145P.2</v>
          </cell>
        </row>
        <row r="14102">
          <cell r="K14102" t="str">
            <v>00111153P.2</v>
          </cell>
        </row>
        <row r="14103">
          <cell r="K14103" t="str">
            <v>00111153P.2</v>
          </cell>
        </row>
        <row r="14104">
          <cell r="K14104" t="str">
            <v>00111153P.2</v>
          </cell>
        </row>
        <row r="14105">
          <cell r="K14105" t="str">
            <v>00111153P.2</v>
          </cell>
        </row>
        <row r="14106">
          <cell r="K14106" t="str">
            <v>00111153P.2</v>
          </cell>
        </row>
        <row r="14107">
          <cell r="K14107" t="str">
            <v>00111153P.2</v>
          </cell>
        </row>
        <row r="14108">
          <cell r="K14108" t="str">
            <v>00111153P.2</v>
          </cell>
        </row>
        <row r="14109">
          <cell r="K14109" t="str">
            <v>00111145P.2</v>
          </cell>
        </row>
        <row r="14110">
          <cell r="K14110" t="str">
            <v>00111145P.2</v>
          </cell>
        </row>
        <row r="14111">
          <cell r="K14111" t="str">
            <v>00111145P.2</v>
          </cell>
        </row>
        <row r="14112">
          <cell r="K14112" t="str">
            <v>00111145P.2</v>
          </cell>
        </row>
        <row r="14113">
          <cell r="K14113" t="str">
            <v>00111145P.2</v>
          </cell>
        </row>
        <row r="14114">
          <cell r="K14114" t="str">
            <v>00111145P.2</v>
          </cell>
        </row>
        <row r="14115">
          <cell r="K14115" t="str">
            <v>00111145P.2</v>
          </cell>
        </row>
        <row r="14116">
          <cell r="K14116" t="str">
            <v>00111145P.2</v>
          </cell>
        </row>
        <row r="14117">
          <cell r="K14117" t="str">
            <v>00111145P.2</v>
          </cell>
        </row>
        <row r="14118">
          <cell r="K14118" t="str">
            <v>00111145P.2</v>
          </cell>
        </row>
        <row r="14119">
          <cell r="K14119" t="str">
            <v>00111145P.2</v>
          </cell>
        </row>
        <row r="14120">
          <cell r="K14120" t="str">
            <v>00111145P.2</v>
          </cell>
        </row>
        <row r="14121">
          <cell r="K14121" t="str">
            <v>00111145P.2</v>
          </cell>
        </row>
        <row r="14122">
          <cell r="K14122" t="str">
            <v>00111145P.2</v>
          </cell>
        </row>
        <row r="14123">
          <cell r="K14123" t="str">
            <v>00111145P.2</v>
          </cell>
        </row>
        <row r="14124">
          <cell r="K14124" t="str">
            <v>00111145P.2</v>
          </cell>
        </row>
        <row r="14125">
          <cell r="K14125" t="str">
            <v>00111145P.2</v>
          </cell>
        </row>
        <row r="14126">
          <cell r="K14126" t="str">
            <v>00111145P.2</v>
          </cell>
        </row>
        <row r="14127">
          <cell r="K14127" t="str">
            <v>00111145P.2</v>
          </cell>
        </row>
        <row r="14128">
          <cell r="K14128" t="str">
            <v>00111145P.2</v>
          </cell>
        </row>
        <row r="14129">
          <cell r="K14129" t="str">
            <v>00111145P.2</v>
          </cell>
        </row>
        <row r="14130">
          <cell r="K14130" t="str">
            <v>00111145P.2</v>
          </cell>
        </row>
        <row r="14131">
          <cell r="K14131" t="str">
            <v>00111145P.2</v>
          </cell>
        </row>
        <row r="14132">
          <cell r="K14132" t="str">
            <v>00111145P.2</v>
          </cell>
        </row>
        <row r="14133">
          <cell r="K14133" t="str">
            <v>00111145P.2</v>
          </cell>
        </row>
        <row r="14134">
          <cell r="K14134" t="str">
            <v>00111145P.2</v>
          </cell>
        </row>
        <row r="14135">
          <cell r="K14135" t="str">
            <v>00111149P.2</v>
          </cell>
        </row>
        <row r="14136">
          <cell r="K14136" t="str">
            <v>00111149P.2</v>
          </cell>
        </row>
        <row r="14137">
          <cell r="K14137" t="str">
            <v>00111149P.2</v>
          </cell>
        </row>
        <row r="14138">
          <cell r="K14138" t="str">
            <v>00111149P.2</v>
          </cell>
        </row>
        <row r="14139">
          <cell r="K14139" t="str">
            <v>00111149P.2</v>
          </cell>
        </row>
        <row r="14140">
          <cell r="K14140" t="str">
            <v>00111149P.2</v>
          </cell>
        </row>
        <row r="14141">
          <cell r="K14141" t="str">
            <v>00111150P.2</v>
          </cell>
        </row>
        <row r="14142">
          <cell r="K14142" t="str">
            <v>00111150P.2</v>
          </cell>
        </row>
        <row r="14143">
          <cell r="K14143" t="str">
            <v>00111150P.2</v>
          </cell>
        </row>
        <row r="14144">
          <cell r="K14144" t="str">
            <v>00111150P.2</v>
          </cell>
        </row>
        <row r="14145">
          <cell r="K14145" t="str">
            <v>00111150P.2</v>
          </cell>
        </row>
        <row r="14146">
          <cell r="K14146" t="str">
            <v>00111150P.2</v>
          </cell>
        </row>
        <row r="14147">
          <cell r="K14147" t="str">
            <v>00111153P.2</v>
          </cell>
        </row>
        <row r="14148">
          <cell r="K14148" t="str">
            <v>00111153P.2</v>
          </cell>
        </row>
        <row r="14149">
          <cell r="K14149" t="str">
            <v>00111153P.2</v>
          </cell>
        </row>
        <row r="14150">
          <cell r="K14150" t="str">
            <v>00111153P.2</v>
          </cell>
        </row>
        <row r="14151">
          <cell r="K14151" t="str">
            <v>00111153P.2</v>
          </cell>
        </row>
        <row r="14152">
          <cell r="K14152" t="str">
            <v>00111153P.2</v>
          </cell>
        </row>
        <row r="14153">
          <cell r="K14153" t="str">
            <v>00111153P.2</v>
          </cell>
        </row>
        <row r="14154">
          <cell r="K14154" t="str">
            <v>00111153P.2</v>
          </cell>
        </row>
        <row r="14155">
          <cell r="K14155" t="str">
            <v>00111153P.2</v>
          </cell>
        </row>
        <row r="14156">
          <cell r="K14156" t="str">
            <v>00111153P.2</v>
          </cell>
        </row>
        <row r="14157">
          <cell r="K14157" t="str">
            <v>00111153P.2</v>
          </cell>
        </row>
        <row r="14158">
          <cell r="K14158" t="str">
            <v>00111153P.2</v>
          </cell>
        </row>
        <row r="14159">
          <cell r="K14159" t="str">
            <v>00111153P.2</v>
          </cell>
        </row>
        <row r="14160">
          <cell r="K14160" t="str">
            <v>00111145P.2</v>
          </cell>
        </row>
        <row r="14161">
          <cell r="K14161" t="str">
            <v>00111145P.2</v>
          </cell>
        </row>
        <row r="14162">
          <cell r="K14162" t="str">
            <v>00111145P.2</v>
          </cell>
        </row>
        <row r="14163">
          <cell r="K14163" t="str">
            <v>00111145P.2</v>
          </cell>
        </row>
        <row r="14164">
          <cell r="K14164" t="str">
            <v>00111145P.2</v>
          </cell>
        </row>
        <row r="14165">
          <cell r="K14165" t="str">
            <v>00111145P.2</v>
          </cell>
        </row>
        <row r="14166">
          <cell r="K14166" t="str">
            <v>00111145P.2</v>
          </cell>
        </row>
        <row r="14167">
          <cell r="K14167" t="str">
            <v>00111145P.2</v>
          </cell>
        </row>
        <row r="14168">
          <cell r="K14168" t="str">
            <v>00111145P.2</v>
          </cell>
        </row>
        <row r="14169">
          <cell r="K14169" t="str">
            <v>00111145P.2</v>
          </cell>
        </row>
        <row r="14170">
          <cell r="K14170" t="str">
            <v>00111145P.2</v>
          </cell>
        </row>
        <row r="14171">
          <cell r="K14171" t="str">
            <v>00111145P.2</v>
          </cell>
        </row>
        <row r="14172">
          <cell r="K14172" t="str">
            <v>00111145P.2</v>
          </cell>
        </row>
        <row r="14173">
          <cell r="K14173" t="str">
            <v>00111145P.2</v>
          </cell>
        </row>
        <row r="14174">
          <cell r="K14174" t="str">
            <v>00111145P.2</v>
          </cell>
        </row>
        <row r="14175">
          <cell r="K14175" t="str">
            <v>00111145P.2</v>
          </cell>
        </row>
        <row r="14176">
          <cell r="K14176" t="str">
            <v>00111145P.2</v>
          </cell>
        </row>
        <row r="14177">
          <cell r="K14177" t="str">
            <v>00111145P.2</v>
          </cell>
        </row>
        <row r="14178">
          <cell r="K14178" t="str">
            <v>00111145P.2</v>
          </cell>
        </row>
        <row r="14179">
          <cell r="K14179" t="str">
            <v>00111145P.2</v>
          </cell>
        </row>
        <row r="14180">
          <cell r="K14180" t="str">
            <v>00111145P.2</v>
          </cell>
        </row>
        <row r="14181">
          <cell r="K14181" t="str">
            <v>00111145P.2</v>
          </cell>
        </row>
        <row r="14182">
          <cell r="K14182" t="str">
            <v>00111145P.2</v>
          </cell>
        </row>
        <row r="14183">
          <cell r="K14183" t="str">
            <v>00111145P.2</v>
          </cell>
        </row>
        <row r="14184">
          <cell r="K14184" t="str">
            <v>00111145P.2</v>
          </cell>
        </row>
        <row r="14185">
          <cell r="K14185" t="str">
            <v>00111145P.2</v>
          </cell>
        </row>
        <row r="14186">
          <cell r="K14186" t="str">
            <v>00111145P.2</v>
          </cell>
        </row>
        <row r="14187">
          <cell r="K14187" t="str">
            <v>00111145P.2</v>
          </cell>
        </row>
        <row r="14188">
          <cell r="K14188" t="str">
            <v>00111145P.2</v>
          </cell>
        </row>
        <row r="14189">
          <cell r="K14189" t="str">
            <v>00111145P.2</v>
          </cell>
        </row>
        <row r="14190">
          <cell r="K14190" t="str">
            <v>00111145P.2</v>
          </cell>
        </row>
        <row r="14191">
          <cell r="K14191" t="str">
            <v>00111145P.2</v>
          </cell>
        </row>
        <row r="14192">
          <cell r="K14192" t="str">
            <v>00111145P.2</v>
          </cell>
        </row>
        <row r="14193">
          <cell r="K14193" t="str">
            <v>00111145P.2</v>
          </cell>
        </row>
        <row r="14194">
          <cell r="K14194" t="str">
            <v>00111145P.2</v>
          </cell>
        </row>
        <row r="14195">
          <cell r="K14195" t="str">
            <v>00111145P.2</v>
          </cell>
        </row>
        <row r="14196">
          <cell r="K14196" t="str">
            <v>00111145P.2</v>
          </cell>
        </row>
        <row r="14197">
          <cell r="K14197" t="str">
            <v>00111145P.2</v>
          </cell>
        </row>
        <row r="14198">
          <cell r="K14198" t="str">
            <v>00111145P.2</v>
          </cell>
        </row>
        <row r="14199">
          <cell r="K14199" t="str">
            <v>00111145P.2</v>
          </cell>
        </row>
        <row r="14200">
          <cell r="K14200" t="str">
            <v>00111145P.2</v>
          </cell>
        </row>
        <row r="14201">
          <cell r="K14201" t="str">
            <v>00111145P.2</v>
          </cell>
        </row>
        <row r="14202">
          <cell r="K14202" t="str">
            <v>00111145P.2</v>
          </cell>
        </row>
        <row r="14203">
          <cell r="K14203" t="str">
            <v>00111145P.2</v>
          </cell>
        </row>
        <row r="14204">
          <cell r="K14204" t="str">
            <v>00111145P.2</v>
          </cell>
        </row>
        <row r="14205">
          <cell r="K14205" t="str">
            <v>00111145P.2</v>
          </cell>
        </row>
        <row r="14206">
          <cell r="K14206" t="str">
            <v>00111145P.2</v>
          </cell>
        </row>
        <row r="14207">
          <cell r="K14207" t="str">
            <v>00111145P.2</v>
          </cell>
        </row>
        <row r="14208">
          <cell r="K14208" t="str">
            <v>00111145P.2</v>
          </cell>
        </row>
        <row r="14209">
          <cell r="K14209" t="str">
            <v>00111145P.2</v>
          </cell>
        </row>
        <row r="14210">
          <cell r="K14210" t="str">
            <v>00111145P.2</v>
          </cell>
        </row>
        <row r="14211">
          <cell r="K14211" t="str">
            <v>00111145P.2</v>
          </cell>
        </row>
        <row r="14212">
          <cell r="K14212" t="str">
            <v>00111145P.2</v>
          </cell>
        </row>
        <row r="14213">
          <cell r="K14213" t="str">
            <v>00111145P.2</v>
          </cell>
        </row>
        <row r="14214">
          <cell r="K14214" t="str">
            <v>00111145P.2</v>
          </cell>
        </row>
        <row r="14215">
          <cell r="K14215" t="str">
            <v>00111145P.2</v>
          </cell>
        </row>
        <row r="14216">
          <cell r="K14216" t="str">
            <v>00111145P.2</v>
          </cell>
        </row>
        <row r="14217">
          <cell r="K14217" t="str">
            <v>00111145P.2</v>
          </cell>
        </row>
        <row r="14218">
          <cell r="K14218" t="str">
            <v>00111145P.2</v>
          </cell>
        </row>
        <row r="14219">
          <cell r="K14219" t="str">
            <v>00111145P.2</v>
          </cell>
        </row>
        <row r="14220">
          <cell r="K14220" t="str">
            <v>00111145P.2</v>
          </cell>
        </row>
        <row r="14221">
          <cell r="K14221" t="str">
            <v>00111149P.2</v>
          </cell>
        </row>
        <row r="14222">
          <cell r="K14222" t="str">
            <v>00111149P.2</v>
          </cell>
        </row>
        <row r="14223">
          <cell r="K14223" t="str">
            <v>00111149P.2</v>
          </cell>
        </row>
        <row r="14224">
          <cell r="K14224" t="str">
            <v>00111149P.2</v>
          </cell>
        </row>
        <row r="14225">
          <cell r="K14225" t="str">
            <v>00111149P.2</v>
          </cell>
        </row>
        <row r="14226">
          <cell r="K14226" t="str">
            <v>00111149P.2</v>
          </cell>
        </row>
        <row r="14227">
          <cell r="K14227" t="str">
            <v>00111149P.2</v>
          </cell>
        </row>
        <row r="14228">
          <cell r="K14228" t="str">
            <v>00111150P.2</v>
          </cell>
        </row>
        <row r="14229">
          <cell r="K14229" t="str">
            <v>00111150P.2</v>
          </cell>
        </row>
        <row r="14230">
          <cell r="K14230" t="str">
            <v>00111150P.2</v>
          </cell>
        </row>
        <row r="14231">
          <cell r="K14231" t="str">
            <v>00111150P.2</v>
          </cell>
        </row>
        <row r="14232">
          <cell r="K14232" t="str">
            <v>00111150P.2</v>
          </cell>
        </row>
        <row r="14233">
          <cell r="K14233" t="str">
            <v>00111150P.2</v>
          </cell>
        </row>
        <row r="14234">
          <cell r="K14234" t="str">
            <v>00111150P.2</v>
          </cell>
        </row>
        <row r="14235">
          <cell r="K14235" t="str">
            <v>01010014E.13</v>
          </cell>
        </row>
        <row r="14236">
          <cell r="K14236" t="str">
            <v>01010010E.13</v>
          </cell>
        </row>
        <row r="14237">
          <cell r="K14237" t="str">
            <v>01010027E.111</v>
          </cell>
        </row>
        <row r="14238">
          <cell r="K14238" t="str">
            <v>01010021E.13</v>
          </cell>
        </row>
        <row r="14239">
          <cell r="K14239" t="str">
            <v>01010024E.13</v>
          </cell>
        </row>
        <row r="14240">
          <cell r="K14240" t="str">
            <v>01010018E.13</v>
          </cell>
        </row>
        <row r="14241">
          <cell r="K14241" t="str">
            <v>01010016E.13</v>
          </cell>
        </row>
        <row r="14242">
          <cell r="K14242" t="str">
            <v>01010026E.13</v>
          </cell>
        </row>
        <row r="14243">
          <cell r="K14243" t="str">
            <v>01010032E.13</v>
          </cell>
        </row>
        <row r="14244">
          <cell r="K14244" t="str">
            <v>01010032E.13</v>
          </cell>
        </row>
        <row r="14245">
          <cell r="K14245" t="str">
            <v>01010028E.13</v>
          </cell>
        </row>
        <row r="14246">
          <cell r="K14246" t="str">
            <v>01010036E.111</v>
          </cell>
        </row>
        <row r="14247">
          <cell r="K14247" t="str">
            <v>01010023E.111</v>
          </cell>
        </row>
        <row r="14248">
          <cell r="K14248" t="str">
            <v>01010022E.13</v>
          </cell>
        </row>
        <row r="14249">
          <cell r="K14249" t="str">
            <v>01010028E.111</v>
          </cell>
        </row>
        <row r="14250">
          <cell r="K14250" t="str">
            <v>01010036E.111</v>
          </cell>
        </row>
        <row r="14251">
          <cell r="K14251" t="str">
            <v>01010013E.13</v>
          </cell>
        </row>
        <row r="14252">
          <cell r="K14252" t="str">
            <v>01010014E.111</v>
          </cell>
        </row>
        <row r="14253">
          <cell r="K14253" t="str">
            <v>01010012E.111</v>
          </cell>
        </row>
        <row r="14254">
          <cell r="K14254" t="str">
            <v>01010026E.111</v>
          </cell>
        </row>
        <row r="14255">
          <cell r="K14255" t="str">
            <v>01010030E.111</v>
          </cell>
        </row>
        <row r="14256">
          <cell r="K14256" t="str">
            <v>01010027E.111</v>
          </cell>
        </row>
        <row r="14257">
          <cell r="K14257" t="str">
            <v>01010018E.111</v>
          </cell>
        </row>
        <row r="14258">
          <cell r="K14258" t="str">
            <v>01010036E.111</v>
          </cell>
        </row>
        <row r="14259">
          <cell r="K14259" t="str">
            <v>01010024E.111</v>
          </cell>
        </row>
        <row r="14260">
          <cell r="K14260" t="str">
            <v>01010023E.111</v>
          </cell>
        </row>
        <row r="14261">
          <cell r="K14261" t="str">
            <v>01010026E.111</v>
          </cell>
        </row>
        <row r="14262">
          <cell r="K14262" t="str">
            <v>01010021E.111</v>
          </cell>
        </row>
        <row r="14263">
          <cell r="K14263" t="str">
            <v>01010013E.111</v>
          </cell>
        </row>
        <row r="14264">
          <cell r="K14264" t="str">
            <v>01010033E.111</v>
          </cell>
        </row>
        <row r="14265">
          <cell r="K14265" t="str">
            <v>01010023E.111</v>
          </cell>
        </row>
        <row r="14266">
          <cell r="K14266" t="str">
            <v>01010028E.111</v>
          </cell>
        </row>
        <row r="14267">
          <cell r="K14267" t="str">
            <v>01010035E.111</v>
          </cell>
        </row>
        <row r="14268">
          <cell r="K14268" t="str">
            <v>01010051E.111</v>
          </cell>
        </row>
        <row r="14269">
          <cell r="K14269" t="str">
            <v>01010053E.111</v>
          </cell>
        </row>
        <row r="14270">
          <cell r="K14270" t="str">
            <v>01010018E.111</v>
          </cell>
        </row>
        <row r="14271">
          <cell r="K14271" t="str">
            <v>01010031E.111</v>
          </cell>
        </row>
        <row r="14272">
          <cell r="K14272" t="str">
            <v>01010035E.111</v>
          </cell>
        </row>
        <row r="14273">
          <cell r="K14273" t="str">
            <v>01010026E.122</v>
          </cell>
        </row>
        <row r="14274">
          <cell r="K14274" t="str">
            <v>01010032E.122</v>
          </cell>
        </row>
        <row r="14275">
          <cell r="K14275" t="str">
            <v>01010043E.122</v>
          </cell>
        </row>
        <row r="14276">
          <cell r="K14276" t="str">
            <v>01010022E.122</v>
          </cell>
        </row>
        <row r="14277">
          <cell r="K14277" t="str">
            <v>01010010E.111</v>
          </cell>
        </row>
        <row r="14278">
          <cell r="K14278" t="str">
            <v>01010010E.112</v>
          </cell>
        </row>
        <row r="14279">
          <cell r="K14279" t="str">
            <v>00201143D.111</v>
          </cell>
        </row>
        <row r="14280">
          <cell r="K14280" t="str">
            <v>00201103D.111</v>
          </cell>
        </row>
        <row r="14281">
          <cell r="K14281" t="str">
            <v>00201138D.121</v>
          </cell>
        </row>
        <row r="14282">
          <cell r="K14282" t="str">
            <v>00201102D.112</v>
          </cell>
        </row>
        <row r="14283">
          <cell r="K14283" t="str">
            <v>00201102D.112</v>
          </cell>
        </row>
        <row r="14284">
          <cell r="K14284" t="str">
            <v>00201102D.112</v>
          </cell>
        </row>
        <row r="14285">
          <cell r="K14285" t="str">
            <v>00201102D.111</v>
          </cell>
        </row>
        <row r="14286">
          <cell r="K14286" t="str">
            <v>00201152D.121</v>
          </cell>
        </row>
        <row r="14287">
          <cell r="K14287" t="str">
            <v>00201118D.111</v>
          </cell>
        </row>
        <row r="14288">
          <cell r="K14288" t="str">
            <v>00201126D.111</v>
          </cell>
        </row>
        <row r="14289">
          <cell r="K14289" t="str">
            <v>00201149D.111</v>
          </cell>
        </row>
        <row r="14290">
          <cell r="K14290" t="str">
            <v>00201144D.121</v>
          </cell>
        </row>
        <row r="14291">
          <cell r="K14291" t="str">
            <v>00201136D.121</v>
          </cell>
        </row>
        <row r="14292">
          <cell r="K14292" t="str">
            <v>00201119D.111</v>
          </cell>
        </row>
        <row r="14293">
          <cell r="K14293" t="str">
            <v>00201121D.111</v>
          </cell>
        </row>
        <row r="14294">
          <cell r="K14294" t="str">
            <v>00201127D.121</v>
          </cell>
        </row>
        <row r="14295">
          <cell r="K14295" t="str">
            <v>00201117D.121</v>
          </cell>
        </row>
        <row r="14296">
          <cell r="K14296" t="str">
            <v>00201133D.121</v>
          </cell>
        </row>
        <row r="14297">
          <cell r="K14297" t="str">
            <v>00201136D.121</v>
          </cell>
        </row>
        <row r="14298">
          <cell r="K14298" t="str">
            <v>00201116D.121</v>
          </cell>
        </row>
        <row r="14299">
          <cell r="K14299" t="str">
            <v>00201114D.121</v>
          </cell>
        </row>
        <row r="14300">
          <cell r="K14300" t="str">
            <v>00201115D.111</v>
          </cell>
        </row>
        <row r="14301">
          <cell r="K14301" t="str">
            <v>00201110D.121</v>
          </cell>
        </row>
        <row r="14302">
          <cell r="K14302" t="str">
            <v>00201123D.121</v>
          </cell>
        </row>
        <row r="14303">
          <cell r="K14303" t="str">
            <v>00201136D.111</v>
          </cell>
        </row>
        <row r="14304">
          <cell r="K14304" t="str">
            <v>00201127D.111</v>
          </cell>
        </row>
        <row r="14305">
          <cell r="K14305" t="str">
            <v>00201119D.121</v>
          </cell>
        </row>
        <row r="14306">
          <cell r="K14306" t="str">
            <v>00201125D.121</v>
          </cell>
        </row>
        <row r="14307">
          <cell r="K14307" t="str">
            <v>00201118D.111</v>
          </cell>
        </row>
        <row r="14308">
          <cell r="K14308" t="str">
            <v>00201132D.121</v>
          </cell>
        </row>
        <row r="14309">
          <cell r="K14309" t="str">
            <v>00201135D.121</v>
          </cell>
        </row>
        <row r="14310">
          <cell r="K14310" t="str">
            <v>00201122D.111</v>
          </cell>
        </row>
        <row r="14311">
          <cell r="K14311" t="str">
            <v>00201115D.121</v>
          </cell>
        </row>
        <row r="14312">
          <cell r="K14312" t="str">
            <v>00201118D.121</v>
          </cell>
        </row>
        <row r="14313">
          <cell r="K14313" t="str">
            <v>00201134D.121</v>
          </cell>
        </row>
        <row r="14314">
          <cell r="K14314" t="str">
            <v>00201130D.121</v>
          </cell>
        </row>
        <row r="14315">
          <cell r="K14315" t="str">
            <v>00201132D.111</v>
          </cell>
        </row>
        <row r="14316">
          <cell r="K14316" t="str">
            <v>00201131D.111</v>
          </cell>
        </row>
        <row r="14317">
          <cell r="K14317" t="str">
            <v>00201128D.111</v>
          </cell>
        </row>
        <row r="14318">
          <cell r="K14318" t="str">
            <v>00201117D.111</v>
          </cell>
        </row>
        <row r="14319">
          <cell r="K14319" t="str">
            <v>00201130D.111</v>
          </cell>
        </row>
        <row r="14320">
          <cell r="K14320" t="str">
            <v>00201112D.111</v>
          </cell>
        </row>
        <row r="14321">
          <cell r="K14321" t="str">
            <v>00201125D.111</v>
          </cell>
        </row>
        <row r="14322">
          <cell r="K14322" t="str">
            <v>00201129D.111</v>
          </cell>
        </row>
        <row r="14323">
          <cell r="K14323" t="str">
            <v>00201151D.121</v>
          </cell>
        </row>
        <row r="14324">
          <cell r="K14324" t="str">
            <v>00201151D.122</v>
          </cell>
        </row>
        <row r="14325">
          <cell r="K14325" t="str">
            <v>00201151D.121</v>
          </cell>
        </row>
        <row r="14326">
          <cell r="K14326" t="str">
            <v>00201110D.111</v>
          </cell>
        </row>
        <row r="14327">
          <cell r="K14327" t="str">
            <v>00201128D.121</v>
          </cell>
        </row>
        <row r="14328">
          <cell r="K14328" t="str">
            <v>00201125D.111</v>
          </cell>
        </row>
        <row r="14329">
          <cell r="K14329" t="str">
            <v>00201130D.111</v>
          </cell>
        </row>
        <row r="14330">
          <cell r="K14330" t="str">
            <v>00201129D.121</v>
          </cell>
        </row>
        <row r="14331">
          <cell r="K14331" t="str">
            <v>00201153D.111</v>
          </cell>
        </row>
        <row r="14332">
          <cell r="K14332" t="str">
            <v>00201150D.111</v>
          </cell>
        </row>
        <row r="14333">
          <cell r="K14333" t="str">
            <v>00201110D.111</v>
          </cell>
        </row>
        <row r="14334">
          <cell r="K14334" t="str">
            <v>00201120D.111</v>
          </cell>
        </row>
        <row r="14335">
          <cell r="K14335" t="str">
            <v>00201133D.111</v>
          </cell>
        </row>
        <row r="14336">
          <cell r="K14336" t="str">
            <v>00201135D.111</v>
          </cell>
        </row>
        <row r="14337">
          <cell r="K14337" t="str">
            <v>00201106D.111</v>
          </cell>
        </row>
        <row r="14338">
          <cell r="K14338" t="str">
            <v>00201114D.111</v>
          </cell>
        </row>
        <row r="14339">
          <cell r="K14339" t="str">
            <v>00201130D.111</v>
          </cell>
        </row>
        <row r="14340">
          <cell r="K14340" t="str">
            <v>00201107D.121</v>
          </cell>
        </row>
        <row r="14341">
          <cell r="K14341" t="str">
            <v>00201113D.111</v>
          </cell>
        </row>
        <row r="14342">
          <cell r="K14342" t="str">
            <v>00201145D.111</v>
          </cell>
        </row>
        <row r="14343">
          <cell r="K14343" t="str">
            <v>00201113D.111</v>
          </cell>
        </row>
        <row r="14344">
          <cell r="K14344" t="str">
            <v>00201127D.111</v>
          </cell>
        </row>
        <row r="14345">
          <cell r="K14345" t="str">
            <v>00201130D.111</v>
          </cell>
        </row>
        <row r="14346">
          <cell r="K14346" t="str">
            <v>00201120D.121</v>
          </cell>
        </row>
        <row r="14347">
          <cell r="K14347" t="str">
            <v>00201128D.121</v>
          </cell>
        </row>
        <row r="14348">
          <cell r="K14348" t="str">
            <v>00201129D.121</v>
          </cell>
        </row>
        <row r="14349">
          <cell r="K14349" t="str">
            <v>00201133D.121</v>
          </cell>
        </row>
        <row r="14350">
          <cell r="K14350" t="str">
            <v>00201149D.121</v>
          </cell>
        </row>
        <row r="14351">
          <cell r="K14351" t="str">
            <v>00201159D.121</v>
          </cell>
        </row>
        <row r="14352">
          <cell r="K14352" t="str">
            <v>00201112D.121</v>
          </cell>
        </row>
        <row r="14353">
          <cell r="K14353" t="str">
            <v>00201110D.121</v>
          </cell>
        </row>
        <row r="14354">
          <cell r="K14354" t="str">
            <v>00201113D.111</v>
          </cell>
        </row>
        <row r="14355">
          <cell r="K14355" t="str">
            <v>00201136D.121</v>
          </cell>
        </row>
        <row r="14356">
          <cell r="K14356" t="str">
            <v>00201159D.122</v>
          </cell>
        </row>
        <row r="14357">
          <cell r="K14357" t="str">
            <v>00201140D.111</v>
          </cell>
        </row>
        <row r="14358">
          <cell r="K14358" t="str">
            <v>00201140D.121</v>
          </cell>
        </row>
        <row r="14359">
          <cell r="K14359" t="str">
            <v>00201149D.122</v>
          </cell>
        </row>
        <row r="14360">
          <cell r="K14360" t="str">
            <v>00201157D.111</v>
          </cell>
        </row>
        <row r="14361">
          <cell r="K14361" t="str">
            <v>00201109D.111</v>
          </cell>
        </row>
        <row r="14362">
          <cell r="K14362" t="str">
            <v>00201111D.111</v>
          </cell>
        </row>
        <row r="14363">
          <cell r="K14363" t="str">
            <v>00201114D.111</v>
          </cell>
        </row>
        <row r="14364">
          <cell r="K14364" t="str">
            <v>00201123D.111</v>
          </cell>
        </row>
        <row r="14365">
          <cell r="K14365" t="str">
            <v>00201134D.111</v>
          </cell>
        </row>
        <row r="14366">
          <cell r="K14366" t="str">
            <v>00201136D.111</v>
          </cell>
        </row>
        <row r="14367">
          <cell r="K14367" t="str">
            <v>00201149D.111</v>
          </cell>
        </row>
        <row r="14368">
          <cell r="K14368" t="str">
            <v>00201153D.111</v>
          </cell>
        </row>
        <row r="14369">
          <cell r="K14369" t="str">
            <v>00201110D.121</v>
          </cell>
        </row>
        <row r="14370">
          <cell r="K14370" t="str">
            <v>00201127D.121</v>
          </cell>
        </row>
        <row r="14371">
          <cell r="K14371" t="str">
            <v>00201136D.121</v>
          </cell>
        </row>
        <row r="14372">
          <cell r="K14372" t="str">
            <v>00201138D.121</v>
          </cell>
        </row>
        <row r="14373">
          <cell r="K14373" t="str">
            <v>00201156D.121</v>
          </cell>
        </row>
        <row r="14374">
          <cell r="K14374" t="str">
            <v>00201154D.122</v>
          </cell>
        </row>
        <row r="14375">
          <cell r="K14375" t="str">
            <v>00201112D.112</v>
          </cell>
        </row>
        <row r="14376">
          <cell r="K14376" t="str">
            <v>00201151D.121</v>
          </cell>
        </row>
        <row r="14377">
          <cell r="K14377" t="str">
            <v>00201151D.122</v>
          </cell>
        </row>
        <row r="14378">
          <cell r="K14378" t="str">
            <v>00201154D.122</v>
          </cell>
        </row>
        <row r="14379">
          <cell r="K14379" t="str">
            <v>00201156D.111</v>
          </cell>
        </row>
        <row r="14380">
          <cell r="K14380" t="str">
            <v>00201160D.122</v>
          </cell>
        </row>
        <row r="14381">
          <cell r="K14381" t="str">
            <v>00201149D.122</v>
          </cell>
        </row>
        <row r="14382">
          <cell r="K14382" t="str">
            <v>00201153D.122</v>
          </cell>
        </row>
        <row r="14383">
          <cell r="K14383" t="str">
            <v>00201157D.111</v>
          </cell>
        </row>
        <row r="14384">
          <cell r="K14384" t="str">
            <v>00201154D.122</v>
          </cell>
        </row>
        <row r="14385">
          <cell r="K14385" t="str">
            <v>00201156D.111</v>
          </cell>
        </row>
        <row r="14386">
          <cell r="K14386" t="str">
            <v>00201157D.121</v>
          </cell>
        </row>
        <row r="14387">
          <cell r="K14387" t="str">
            <v>00201160D.111</v>
          </cell>
        </row>
        <row r="14388">
          <cell r="K14388" t="str">
            <v>00201140D.111</v>
          </cell>
        </row>
        <row r="14389">
          <cell r="K14389" t="str">
            <v>00201140D.121</v>
          </cell>
        </row>
        <row r="14390">
          <cell r="K14390" t="str">
            <v>00201158D.111</v>
          </cell>
        </row>
        <row r="14391">
          <cell r="K14391" t="str">
            <v>00201138D.121</v>
          </cell>
        </row>
        <row r="14392">
          <cell r="K14392" t="str">
            <v>00201102D.112</v>
          </cell>
        </row>
        <row r="14393">
          <cell r="K14393" t="str">
            <v>00201135D.111</v>
          </cell>
        </row>
        <row r="14394">
          <cell r="K14394" t="str">
            <v>00201112D.121</v>
          </cell>
        </row>
        <row r="14395">
          <cell r="K14395" t="str">
            <v>00201119D.121</v>
          </cell>
        </row>
        <row r="14396">
          <cell r="K14396" t="str">
            <v>00201121D.121</v>
          </cell>
        </row>
        <row r="14397">
          <cell r="K14397" t="str">
            <v>00201122D.121</v>
          </cell>
        </row>
        <row r="14398">
          <cell r="K14398" t="str">
            <v>00201128D.121</v>
          </cell>
        </row>
        <row r="14399">
          <cell r="K14399" t="str">
            <v>00201132D.121</v>
          </cell>
        </row>
        <row r="14400">
          <cell r="K14400" t="str">
            <v>00201157D.121</v>
          </cell>
        </row>
        <row r="14401">
          <cell r="K14401" t="str">
            <v>00201151D.111</v>
          </cell>
        </row>
        <row r="14402">
          <cell r="K14402" t="str">
            <v>00201125D.112</v>
          </cell>
        </row>
        <row r="14403">
          <cell r="K14403" t="str">
            <v>00201101D.112</v>
          </cell>
        </row>
        <row r="14404">
          <cell r="K14404" t="str">
            <v>00201146D.121</v>
          </cell>
        </row>
        <row r="14405">
          <cell r="K14405" t="str">
            <v>00201153D.121</v>
          </cell>
        </row>
        <row r="14406">
          <cell r="K14406" t="str">
            <v>00201150D.121</v>
          </cell>
        </row>
        <row r="14407">
          <cell r="K14407" t="str">
            <v>00201150D.111</v>
          </cell>
        </row>
        <row r="14408">
          <cell r="K14408" t="str">
            <v>00201143D.29</v>
          </cell>
        </row>
        <row r="14409">
          <cell r="K14409" t="str">
            <v>00201158D.29</v>
          </cell>
        </row>
        <row r="14410">
          <cell r="K14410" t="str">
            <v>00201150D.29</v>
          </cell>
        </row>
        <row r="14411">
          <cell r="K14411" t="str">
            <v>00201160D.29</v>
          </cell>
        </row>
        <row r="14412">
          <cell r="K14412" t="str">
            <v>00201114D.29</v>
          </cell>
        </row>
        <row r="14413">
          <cell r="K14413" t="str">
            <v>00201130D.29</v>
          </cell>
        </row>
        <row r="14414">
          <cell r="K14414" t="str">
            <v>00201120D.29</v>
          </cell>
        </row>
        <row r="14415">
          <cell r="K14415" t="str">
            <v>00201136D.29</v>
          </cell>
        </row>
        <row r="14416">
          <cell r="K14416" t="str">
            <v>00201124D.29</v>
          </cell>
        </row>
        <row r="14417">
          <cell r="K14417" t="str">
            <v>00201126D.29</v>
          </cell>
        </row>
        <row r="14418">
          <cell r="K14418" t="str">
            <v>00201123D.29</v>
          </cell>
        </row>
        <row r="14419">
          <cell r="K14419" t="str">
            <v>00201114D.29</v>
          </cell>
        </row>
        <row r="14420">
          <cell r="K14420" t="str">
            <v>00201126D.29</v>
          </cell>
        </row>
        <row r="14421">
          <cell r="K14421" t="str">
            <v>00201131D.29</v>
          </cell>
        </row>
        <row r="14422">
          <cell r="K14422" t="str">
            <v>00201122D.29</v>
          </cell>
        </row>
        <row r="14423">
          <cell r="K14423" t="str">
            <v>00201128D.29</v>
          </cell>
        </row>
        <row r="14424">
          <cell r="K14424" t="str">
            <v>00201118D.29</v>
          </cell>
        </row>
        <row r="14425">
          <cell r="K14425" t="str">
            <v>00201128D.29</v>
          </cell>
        </row>
        <row r="14426">
          <cell r="K14426" t="str">
            <v>00201143D.29</v>
          </cell>
        </row>
        <row r="14427">
          <cell r="K14427" t="str">
            <v>00201153D.29</v>
          </cell>
        </row>
        <row r="14428">
          <cell r="K14428" t="str">
            <v>00201117D.29</v>
          </cell>
        </row>
        <row r="14429">
          <cell r="K14429" t="str">
            <v>00201127D.29</v>
          </cell>
        </row>
        <row r="14430">
          <cell r="K14430" t="str">
            <v>00201131D.29</v>
          </cell>
        </row>
        <row r="14431">
          <cell r="K14431" t="str">
            <v>00201132D.29</v>
          </cell>
        </row>
        <row r="14432">
          <cell r="K14432" t="str">
            <v>00201143D.29</v>
          </cell>
        </row>
        <row r="14433">
          <cell r="K14433" t="str">
            <v>00201113D.29</v>
          </cell>
        </row>
        <row r="14434">
          <cell r="K14434" t="str">
            <v>00201122D.29</v>
          </cell>
        </row>
        <row r="14435">
          <cell r="K14435" t="str">
            <v>00201158D.29</v>
          </cell>
        </row>
        <row r="14436">
          <cell r="K14436" t="str">
            <v>00201157D.29</v>
          </cell>
        </row>
        <row r="14437">
          <cell r="K14437" t="str">
            <v>00201109D.29</v>
          </cell>
        </row>
        <row r="14438">
          <cell r="K14438" t="str">
            <v>00201115D.29</v>
          </cell>
        </row>
        <row r="14439">
          <cell r="K14439" t="str">
            <v>00201121D.29</v>
          </cell>
        </row>
        <row r="14440">
          <cell r="K14440" t="str">
            <v>00201126D.29</v>
          </cell>
        </row>
        <row r="14441">
          <cell r="K14441" t="str">
            <v>00201127D.29</v>
          </cell>
        </row>
        <row r="14442">
          <cell r="K14442" t="str">
            <v>00201128D.29</v>
          </cell>
        </row>
        <row r="14443">
          <cell r="K14443" t="str">
            <v>00201135D.29</v>
          </cell>
        </row>
        <row r="14444">
          <cell r="K14444" t="str">
            <v>00201149D.29</v>
          </cell>
        </row>
        <row r="14445">
          <cell r="K14445" t="str">
            <v>00201151D.29</v>
          </cell>
        </row>
        <row r="14446">
          <cell r="K14446" t="str">
            <v>00201151D.29</v>
          </cell>
        </row>
        <row r="14447">
          <cell r="K14447" t="str">
            <v>00201154D.29</v>
          </cell>
        </row>
        <row r="14448">
          <cell r="K14448" t="str">
            <v>00201156D.29</v>
          </cell>
        </row>
        <row r="14449">
          <cell r="K14449" t="str">
            <v>00201140D.29</v>
          </cell>
        </row>
        <row r="14450">
          <cell r="K14450" t="str">
            <v>00201138D.29</v>
          </cell>
        </row>
        <row r="14451">
          <cell r="K14451" t="str">
            <v>00201113D.29</v>
          </cell>
        </row>
        <row r="14452">
          <cell r="K14452" t="str">
            <v>00201118D.29</v>
          </cell>
        </row>
        <row r="14453">
          <cell r="K14453" t="str">
            <v>00201129D.29</v>
          </cell>
        </row>
        <row r="14454">
          <cell r="K14454" t="str">
            <v>00201132D.29</v>
          </cell>
        </row>
        <row r="14455">
          <cell r="K14455" t="str">
            <v>00201134D.29</v>
          </cell>
        </row>
        <row r="14456">
          <cell r="K14456" t="str">
            <v>00201153D.29</v>
          </cell>
        </row>
        <row r="14457">
          <cell r="K14457" t="str">
            <v>00201157D.29</v>
          </cell>
        </row>
        <row r="14458">
          <cell r="K14458" t="str">
            <v>00201146D.29</v>
          </cell>
        </row>
        <row r="14459">
          <cell r="K14459" t="str">
            <v>00201153D.29</v>
          </cell>
        </row>
        <row r="14460">
          <cell r="K14460" t="str">
            <v>00201143K.1</v>
          </cell>
        </row>
        <row r="14461">
          <cell r="K14461" t="str">
            <v>00201156K.1</v>
          </cell>
        </row>
        <row r="14462">
          <cell r="K14462" t="str">
            <v>00201156K.1</v>
          </cell>
        </row>
        <row r="14463">
          <cell r="K14463" t="str">
            <v>00021248P.11</v>
          </cell>
        </row>
        <row r="14464">
          <cell r="K14464" t="str">
            <v>00021243P.11</v>
          </cell>
        </row>
        <row r="14465">
          <cell r="K14465" t="str">
            <v>00021243P.11</v>
          </cell>
        </row>
        <row r="14466">
          <cell r="K14466" t="str">
            <v>00021243P.11</v>
          </cell>
        </row>
        <row r="14467">
          <cell r="K14467" t="str">
            <v>00021203P.11</v>
          </cell>
        </row>
        <row r="14468">
          <cell r="K14468" t="str">
            <v>00021238P.11</v>
          </cell>
        </row>
        <row r="14469">
          <cell r="K14469" t="str">
            <v>00021238P.11</v>
          </cell>
        </row>
        <row r="14470">
          <cell r="K14470" t="str">
            <v>00021238P.11</v>
          </cell>
        </row>
        <row r="14471">
          <cell r="K14471" t="str">
            <v>00021238P.11</v>
          </cell>
        </row>
        <row r="14472">
          <cell r="K14472" t="str">
            <v>00021238P.11</v>
          </cell>
        </row>
        <row r="14473">
          <cell r="K14473" t="str">
            <v>00021239P.11</v>
          </cell>
        </row>
        <row r="14474">
          <cell r="K14474" t="str">
            <v>00021240P.11</v>
          </cell>
        </row>
        <row r="14475">
          <cell r="K14475" t="str">
            <v>00021240P.11</v>
          </cell>
        </row>
        <row r="14476">
          <cell r="K14476" t="str">
            <v>00021258P.11</v>
          </cell>
        </row>
        <row r="14477">
          <cell r="K14477" t="str">
            <v>00021258P.11</v>
          </cell>
        </row>
        <row r="14478">
          <cell r="K14478" t="str">
            <v>00021258P.11</v>
          </cell>
        </row>
        <row r="14479">
          <cell r="K14479" t="str">
            <v>00021258P.11</v>
          </cell>
        </row>
        <row r="14480">
          <cell r="K14480" t="str">
            <v>00021258P.11</v>
          </cell>
        </row>
        <row r="14481">
          <cell r="K14481" t="str">
            <v>00021258P.11</v>
          </cell>
        </row>
        <row r="14482">
          <cell r="K14482" t="str">
            <v>00021202P.11</v>
          </cell>
        </row>
        <row r="14483">
          <cell r="K14483" t="str">
            <v>00021202P.11</v>
          </cell>
        </row>
        <row r="14484">
          <cell r="K14484" t="str">
            <v>00021202P.12</v>
          </cell>
        </row>
        <row r="14485">
          <cell r="K14485" t="str">
            <v>00021202P.11</v>
          </cell>
        </row>
        <row r="14486">
          <cell r="K14486" t="str">
            <v>00021202P.11</v>
          </cell>
        </row>
        <row r="14487">
          <cell r="K14487" t="str">
            <v>00021202P.11</v>
          </cell>
        </row>
        <row r="14488">
          <cell r="K14488" t="str">
            <v>00021202P.11</v>
          </cell>
        </row>
        <row r="14489">
          <cell r="K14489" t="str">
            <v>00021210P.11</v>
          </cell>
        </row>
        <row r="14490">
          <cell r="K14490" t="str">
            <v>00021210P.11</v>
          </cell>
        </row>
        <row r="14491">
          <cell r="K14491" t="str">
            <v>00021210P.11</v>
          </cell>
        </row>
        <row r="14492">
          <cell r="K14492" t="str">
            <v>00021210P.11</v>
          </cell>
        </row>
        <row r="14493">
          <cell r="K14493" t="str">
            <v>00021210P.11</v>
          </cell>
        </row>
        <row r="14494">
          <cell r="K14494" t="str">
            <v>00021218P.11</v>
          </cell>
        </row>
        <row r="14495">
          <cell r="K14495" t="str">
            <v>00021218P.11</v>
          </cell>
        </row>
        <row r="14496">
          <cell r="K14496" t="str">
            <v>00021218P.11</v>
          </cell>
        </row>
        <row r="14497">
          <cell r="K14497" t="str">
            <v>00021226P.11</v>
          </cell>
        </row>
        <row r="14498">
          <cell r="K14498" t="str">
            <v>00021226P.11</v>
          </cell>
        </row>
        <row r="14499">
          <cell r="K14499" t="str">
            <v>00021234P.11</v>
          </cell>
        </row>
        <row r="14500">
          <cell r="K14500" t="str">
            <v>00021234P.11</v>
          </cell>
        </row>
        <row r="14501">
          <cell r="K14501" t="str">
            <v>00021234P.11</v>
          </cell>
        </row>
        <row r="14502">
          <cell r="K14502" t="str">
            <v>00021243P.11</v>
          </cell>
        </row>
        <row r="14503">
          <cell r="K14503" t="str">
            <v>00021245P.11</v>
          </cell>
        </row>
        <row r="14504">
          <cell r="K14504" t="str">
            <v>00021245P.11</v>
          </cell>
        </row>
        <row r="14505">
          <cell r="K14505" t="str">
            <v>00021245P.11</v>
          </cell>
        </row>
        <row r="14506">
          <cell r="K14506" t="str">
            <v>00021248P.11</v>
          </cell>
        </row>
        <row r="14507">
          <cell r="K14507" t="str">
            <v>00021250P.11</v>
          </cell>
        </row>
        <row r="14508">
          <cell r="K14508" t="str">
            <v>00021257P.11</v>
          </cell>
        </row>
        <row r="14509">
          <cell r="K14509" t="str">
            <v>00021257P.11</v>
          </cell>
        </row>
        <row r="14510">
          <cell r="K14510" t="str">
            <v>00021244P.11</v>
          </cell>
        </row>
        <row r="14511">
          <cell r="K14511" t="str">
            <v>00021260P.11</v>
          </cell>
        </row>
        <row r="14512">
          <cell r="K14512" t="str">
            <v>00021260P.11</v>
          </cell>
        </row>
        <row r="14513">
          <cell r="K14513" t="str">
            <v>00021260P.11</v>
          </cell>
        </row>
        <row r="14514">
          <cell r="K14514" t="str">
            <v>00021260P.13</v>
          </cell>
        </row>
        <row r="14515">
          <cell r="K14515" t="str">
            <v>00021259P.11</v>
          </cell>
        </row>
        <row r="14516">
          <cell r="K14516" t="str">
            <v>00021259P.11</v>
          </cell>
        </row>
        <row r="14517">
          <cell r="K14517" t="str">
            <v>00021259P.11</v>
          </cell>
        </row>
        <row r="14518">
          <cell r="K14518" t="str">
            <v>00021259P.11</v>
          </cell>
        </row>
        <row r="14519">
          <cell r="K14519" t="str">
            <v>00021232P.11</v>
          </cell>
        </row>
        <row r="14520">
          <cell r="K14520" t="str">
            <v>00021213P.11</v>
          </cell>
        </row>
        <row r="14521">
          <cell r="K14521" t="str">
            <v>00021211P.11</v>
          </cell>
        </row>
        <row r="14522">
          <cell r="K14522" t="str">
            <v>00021220P.11</v>
          </cell>
        </row>
        <row r="14523">
          <cell r="K14523" t="str">
            <v>00021212P.11</v>
          </cell>
        </row>
        <row r="14524">
          <cell r="K14524" t="str">
            <v>00021216P.11</v>
          </cell>
        </row>
        <row r="14525">
          <cell r="K14525" t="str">
            <v>00021212P.11</v>
          </cell>
        </row>
        <row r="14526">
          <cell r="K14526" t="str">
            <v>00021227P.11</v>
          </cell>
        </row>
        <row r="14527">
          <cell r="K14527" t="str">
            <v>00021232P.11</v>
          </cell>
        </row>
        <row r="14528">
          <cell r="K14528" t="str">
            <v>00021223P.11</v>
          </cell>
        </row>
        <row r="14529">
          <cell r="K14529" t="str">
            <v>00021211P.11</v>
          </cell>
        </row>
        <row r="14530">
          <cell r="K14530" t="str">
            <v>00021232P.11</v>
          </cell>
        </row>
        <row r="14531">
          <cell r="K14531" t="str">
            <v>00021211P.11</v>
          </cell>
        </row>
        <row r="14532">
          <cell r="K14532" t="str">
            <v>00021212P.11</v>
          </cell>
        </row>
        <row r="14533">
          <cell r="K14533" t="str">
            <v>00021211P.11</v>
          </cell>
        </row>
        <row r="14534">
          <cell r="K14534" t="str">
            <v>00021223P.11</v>
          </cell>
        </row>
        <row r="14535">
          <cell r="K14535" t="str">
            <v>00021213P.11</v>
          </cell>
        </row>
        <row r="14536">
          <cell r="K14536" t="str">
            <v>00021213P.11</v>
          </cell>
        </row>
        <row r="14537">
          <cell r="K14537" t="str">
            <v>00021213P.11</v>
          </cell>
        </row>
        <row r="14538">
          <cell r="K14538" t="str">
            <v>00021231P.11</v>
          </cell>
        </row>
        <row r="14539">
          <cell r="K14539" t="str">
            <v>00021210P.11</v>
          </cell>
        </row>
        <row r="14540">
          <cell r="K14540" t="str">
            <v>00021216P.11</v>
          </cell>
        </row>
        <row r="14541">
          <cell r="K14541" t="str">
            <v>00021231P.11</v>
          </cell>
        </row>
        <row r="14542">
          <cell r="K14542" t="str">
            <v>00021223P.11</v>
          </cell>
        </row>
        <row r="14543">
          <cell r="K14543" t="str">
            <v>00021225P.11</v>
          </cell>
        </row>
        <row r="14544">
          <cell r="K14544" t="str">
            <v>00021222P.11</v>
          </cell>
        </row>
        <row r="14545">
          <cell r="K14545" t="str">
            <v>00021211P.11</v>
          </cell>
        </row>
        <row r="14546">
          <cell r="K14546" t="str">
            <v>00021232P.11</v>
          </cell>
        </row>
        <row r="14547">
          <cell r="K14547" t="str">
            <v>00021211P.11</v>
          </cell>
        </row>
        <row r="14548">
          <cell r="K14548" t="str">
            <v>00021228P.11</v>
          </cell>
        </row>
        <row r="14549">
          <cell r="K14549" t="str">
            <v>00021236P.11</v>
          </cell>
        </row>
        <row r="14550">
          <cell r="K14550" t="str">
            <v>00021213P.11</v>
          </cell>
        </row>
        <row r="14551">
          <cell r="K14551" t="str">
            <v>00021223P.11</v>
          </cell>
        </row>
        <row r="14552">
          <cell r="K14552" t="str">
            <v>00021210P.11</v>
          </cell>
        </row>
        <row r="14553">
          <cell r="K14553" t="str">
            <v>00021210P.11</v>
          </cell>
        </row>
        <row r="14554">
          <cell r="K14554" t="str">
            <v>00021210P.11</v>
          </cell>
        </row>
        <row r="14555">
          <cell r="K14555" t="str">
            <v>00021213P.11</v>
          </cell>
        </row>
        <row r="14556">
          <cell r="K14556" t="str">
            <v>00021220P.11</v>
          </cell>
        </row>
        <row r="14557">
          <cell r="K14557" t="str">
            <v>00021210P.11</v>
          </cell>
        </row>
        <row r="14558">
          <cell r="K14558" t="str">
            <v>00021210P.11</v>
          </cell>
        </row>
        <row r="14559">
          <cell r="K14559" t="str">
            <v>00021217P.11</v>
          </cell>
        </row>
        <row r="14560">
          <cell r="K14560" t="str">
            <v>00021221P.11</v>
          </cell>
        </row>
        <row r="14561">
          <cell r="K14561" t="str">
            <v>00021229P.11</v>
          </cell>
        </row>
        <row r="14562">
          <cell r="K14562" t="str">
            <v>00021229P.11</v>
          </cell>
        </row>
        <row r="14563">
          <cell r="K14563" t="str">
            <v>00021231P.11</v>
          </cell>
        </row>
        <row r="14564">
          <cell r="K14564" t="str">
            <v>00021231P.11</v>
          </cell>
        </row>
        <row r="14565">
          <cell r="K14565" t="str">
            <v>00021233P.11</v>
          </cell>
        </row>
        <row r="14566">
          <cell r="K14566" t="str">
            <v>00021235P.11</v>
          </cell>
        </row>
        <row r="14567">
          <cell r="K14567" t="str">
            <v>00021235P.11</v>
          </cell>
        </row>
        <row r="14568">
          <cell r="K14568" t="str">
            <v>00021217P.11</v>
          </cell>
        </row>
        <row r="14569">
          <cell r="K14569" t="str">
            <v>00021218P.11</v>
          </cell>
        </row>
        <row r="14570">
          <cell r="K14570" t="str">
            <v>00021225P.11</v>
          </cell>
        </row>
        <row r="14571">
          <cell r="K14571" t="str">
            <v>00021228P.11</v>
          </cell>
        </row>
        <row r="14572">
          <cell r="K14572" t="str">
            <v>00021229P.11</v>
          </cell>
        </row>
        <row r="14573">
          <cell r="K14573" t="str">
            <v>00021229P.11</v>
          </cell>
        </row>
        <row r="14574">
          <cell r="K14574" t="str">
            <v>00021232P.11</v>
          </cell>
        </row>
        <row r="14575">
          <cell r="K14575" t="str">
            <v>00021232P.11</v>
          </cell>
        </row>
        <row r="14576">
          <cell r="K14576" t="str">
            <v>00021232P.11</v>
          </cell>
        </row>
        <row r="14577">
          <cell r="K14577" t="str">
            <v>00021232P.11</v>
          </cell>
        </row>
        <row r="14578">
          <cell r="K14578" t="str">
            <v>00021233P.11</v>
          </cell>
        </row>
        <row r="14579">
          <cell r="K14579" t="str">
            <v>00021235P.11</v>
          </cell>
        </row>
        <row r="14580">
          <cell r="K14580" t="str">
            <v>00021235P.11</v>
          </cell>
        </row>
        <row r="14581">
          <cell r="K14581" t="str">
            <v>00021236P.11</v>
          </cell>
        </row>
        <row r="14582">
          <cell r="K14582" t="str">
            <v>00021236P.11</v>
          </cell>
        </row>
        <row r="14583">
          <cell r="K14583" t="str">
            <v>00021236P.11</v>
          </cell>
        </row>
        <row r="14584">
          <cell r="K14584" t="str">
            <v>00021210P.11</v>
          </cell>
        </row>
        <row r="14585">
          <cell r="K14585" t="str">
            <v>00021213P.11</v>
          </cell>
        </row>
        <row r="14586">
          <cell r="K14586" t="str">
            <v>00021213P.11</v>
          </cell>
        </row>
        <row r="14587">
          <cell r="K14587" t="str">
            <v>00021221P.11</v>
          </cell>
        </row>
        <row r="14588">
          <cell r="K14588" t="str">
            <v>00021224P.11</v>
          </cell>
        </row>
        <row r="14589">
          <cell r="K14589" t="str">
            <v>00021228P.11</v>
          </cell>
        </row>
        <row r="14590">
          <cell r="K14590" t="str">
            <v>00021229P.11</v>
          </cell>
        </row>
        <row r="14591">
          <cell r="K14591" t="str">
            <v>00021229P.11</v>
          </cell>
        </row>
        <row r="14592">
          <cell r="K14592" t="str">
            <v>00021234P.11</v>
          </cell>
        </row>
        <row r="14593">
          <cell r="K14593" t="str">
            <v>00021235P.11</v>
          </cell>
        </row>
        <row r="14594">
          <cell r="K14594" t="str">
            <v>00021216P.11</v>
          </cell>
        </row>
        <row r="14595">
          <cell r="K14595" t="str">
            <v>00021222P.11</v>
          </cell>
        </row>
        <row r="14596">
          <cell r="K14596" t="str">
            <v>00021222P.11</v>
          </cell>
        </row>
        <row r="14597">
          <cell r="K14597" t="str">
            <v>00021230P.11</v>
          </cell>
        </row>
        <row r="14598">
          <cell r="K14598" t="str">
            <v>00021231P.11</v>
          </cell>
        </row>
        <row r="14599">
          <cell r="K14599" t="str">
            <v>00021233P.11</v>
          </cell>
        </row>
        <row r="14600">
          <cell r="K14600" t="str">
            <v>00021234P.11</v>
          </cell>
        </row>
        <row r="14601">
          <cell r="K14601" t="str">
            <v>00021236P.11</v>
          </cell>
        </row>
        <row r="14602">
          <cell r="K14602" t="str">
            <v>00021227P.11</v>
          </cell>
        </row>
        <row r="14603">
          <cell r="K14603" t="str">
            <v>00021228P.11</v>
          </cell>
        </row>
        <row r="14604">
          <cell r="K14604" t="str">
            <v>00021210P.11</v>
          </cell>
        </row>
        <row r="14605">
          <cell r="K14605" t="str">
            <v>00021217P.11</v>
          </cell>
        </row>
        <row r="14606">
          <cell r="K14606" t="str">
            <v>00021217P.11</v>
          </cell>
        </row>
        <row r="14607">
          <cell r="K14607" t="str">
            <v>00021217P.11</v>
          </cell>
        </row>
        <row r="14608">
          <cell r="K14608" t="str">
            <v>00021231P.11</v>
          </cell>
        </row>
        <row r="14609">
          <cell r="K14609" t="str">
            <v>00021234P.11</v>
          </cell>
        </row>
        <row r="14610">
          <cell r="K14610" t="str">
            <v>00021221P.11</v>
          </cell>
        </row>
        <row r="14611">
          <cell r="K14611" t="str">
            <v>00021226P.11</v>
          </cell>
        </row>
        <row r="14612">
          <cell r="K14612" t="str">
            <v>00021229P.11</v>
          </cell>
        </row>
        <row r="14613">
          <cell r="K14613" t="str">
            <v>00021231P.11</v>
          </cell>
        </row>
        <row r="14614">
          <cell r="K14614" t="str">
            <v>00021233P.11</v>
          </cell>
        </row>
        <row r="14615">
          <cell r="K14615" t="str">
            <v>00021236P.11</v>
          </cell>
        </row>
        <row r="14616">
          <cell r="K14616" t="str">
            <v>00021213P.11</v>
          </cell>
        </row>
        <row r="14617">
          <cell r="K14617" t="str">
            <v>00021210P.11</v>
          </cell>
        </row>
        <row r="14618">
          <cell r="K14618" t="str">
            <v>00021215P.11</v>
          </cell>
        </row>
        <row r="14619">
          <cell r="K14619" t="str">
            <v>00021217P.11</v>
          </cell>
        </row>
        <row r="14620">
          <cell r="K14620" t="str">
            <v>00021229P.11</v>
          </cell>
        </row>
        <row r="14621">
          <cell r="K14621" t="str">
            <v>00021234P.11</v>
          </cell>
        </row>
        <row r="14622">
          <cell r="K14622" t="str">
            <v>00021226P.11</v>
          </cell>
        </row>
        <row r="14623">
          <cell r="K14623" t="str">
            <v>00021231P.11</v>
          </cell>
        </row>
        <row r="14624">
          <cell r="K14624" t="str">
            <v>00021232P.11</v>
          </cell>
        </row>
        <row r="14625">
          <cell r="K14625" t="str">
            <v>00021229P.11</v>
          </cell>
        </row>
        <row r="14626">
          <cell r="K14626" t="str">
            <v>00021231P.11</v>
          </cell>
        </row>
        <row r="14627">
          <cell r="K14627" t="str">
            <v>00021232P.11</v>
          </cell>
        </row>
        <row r="14628">
          <cell r="K14628" t="str">
            <v>00021218P.11</v>
          </cell>
        </row>
        <row r="14629">
          <cell r="K14629" t="str">
            <v>00021213P.11</v>
          </cell>
        </row>
        <row r="14630">
          <cell r="K14630" t="str">
            <v>00021215P.11</v>
          </cell>
        </row>
        <row r="14631">
          <cell r="K14631" t="str">
            <v>00021236P.11</v>
          </cell>
        </row>
        <row r="14632">
          <cell r="K14632" t="str">
            <v>00021229P.11</v>
          </cell>
        </row>
        <row r="14633">
          <cell r="K14633" t="str">
            <v>00021235P.11</v>
          </cell>
        </row>
        <row r="14634">
          <cell r="K14634" t="str">
            <v>00021225P.11</v>
          </cell>
        </row>
        <row r="14635">
          <cell r="K14635" t="str">
            <v>00021230P.11</v>
          </cell>
        </row>
        <row r="14636">
          <cell r="K14636" t="str">
            <v>00021235P.11</v>
          </cell>
        </row>
        <row r="14637">
          <cell r="K14637" t="str">
            <v>00021231P.11</v>
          </cell>
        </row>
        <row r="14638">
          <cell r="K14638" t="str">
            <v>00021233P.11</v>
          </cell>
        </row>
        <row r="14639">
          <cell r="K14639" t="str">
            <v>00021235P.11</v>
          </cell>
        </row>
        <row r="14640">
          <cell r="K14640" t="str">
            <v>00021217P.11</v>
          </cell>
        </row>
        <row r="14641">
          <cell r="K14641" t="str">
            <v>00021232P.11</v>
          </cell>
        </row>
        <row r="14642">
          <cell r="K14642" t="str">
            <v>00021232P.11</v>
          </cell>
        </row>
        <row r="14643">
          <cell r="K14643" t="str">
            <v>00021213P.11</v>
          </cell>
        </row>
        <row r="14644">
          <cell r="K14644" t="str">
            <v>00021222P.11</v>
          </cell>
        </row>
        <row r="14645">
          <cell r="K14645" t="str">
            <v>00021233P.11</v>
          </cell>
        </row>
        <row r="14646">
          <cell r="K14646" t="str">
            <v>00021233P.11</v>
          </cell>
        </row>
        <row r="14647">
          <cell r="K14647" t="str">
            <v>00021213P.11</v>
          </cell>
        </row>
        <row r="14648">
          <cell r="K14648" t="str">
            <v>00021236P.11</v>
          </cell>
        </row>
        <row r="14649">
          <cell r="K14649" t="str">
            <v>00021224P.11</v>
          </cell>
        </row>
        <row r="14650">
          <cell r="K14650" t="str">
            <v>00021232P.11</v>
          </cell>
        </row>
        <row r="14651">
          <cell r="K14651" t="str">
            <v>00021229P.11</v>
          </cell>
        </row>
        <row r="14652">
          <cell r="K14652" t="str">
            <v>00021233P.11</v>
          </cell>
        </row>
        <row r="14653">
          <cell r="K14653" t="str">
            <v>00021210P.11</v>
          </cell>
        </row>
        <row r="14654">
          <cell r="K14654" t="str">
            <v>00021229P.11</v>
          </cell>
        </row>
        <row r="14655">
          <cell r="K14655" t="str">
            <v>00021230P.11</v>
          </cell>
        </row>
        <row r="14656">
          <cell r="K14656" t="str">
            <v>00021210P.11</v>
          </cell>
        </row>
        <row r="14657">
          <cell r="K14657" t="str">
            <v>00021234P.11</v>
          </cell>
        </row>
        <row r="14658">
          <cell r="K14658" t="str">
            <v>00021217P.11</v>
          </cell>
        </row>
        <row r="14659">
          <cell r="K14659" t="str">
            <v>00021224P.11</v>
          </cell>
        </row>
        <row r="14660">
          <cell r="K14660" t="str">
            <v>00021229P.11</v>
          </cell>
        </row>
        <row r="14661">
          <cell r="K14661" t="str">
            <v>00021236P.11</v>
          </cell>
        </row>
        <row r="14662">
          <cell r="K14662" t="str">
            <v>00021233P.11</v>
          </cell>
        </row>
        <row r="14663">
          <cell r="K14663" t="str">
            <v>00021229P.11</v>
          </cell>
        </row>
        <row r="14664">
          <cell r="K14664" t="str">
            <v>00021222P.11</v>
          </cell>
        </row>
        <row r="14665">
          <cell r="K14665" t="str">
            <v>00021231P.11</v>
          </cell>
        </row>
        <row r="14666">
          <cell r="K14666" t="str">
            <v>00021234P.11</v>
          </cell>
        </row>
        <row r="14667">
          <cell r="K14667" t="str">
            <v>00021234P.11</v>
          </cell>
        </row>
        <row r="14668">
          <cell r="K14668" t="str">
            <v>00021234P.11</v>
          </cell>
        </row>
        <row r="14669">
          <cell r="K14669" t="str">
            <v>00021232P.11</v>
          </cell>
        </row>
        <row r="14670">
          <cell r="K14670" t="str">
            <v>00021235P.11</v>
          </cell>
        </row>
        <row r="14671">
          <cell r="K14671" t="str">
            <v>00021221P.11</v>
          </cell>
        </row>
        <row r="14672">
          <cell r="K14672" t="str">
            <v>00021233P.11</v>
          </cell>
        </row>
        <row r="14673">
          <cell r="K14673" t="str">
            <v>00021236P.11</v>
          </cell>
        </row>
        <row r="14674">
          <cell r="K14674" t="str">
            <v>00021221P.11</v>
          </cell>
        </row>
        <row r="14675">
          <cell r="K14675" t="str">
            <v>00021233P.11</v>
          </cell>
        </row>
        <row r="14676">
          <cell r="K14676" t="str">
            <v>00021229P.11</v>
          </cell>
        </row>
        <row r="14677">
          <cell r="K14677" t="str">
            <v>00021221P.11</v>
          </cell>
        </row>
        <row r="14678">
          <cell r="K14678" t="str">
            <v>00021236P.11</v>
          </cell>
        </row>
        <row r="14679">
          <cell r="K14679" t="str">
            <v>00021221P.11</v>
          </cell>
        </row>
        <row r="14680">
          <cell r="K14680" t="str">
            <v>00021226P.11</v>
          </cell>
        </row>
        <row r="14681">
          <cell r="K14681" t="str">
            <v>00021229P.11</v>
          </cell>
        </row>
        <row r="14682">
          <cell r="K14682" t="str">
            <v>00021235P.11</v>
          </cell>
        </row>
        <row r="14683">
          <cell r="K14683" t="str">
            <v>00021229P.11</v>
          </cell>
        </row>
        <row r="14684">
          <cell r="K14684" t="str">
            <v>00021236P.11</v>
          </cell>
        </row>
        <row r="14685">
          <cell r="K14685" t="str">
            <v>00021217P.11</v>
          </cell>
        </row>
        <row r="14686">
          <cell r="K14686" t="str">
            <v>00021226P.11</v>
          </cell>
        </row>
        <row r="14687">
          <cell r="K14687" t="str">
            <v>00021234P.11</v>
          </cell>
        </row>
        <row r="14688">
          <cell r="K14688" t="str">
            <v>00021234P.11</v>
          </cell>
        </row>
        <row r="14689">
          <cell r="K14689" t="str">
            <v>00021225P.11</v>
          </cell>
        </row>
        <row r="14690">
          <cell r="K14690" t="str">
            <v>00021210P.11</v>
          </cell>
        </row>
        <row r="14691">
          <cell r="K14691" t="str">
            <v>00021231P.11</v>
          </cell>
        </row>
        <row r="14692">
          <cell r="K14692" t="str">
            <v>00021230P.11</v>
          </cell>
        </row>
        <row r="14693">
          <cell r="K14693" t="str">
            <v>00021216P.11</v>
          </cell>
        </row>
        <row r="14694">
          <cell r="K14694" t="str">
            <v>00021230P.11</v>
          </cell>
        </row>
        <row r="14695">
          <cell r="K14695" t="str">
            <v>00021233P.11</v>
          </cell>
        </row>
        <row r="14696">
          <cell r="K14696" t="str">
            <v>00021225P.11</v>
          </cell>
        </row>
        <row r="14697">
          <cell r="K14697" t="str">
            <v>00021229P.11</v>
          </cell>
        </row>
        <row r="14698">
          <cell r="K14698" t="str">
            <v>00021230P.11</v>
          </cell>
        </row>
        <row r="14699">
          <cell r="K14699" t="str">
            <v>00021228P.11</v>
          </cell>
        </row>
        <row r="14700">
          <cell r="K14700" t="str">
            <v>00021224P.11</v>
          </cell>
        </row>
        <row r="14701">
          <cell r="K14701" t="str">
            <v>00021228P.11</v>
          </cell>
        </row>
        <row r="14702">
          <cell r="K14702" t="str">
            <v>00021231P.11</v>
          </cell>
        </row>
        <row r="14703">
          <cell r="K14703" t="str">
            <v>00021225P.11</v>
          </cell>
        </row>
        <row r="14704">
          <cell r="K14704" t="str">
            <v>00021236P.11</v>
          </cell>
        </row>
        <row r="14705">
          <cell r="K14705" t="str">
            <v>00021229P.11</v>
          </cell>
        </row>
        <row r="14706">
          <cell r="K14706" t="str">
            <v>00021230P.11</v>
          </cell>
        </row>
        <row r="14707">
          <cell r="K14707" t="str">
            <v>00021230P.11</v>
          </cell>
        </row>
        <row r="14708">
          <cell r="K14708" t="str">
            <v>00021222P.11</v>
          </cell>
        </row>
        <row r="14709">
          <cell r="K14709" t="str">
            <v>00021229P.11</v>
          </cell>
        </row>
        <row r="14710">
          <cell r="K14710" t="str">
            <v>00021222P.11</v>
          </cell>
        </row>
        <row r="14711">
          <cell r="K14711" t="str">
            <v>00021225P.11</v>
          </cell>
        </row>
        <row r="14712">
          <cell r="K14712" t="str">
            <v>00021232P.11</v>
          </cell>
        </row>
        <row r="14713">
          <cell r="K14713" t="str">
            <v>00021221P.11</v>
          </cell>
        </row>
        <row r="14714">
          <cell r="K14714" t="str">
            <v>00021213P.11</v>
          </cell>
        </row>
        <row r="14715">
          <cell r="K14715" t="str">
            <v>00021222P.11</v>
          </cell>
        </row>
        <row r="14716">
          <cell r="K14716" t="str">
            <v>00021235P.11</v>
          </cell>
        </row>
        <row r="14717">
          <cell r="K14717" t="str">
            <v>00021213P.11</v>
          </cell>
        </row>
        <row r="14718">
          <cell r="K14718" t="str">
            <v>00021221P.11</v>
          </cell>
        </row>
        <row r="14719">
          <cell r="K14719" t="str">
            <v>00021230P.11</v>
          </cell>
        </row>
        <row r="14720">
          <cell r="K14720" t="str">
            <v>00021231P.11</v>
          </cell>
        </row>
        <row r="14721">
          <cell r="K14721" t="str">
            <v>00021222P.11</v>
          </cell>
        </row>
        <row r="14722">
          <cell r="K14722" t="str">
            <v>00021221P.11</v>
          </cell>
        </row>
        <row r="14723">
          <cell r="K14723" t="str">
            <v>00021225P.11</v>
          </cell>
        </row>
        <row r="14724">
          <cell r="K14724" t="str">
            <v>00021210P.11</v>
          </cell>
        </row>
        <row r="14725">
          <cell r="K14725" t="str">
            <v>00021236P.11</v>
          </cell>
        </row>
        <row r="14726">
          <cell r="K14726" t="str">
            <v>00021233P.11</v>
          </cell>
        </row>
        <row r="14727">
          <cell r="K14727" t="str">
            <v>00021229P.11</v>
          </cell>
        </row>
        <row r="14728">
          <cell r="K14728" t="str">
            <v>00021235P.11</v>
          </cell>
        </row>
        <row r="14729">
          <cell r="K14729" t="str">
            <v>00021213P.11</v>
          </cell>
        </row>
        <row r="14730">
          <cell r="K14730" t="str">
            <v>00021221P.11</v>
          </cell>
        </row>
        <row r="14731">
          <cell r="K14731" t="str">
            <v>00021223P.11</v>
          </cell>
        </row>
        <row r="14732">
          <cell r="K14732" t="str">
            <v>00021228P.11</v>
          </cell>
        </row>
        <row r="14733">
          <cell r="K14733" t="str">
            <v>00021235P.11</v>
          </cell>
        </row>
        <row r="14734">
          <cell r="K14734" t="str">
            <v>00021233P.11</v>
          </cell>
        </row>
        <row r="14735">
          <cell r="K14735" t="str">
            <v>00021224P.11</v>
          </cell>
        </row>
        <row r="14736">
          <cell r="K14736" t="str">
            <v>00021211P.11</v>
          </cell>
        </row>
        <row r="14737">
          <cell r="K14737" t="str">
            <v>00021221P.11</v>
          </cell>
        </row>
        <row r="14738">
          <cell r="K14738" t="str">
            <v>00021213P.11</v>
          </cell>
        </row>
        <row r="14739">
          <cell r="K14739" t="str">
            <v>00021228P.11</v>
          </cell>
        </row>
        <row r="14740">
          <cell r="K14740" t="str">
            <v>00021232P.11</v>
          </cell>
        </row>
        <row r="14741">
          <cell r="K14741" t="str">
            <v>00021232P.11</v>
          </cell>
        </row>
        <row r="14742">
          <cell r="K14742" t="str">
            <v>00021216P.11</v>
          </cell>
        </row>
        <row r="14743">
          <cell r="K14743" t="str">
            <v>00021216P.11</v>
          </cell>
        </row>
        <row r="14744">
          <cell r="K14744" t="str">
            <v>00021223P.11</v>
          </cell>
        </row>
        <row r="14745">
          <cell r="K14745" t="str">
            <v>00021228P.11</v>
          </cell>
        </row>
        <row r="14746">
          <cell r="K14746" t="str">
            <v>00021227P.11</v>
          </cell>
        </row>
        <row r="14747">
          <cell r="K14747" t="str">
            <v>00021234P.11</v>
          </cell>
        </row>
        <row r="14748">
          <cell r="K14748" t="str">
            <v>00021235P.11</v>
          </cell>
        </row>
        <row r="14749">
          <cell r="K14749" t="str">
            <v>00021229P.11</v>
          </cell>
        </row>
        <row r="14750">
          <cell r="K14750" t="str">
            <v>00021216P.11</v>
          </cell>
        </row>
        <row r="14751">
          <cell r="K14751" t="str">
            <v>00021231P.11</v>
          </cell>
        </row>
        <row r="14752">
          <cell r="K14752" t="str">
            <v>00021225P.11</v>
          </cell>
        </row>
        <row r="14753">
          <cell r="K14753" t="str">
            <v>00021234P.11</v>
          </cell>
        </row>
        <row r="14754">
          <cell r="K14754" t="str">
            <v>00021230P.11</v>
          </cell>
        </row>
        <row r="14755">
          <cell r="K14755" t="str">
            <v>00021236P.11</v>
          </cell>
        </row>
        <row r="14756">
          <cell r="K14756" t="str">
            <v>00021234P.11</v>
          </cell>
        </row>
        <row r="14757">
          <cell r="K14757" t="str">
            <v>00021236P.11</v>
          </cell>
        </row>
        <row r="14758">
          <cell r="K14758" t="str">
            <v>00021221P.11</v>
          </cell>
        </row>
        <row r="14759">
          <cell r="K14759" t="str">
            <v>00021212P.11</v>
          </cell>
        </row>
        <row r="14760">
          <cell r="K14760" t="str">
            <v>00021225P.11</v>
          </cell>
        </row>
        <row r="14761">
          <cell r="K14761" t="str">
            <v>00021232P.11</v>
          </cell>
        </row>
        <row r="14762">
          <cell r="K14762" t="str">
            <v>00021231P.11</v>
          </cell>
        </row>
        <row r="14763">
          <cell r="K14763" t="str">
            <v>00021236P.11</v>
          </cell>
        </row>
        <row r="14764">
          <cell r="K14764" t="str">
            <v>00021234P.11</v>
          </cell>
        </row>
        <row r="14765">
          <cell r="K14765" t="str">
            <v>00021229P.11</v>
          </cell>
        </row>
        <row r="14766">
          <cell r="K14766" t="str">
            <v>00021229P.11</v>
          </cell>
        </row>
        <row r="14767">
          <cell r="K14767" t="str">
            <v>00021219P.11</v>
          </cell>
        </row>
        <row r="14768">
          <cell r="K14768" t="str">
            <v>00021235P.11</v>
          </cell>
        </row>
        <row r="14769">
          <cell r="K14769" t="str">
            <v>00021233P.11</v>
          </cell>
        </row>
        <row r="14770">
          <cell r="K14770" t="str">
            <v>00021212P.11</v>
          </cell>
        </row>
        <row r="14771">
          <cell r="K14771" t="str">
            <v>00021229P.11</v>
          </cell>
        </row>
        <row r="14772">
          <cell r="K14772" t="str">
            <v>00021218P.11</v>
          </cell>
        </row>
        <row r="14773">
          <cell r="K14773" t="str">
            <v>00021233P.11</v>
          </cell>
        </row>
        <row r="14774">
          <cell r="K14774" t="str">
            <v>00021229P.11</v>
          </cell>
        </row>
        <row r="14775">
          <cell r="K14775" t="str">
            <v>00021226P.11</v>
          </cell>
        </row>
        <row r="14776">
          <cell r="K14776" t="str">
            <v>00021210P.11</v>
          </cell>
        </row>
        <row r="14777">
          <cell r="K14777" t="str">
            <v>00021223P.11</v>
          </cell>
        </row>
        <row r="14778">
          <cell r="K14778" t="str">
            <v>00021230P.11</v>
          </cell>
        </row>
        <row r="14779">
          <cell r="K14779" t="str">
            <v>00021227P.11</v>
          </cell>
        </row>
        <row r="14780">
          <cell r="K14780" t="str">
            <v>00021233P.11</v>
          </cell>
        </row>
        <row r="14781">
          <cell r="K14781" t="str">
            <v>00021231P.11</v>
          </cell>
        </row>
        <row r="14782">
          <cell r="K14782" t="str">
            <v>00021232P.11</v>
          </cell>
        </row>
        <row r="14783">
          <cell r="K14783" t="str">
            <v>00021229P.11</v>
          </cell>
        </row>
        <row r="14784">
          <cell r="K14784" t="str">
            <v>00021225P.11</v>
          </cell>
        </row>
        <row r="14785">
          <cell r="K14785" t="str">
            <v>00021210P.11</v>
          </cell>
        </row>
        <row r="14786">
          <cell r="K14786" t="str">
            <v>00021236P.11</v>
          </cell>
        </row>
        <row r="14787">
          <cell r="K14787" t="str">
            <v>00021234P.11</v>
          </cell>
        </row>
        <row r="14788">
          <cell r="K14788" t="str">
            <v>00021236P.11</v>
          </cell>
        </row>
        <row r="14789">
          <cell r="K14789" t="str">
            <v>00021213P.11</v>
          </cell>
        </row>
        <row r="14790">
          <cell r="K14790" t="str">
            <v>00021222P.11</v>
          </cell>
        </row>
        <row r="14791">
          <cell r="K14791" t="str">
            <v>00021226P.11</v>
          </cell>
        </row>
        <row r="14792">
          <cell r="K14792" t="str">
            <v>00021216P.11</v>
          </cell>
        </row>
        <row r="14793">
          <cell r="K14793" t="str">
            <v>00021229P.11</v>
          </cell>
        </row>
        <row r="14794">
          <cell r="K14794" t="str">
            <v>00021233P.11</v>
          </cell>
        </row>
        <row r="14795">
          <cell r="K14795" t="str">
            <v>00021214P.11</v>
          </cell>
        </row>
        <row r="14796">
          <cell r="K14796" t="str">
            <v>00021227P.11</v>
          </cell>
        </row>
        <row r="14797">
          <cell r="K14797" t="str">
            <v>00021225P.11</v>
          </cell>
        </row>
        <row r="14798">
          <cell r="K14798" t="str">
            <v>00021223P.11</v>
          </cell>
        </row>
        <row r="14799">
          <cell r="K14799" t="str">
            <v>00021231P.11</v>
          </cell>
        </row>
        <row r="14800">
          <cell r="K14800" t="str">
            <v>00021220P.11</v>
          </cell>
        </row>
        <row r="14801">
          <cell r="K14801" t="str">
            <v>00021213P.11</v>
          </cell>
        </row>
        <row r="14802">
          <cell r="K14802" t="str">
            <v>00021222P.11</v>
          </cell>
        </row>
        <row r="14803">
          <cell r="K14803" t="str">
            <v>00021229P.11</v>
          </cell>
        </row>
        <row r="14804">
          <cell r="K14804" t="str">
            <v>00021236P.11</v>
          </cell>
        </row>
        <row r="14805">
          <cell r="K14805" t="str">
            <v>00021220P.11</v>
          </cell>
        </row>
        <row r="14806">
          <cell r="K14806" t="str">
            <v>00021229P.11</v>
          </cell>
        </row>
        <row r="14807">
          <cell r="K14807" t="str">
            <v>00021233P.11</v>
          </cell>
        </row>
        <row r="14808">
          <cell r="K14808" t="str">
            <v>00021233P.11</v>
          </cell>
        </row>
        <row r="14809">
          <cell r="K14809" t="str">
            <v>00021229P.11</v>
          </cell>
        </row>
        <row r="14810">
          <cell r="K14810" t="str">
            <v>00021235P.11</v>
          </cell>
        </row>
        <row r="14811">
          <cell r="K14811" t="str">
            <v>00021224P.11</v>
          </cell>
        </row>
        <row r="14812">
          <cell r="K14812" t="str">
            <v>00021234P.11</v>
          </cell>
        </row>
        <row r="14813">
          <cell r="K14813" t="str">
            <v>00021223P.11</v>
          </cell>
        </row>
        <row r="14814">
          <cell r="K14814" t="str">
            <v>00021223P.11</v>
          </cell>
        </row>
        <row r="14815">
          <cell r="K14815" t="str">
            <v>00021213P.11</v>
          </cell>
        </row>
        <row r="14816">
          <cell r="K14816" t="str">
            <v>00021232P.11</v>
          </cell>
        </row>
        <row r="14817">
          <cell r="K14817" t="str">
            <v>00021231P.11</v>
          </cell>
        </row>
        <row r="14818">
          <cell r="K14818" t="str">
            <v>00021217P.11</v>
          </cell>
        </row>
        <row r="14819">
          <cell r="K14819" t="str">
            <v>00021229P.11</v>
          </cell>
        </row>
        <row r="14820">
          <cell r="K14820" t="str">
            <v>00021217P.11</v>
          </cell>
        </row>
        <row r="14821">
          <cell r="K14821" t="str">
            <v>00021235P.11</v>
          </cell>
        </row>
        <row r="14822">
          <cell r="K14822" t="str">
            <v>00021210P.11</v>
          </cell>
        </row>
        <row r="14823">
          <cell r="K14823" t="str">
            <v>00021233P.11</v>
          </cell>
        </row>
        <row r="14824">
          <cell r="K14824" t="str">
            <v>00021229P.11</v>
          </cell>
        </row>
        <row r="14825">
          <cell r="K14825" t="str">
            <v>00021210P.11</v>
          </cell>
        </row>
        <row r="14826">
          <cell r="K14826" t="str">
            <v>00021231P.11</v>
          </cell>
        </row>
        <row r="14827">
          <cell r="K14827" t="str">
            <v>00021229P.11</v>
          </cell>
        </row>
        <row r="14828">
          <cell r="K14828" t="str">
            <v>00021210P.11</v>
          </cell>
        </row>
        <row r="14829">
          <cell r="K14829" t="str">
            <v>00021228P.11</v>
          </cell>
        </row>
        <row r="14830">
          <cell r="K14830" t="str">
            <v>00021224P.11</v>
          </cell>
        </row>
        <row r="14831">
          <cell r="K14831" t="str">
            <v>00021234P.11</v>
          </cell>
        </row>
        <row r="14832">
          <cell r="K14832" t="str">
            <v>00021231P.11</v>
          </cell>
        </row>
        <row r="14833">
          <cell r="K14833" t="str">
            <v>00021233P.11</v>
          </cell>
        </row>
        <row r="14834">
          <cell r="K14834" t="str">
            <v>00021221P.11</v>
          </cell>
        </row>
        <row r="14835">
          <cell r="K14835" t="str">
            <v>00021225P.11</v>
          </cell>
        </row>
        <row r="14836">
          <cell r="K14836" t="str">
            <v>00021228P.11</v>
          </cell>
        </row>
        <row r="14837">
          <cell r="K14837" t="str">
            <v>00021214P.11</v>
          </cell>
        </row>
        <row r="14838">
          <cell r="K14838" t="str">
            <v>00021235P.11</v>
          </cell>
        </row>
        <row r="14839">
          <cell r="K14839" t="str">
            <v>00021232P.11</v>
          </cell>
        </row>
        <row r="14840">
          <cell r="K14840" t="str">
            <v>00021228P.11</v>
          </cell>
        </row>
        <row r="14841">
          <cell r="K14841" t="str">
            <v>00021233P.11</v>
          </cell>
        </row>
        <row r="14842">
          <cell r="K14842" t="str">
            <v>00021233P.11</v>
          </cell>
        </row>
        <row r="14843">
          <cell r="K14843" t="str">
            <v>00021211P.11</v>
          </cell>
        </row>
        <row r="14844">
          <cell r="K14844" t="str">
            <v>00021231P.11</v>
          </cell>
        </row>
        <row r="14845">
          <cell r="K14845" t="str">
            <v>00021236P.11</v>
          </cell>
        </row>
        <row r="14846">
          <cell r="K14846" t="str">
            <v>00021213P.11</v>
          </cell>
        </row>
        <row r="14847">
          <cell r="K14847" t="str">
            <v>00021233P.11</v>
          </cell>
        </row>
        <row r="14848">
          <cell r="K14848" t="str">
            <v>00021228P.11</v>
          </cell>
        </row>
        <row r="14849">
          <cell r="K14849" t="str">
            <v>00021221P.11</v>
          </cell>
        </row>
        <row r="14850">
          <cell r="K14850" t="str">
            <v>00021223P.11</v>
          </cell>
        </row>
        <row r="14851">
          <cell r="K14851" t="str">
            <v>00021228P.11</v>
          </cell>
        </row>
        <row r="14852">
          <cell r="K14852" t="str">
            <v>00021232P.11</v>
          </cell>
        </row>
        <row r="14853">
          <cell r="K14853" t="str">
            <v>00021212P.11</v>
          </cell>
        </row>
        <row r="14854">
          <cell r="K14854" t="str">
            <v>00021233P.11</v>
          </cell>
        </row>
        <row r="14855">
          <cell r="K14855" t="str">
            <v>00021218P.11</v>
          </cell>
        </row>
        <row r="14856">
          <cell r="K14856" t="str">
            <v>00021229P.11</v>
          </cell>
        </row>
        <row r="14857">
          <cell r="K14857" t="str">
            <v>00021222P.11</v>
          </cell>
        </row>
        <row r="14858">
          <cell r="K14858" t="str">
            <v>00021214P.11</v>
          </cell>
        </row>
        <row r="14859">
          <cell r="K14859" t="str">
            <v>00021229P.11</v>
          </cell>
        </row>
        <row r="14860">
          <cell r="K14860" t="str">
            <v>00021210P.11</v>
          </cell>
        </row>
        <row r="14861">
          <cell r="K14861" t="str">
            <v>00021228P.11</v>
          </cell>
        </row>
        <row r="14862">
          <cell r="K14862" t="str">
            <v>00021222P.11</v>
          </cell>
        </row>
        <row r="14863">
          <cell r="K14863" t="str">
            <v>00021231P.11</v>
          </cell>
        </row>
        <row r="14864">
          <cell r="K14864" t="str">
            <v>00021231P.11</v>
          </cell>
        </row>
        <row r="14865">
          <cell r="K14865" t="str">
            <v>00021210P.11</v>
          </cell>
        </row>
        <row r="14866">
          <cell r="K14866" t="str">
            <v>00021228P.11</v>
          </cell>
        </row>
        <row r="14867">
          <cell r="K14867" t="str">
            <v>00021226P.11</v>
          </cell>
        </row>
        <row r="14868">
          <cell r="K14868" t="str">
            <v>00021229P.11</v>
          </cell>
        </row>
        <row r="14869">
          <cell r="K14869" t="str">
            <v>00021228P.11</v>
          </cell>
        </row>
        <row r="14870">
          <cell r="K14870" t="str">
            <v>00021228P.11</v>
          </cell>
        </row>
        <row r="14871">
          <cell r="K14871" t="str">
            <v>00021232P.11</v>
          </cell>
        </row>
        <row r="14872">
          <cell r="K14872" t="str">
            <v>00021236P.11</v>
          </cell>
        </row>
        <row r="14873">
          <cell r="K14873" t="str">
            <v>00021233P.11</v>
          </cell>
        </row>
        <row r="14874">
          <cell r="K14874" t="str">
            <v>00021228P.11</v>
          </cell>
        </row>
        <row r="14875">
          <cell r="K14875" t="str">
            <v>00021218P.11</v>
          </cell>
        </row>
        <row r="14876">
          <cell r="K14876" t="str">
            <v>00021226P.11</v>
          </cell>
        </row>
        <row r="14877">
          <cell r="K14877" t="str">
            <v>00021236P.11</v>
          </cell>
        </row>
        <row r="14878">
          <cell r="K14878" t="str">
            <v>00021227P.11</v>
          </cell>
        </row>
        <row r="14879">
          <cell r="K14879" t="str">
            <v>00021214P.11</v>
          </cell>
        </row>
        <row r="14880">
          <cell r="K14880" t="str">
            <v>00021236P.11</v>
          </cell>
        </row>
        <row r="14881">
          <cell r="K14881" t="str">
            <v>00021215P.11</v>
          </cell>
        </row>
        <row r="14882">
          <cell r="K14882" t="str">
            <v>00021232P.11</v>
          </cell>
        </row>
        <row r="14883">
          <cell r="K14883" t="str">
            <v>00021233P.11</v>
          </cell>
        </row>
        <row r="14884">
          <cell r="K14884" t="str">
            <v>00021230P.11</v>
          </cell>
        </row>
        <row r="14885">
          <cell r="K14885" t="str">
            <v>00021233P.11</v>
          </cell>
        </row>
        <row r="14886">
          <cell r="K14886" t="str">
            <v>00021223P.11</v>
          </cell>
        </row>
        <row r="14887">
          <cell r="K14887" t="str">
            <v>00021223P.11</v>
          </cell>
        </row>
        <row r="14888">
          <cell r="K14888" t="str">
            <v>00021222P.11</v>
          </cell>
        </row>
        <row r="14889">
          <cell r="K14889" t="str">
            <v>00021230P.11</v>
          </cell>
        </row>
        <row r="14890">
          <cell r="K14890" t="str">
            <v>00021229P.11</v>
          </cell>
        </row>
        <row r="14891">
          <cell r="K14891" t="str">
            <v>00021224P.11</v>
          </cell>
        </row>
        <row r="14892">
          <cell r="K14892" t="str">
            <v>00021232P.11</v>
          </cell>
        </row>
        <row r="14893">
          <cell r="K14893" t="str">
            <v>00021210P.11</v>
          </cell>
        </row>
        <row r="14894">
          <cell r="K14894" t="str">
            <v>00021212P.11</v>
          </cell>
        </row>
        <row r="14895">
          <cell r="K14895" t="str">
            <v>00021232P.11</v>
          </cell>
        </row>
        <row r="14896">
          <cell r="K14896" t="str">
            <v>00021213P.11</v>
          </cell>
        </row>
        <row r="14897">
          <cell r="K14897" t="str">
            <v>00021232P.11</v>
          </cell>
        </row>
        <row r="14898">
          <cell r="K14898" t="str">
            <v>00021217P.11</v>
          </cell>
        </row>
        <row r="14899">
          <cell r="K14899" t="str">
            <v>00021214P.11</v>
          </cell>
        </row>
        <row r="14900">
          <cell r="K14900" t="str">
            <v>00021230P.11</v>
          </cell>
        </row>
        <row r="14901">
          <cell r="K14901" t="str">
            <v>00021220P.11</v>
          </cell>
        </row>
        <row r="14902">
          <cell r="K14902" t="str">
            <v>00021222P.11</v>
          </cell>
        </row>
        <row r="14903">
          <cell r="K14903" t="str">
            <v>00021230P.11</v>
          </cell>
        </row>
        <row r="14904">
          <cell r="K14904" t="str">
            <v>00021235P.11</v>
          </cell>
        </row>
        <row r="14905">
          <cell r="K14905" t="str">
            <v>00021233P.11</v>
          </cell>
        </row>
        <row r="14906">
          <cell r="K14906" t="str">
            <v>00021234P.11</v>
          </cell>
        </row>
        <row r="14907">
          <cell r="K14907" t="str">
            <v>00021228P.11</v>
          </cell>
        </row>
        <row r="14908">
          <cell r="K14908" t="str">
            <v>00021228P.11</v>
          </cell>
        </row>
        <row r="14909">
          <cell r="K14909" t="str">
            <v>00021213P.11</v>
          </cell>
        </row>
        <row r="14910">
          <cell r="K14910" t="str">
            <v>00021212P.11</v>
          </cell>
        </row>
        <row r="14911">
          <cell r="K14911" t="str">
            <v>00021234P.11</v>
          </cell>
        </row>
        <row r="14912">
          <cell r="K14912" t="str">
            <v>00021218P.11</v>
          </cell>
        </row>
        <row r="14913">
          <cell r="K14913" t="str">
            <v>00021251P.11</v>
          </cell>
        </row>
        <row r="14914">
          <cell r="K14914" t="str">
            <v>00021210P.11</v>
          </cell>
        </row>
        <row r="14915">
          <cell r="K14915" t="str">
            <v>00021210P.11</v>
          </cell>
        </row>
        <row r="14916">
          <cell r="K14916" t="str">
            <v>00021210P.11</v>
          </cell>
        </row>
        <row r="14917">
          <cell r="K14917" t="str">
            <v>00021210P.11</v>
          </cell>
        </row>
        <row r="14918">
          <cell r="K14918" t="str">
            <v>00021212P.11</v>
          </cell>
        </row>
        <row r="14919">
          <cell r="K14919" t="str">
            <v>00021213P.11</v>
          </cell>
        </row>
        <row r="14920">
          <cell r="K14920" t="str">
            <v>00021213P.11</v>
          </cell>
        </row>
        <row r="14921">
          <cell r="K14921" t="str">
            <v>00021221P.11</v>
          </cell>
        </row>
        <row r="14922">
          <cell r="K14922" t="str">
            <v>00021222P.11</v>
          </cell>
        </row>
        <row r="14923">
          <cell r="K14923" t="str">
            <v>00021222P.11</v>
          </cell>
        </row>
        <row r="14924">
          <cell r="K14924" t="str">
            <v>00021223P.11</v>
          </cell>
        </row>
        <row r="14925">
          <cell r="K14925" t="str">
            <v>00021223P.11</v>
          </cell>
        </row>
        <row r="14926">
          <cell r="K14926" t="str">
            <v>00021226P.11</v>
          </cell>
        </row>
        <row r="14927">
          <cell r="K14927" t="str">
            <v>00021228P.11</v>
          </cell>
        </row>
        <row r="14928">
          <cell r="K14928" t="str">
            <v>00021228P.11</v>
          </cell>
        </row>
        <row r="14929">
          <cell r="K14929" t="str">
            <v>00021228P.11</v>
          </cell>
        </row>
        <row r="14930">
          <cell r="K14930" t="str">
            <v>00021228P.11</v>
          </cell>
        </row>
        <row r="14931">
          <cell r="K14931" t="str">
            <v>00021228P.11</v>
          </cell>
        </row>
        <row r="14932">
          <cell r="K14932" t="str">
            <v>00021228P.11</v>
          </cell>
        </row>
        <row r="14933">
          <cell r="K14933" t="str">
            <v>00021228P.11</v>
          </cell>
        </row>
        <row r="14934">
          <cell r="K14934" t="str">
            <v>00021233P.11</v>
          </cell>
        </row>
        <row r="14935">
          <cell r="K14935" t="str">
            <v>00021233P.11</v>
          </cell>
        </row>
        <row r="14936">
          <cell r="K14936" t="str">
            <v>00021211P.11</v>
          </cell>
        </row>
        <row r="14937">
          <cell r="K14937" t="str">
            <v>00021216P.11</v>
          </cell>
        </row>
        <row r="14938">
          <cell r="K14938" t="str">
            <v>00021216P.11</v>
          </cell>
        </row>
        <row r="14939">
          <cell r="K14939" t="str">
            <v>00021217P.11</v>
          </cell>
        </row>
        <row r="14940">
          <cell r="K14940" t="str">
            <v>00021217P.11</v>
          </cell>
        </row>
        <row r="14941">
          <cell r="K14941" t="str">
            <v>00021217P.11</v>
          </cell>
        </row>
        <row r="14942">
          <cell r="K14942" t="str">
            <v>00021220P.11</v>
          </cell>
        </row>
        <row r="14943">
          <cell r="K14943" t="str">
            <v>00021220P.11</v>
          </cell>
        </row>
        <row r="14944">
          <cell r="K14944" t="str">
            <v>00021222P.11</v>
          </cell>
        </row>
        <row r="14945">
          <cell r="K14945" t="str">
            <v>00021222P.11</v>
          </cell>
        </row>
        <row r="14946">
          <cell r="K14946" t="str">
            <v>00021222P.11</v>
          </cell>
        </row>
        <row r="14947">
          <cell r="K14947" t="str">
            <v>00021222P.11</v>
          </cell>
        </row>
        <row r="14948">
          <cell r="K14948" t="str">
            <v>00021225P.11</v>
          </cell>
        </row>
        <row r="14949">
          <cell r="K14949" t="str">
            <v>00021225P.11</v>
          </cell>
        </row>
        <row r="14950">
          <cell r="K14950" t="str">
            <v>00021225P.11</v>
          </cell>
        </row>
        <row r="14951">
          <cell r="K14951" t="str">
            <v>00021228P.11</v>
          </cell>
        </row>
        <row r="14952">
          <cell r="K14952" t="str">
            <v>00021228P.11</v>
          </cell>
        </row>
        <row r="14953">
          <cell r="K14953" t="str">
            <v>00021228P.11</v>
          </cell>
        </row>
        <row r="14954">
          <cell r="K14954" t="str">
            <v>00021228P.11</v>
          </cell>
        </row>
        <row r="14955">
          <cell r="K14955" t="str">
            <v>00021228P.11</v>
          </cell>
        </row>
        <row r="14956">
          <cell r="K14956" t="str">
            <v>00021228P.11</v>
          </cell>
        </row>
        <row r="14957">
          <cell r="K14957" t="str">
            <v>00021229P.11</v>
          </cell>
        </row>
        <row r="14958">
          <cell r="K14958" t="str">
            <v>00021229P.11</v>
          </cell>
        </row>
        <row r="14959">
          <cell r="K14959" t="str">
            <v>00021229P.11</v>
          </cell>
        </row>
        <row r="14960">
          <cell r="K14960" t="str">
            <v>00021229P.11</v>
          </cell>
        </row>
        <row r="14961">
          <cell r="K14961" t="str">
            <v>00021230P.11</v>
          </cell>
        </row>
        <row r="14962">
          <cell r="K14962" t="str">
            <v>00021230P.11</v>
          </cell>
        </row>
        <row r="14963">
          <cell r="K14963" t="str">
            <v>00021230P.11</v>
          </cell>
        </row>
        <row r="14964">
          <cell r="K14964" t="str">
            <v>00021231P.11</v>
          </cell>
        </row>
        <row r="14965">
          <cell r="K14965" t="str">
            <v>00021231P.11</v>
          </cell>
        </row>
        <row r="14966">
          <cell r="K14966" t="str">
            <v>00021231P.11</v>
          </cell>
        </row>
        <row r="14967">
          <cell r="K14967" t="str">
            <v>00021231P.11</v>
          </cell>
        </row>
        <row r="14968">
          <cell r="K14968" t="str">
            <v>00021231P.11</v>
          </cell>
        </row>
        <row r="14969">
          <cell r="K14969" t="str">
            <v>00021231P.11</v>
          </cell>
        </row>
        <row r="14970">
          <cell r="K14970" t="str">
            <v>00021231P.11</v>
          </cell>
        </row>
        <row r="14971">
          <cell r="K14971" t="str">
            <v>00021231P.11</v>
          </cell>
        </row>
        <row r="14972">
          <cell r="K14972" t="str">
            <v>00021231P.11</v>
          </cell>
        </row>
        <row r="14973">
          <cell r="K14973" t="str">
            <v>00021235P.11</v>
          </cell>
        </row>
        <row r="14974">
          <cell r="K14974" t="str">
            <v>00021235P.11</v>
          </cell>
        </row>
        <row r="14975">
          <cell r="K14975" t="str">
            <v>00021253P.11</v>
          </cell>
        </row>
        <row r="14976">
          <cell r="K14976" t="str">
            <v>00021243P.11</v>
          </cell>
        </row>
        <row r="14977">
          <cell r="K14977" t="str">
            <v>00021243P.11</v>
          </cell>
        </row>
        <row r="14978">
          <cell r="K14978" t="str">
            <v>00021250P.11</v>
          </cell>
        </row>
        <row r="14979">
          <cell r="K14979" t="str">
            <v>00021210P.11</v>
          </cell>
        </row>
        <row r="14980">
          <cell r="K14980" t="str">
            <v>00021210P.11</v>
          </cell>
        </row>
        <row r="14981">
          <cell r="K14981" t="str">
            <v>00021210P.11</v>
          </cell>
        </row>
        <row r="14982">
          <cell r="K14982" t="str">
            <v>00021211P.11</v>
          </cell>
        </row>
        <row r="14983">
          <cell r="K14983" t="str">
            <v>00021212P.11</v>
          </cell>
        </row>
        <row r="14984">
          <cell r="K14984" t="str">
            <v>00021212P.11</v>
          </cell>
        </row>
        <row r="14985">
          <cell r="K14985" t="str">
            <v>00021213P.11</v>
          </cell>
        </row>
        <row r="14986">
          <cell r="K14986" t="str">
            <v>00021213P.11</v>
          </cell>
        </row>
        <row r="14987">
          <cell r="K14987" t="str">
            <v>00021213P.11</v>
          </cell>
        </row>
        <row r="14988">
          <cell r="K14988" t="str">
            <v>00021213P.11</v>
          </cell>
        </row>
        <row r="14989">
          <cell r="K14989" t="str">
            <v>00021213P.11</v>
          </cell>
        </row>
        <row r="14990">
          <cell r="K14990" t="str">
            <v>00021213P.11</v>
          </cell>
        </row>
        <row r="14991">
          <cell r="K14991" t="str">
            <v>00021215P.11</v>
          </cell>
        </row>
        <row r="14992">
          <cell r="K14992" t="str">
            <v>00021215P.11</v>
          </cell>
        </row>
        <row r="14993">
          <cell r="K14993" t="str">
            <v>00021215P.11</v>
          </cell>
        </row>
        <row r="14994">
          <cell r="K14994" t="str">
            <v>00021216P.11</v>
          </cell>
        </row>
        <row r="14995">
          <cell r="K14995" t="str">
            <v>00021217P.11</v>
          </cell>
        </row>
        <row r="14996">
          <cell r="K14996" t="str">
            <v>00021218P.11</v>
          </cell>
        </row>
        <row r="14997">
          <cell r="K14997" t="str">
            <v>00021218P.11</v>
          </cell>
        </row>
        <row r="14998">
          <cell r="K14998" t="str">
            <v>00021220P.11</v>
          </cell>
        </row>
        <row r="14999">
          <cell r="K14999" t="str">
            <v>00021220P.11</v>
          </cell>
        </row>
        <row r="15000">
          <cell r="K15000" t="str">
            <v>00021220P.11</v>
          </cell>
        </row>
        <row r="15001">
          <cell r="K15001" t="str">
            <v>00021221P.11</v>
          </cell>
        </row>
        <row r="15002">
          <cell r="K15002" t="str">
            <v>00021221P.11</v>
          </cell>
        </row>
        <row r="15003">
          <cell r="K15003" t="str">
            <v>00021221P.11</v>
          </cell>
        </row>
        <row r="15004">
          <cell r="K15004" t="str">
            <v>00021221P.11</v>
          </cell>
        </row>
        <row r="15005">
          <cell r="K15005" t="str">
            <v>00021221P.11</v>
          </cell>
        </row>
        <row r="15006">
          <cell r="K15006" t="str">
            <v>00021221P.11</v>
          </cell>
        </row>
        <row r="15007">
          <cell r="K15007" t="str">
            <v>00021221P.11</v>
          </cell>
        </row>
        <row r="15008">
          <cell r="K15008" t="str">
            <v>00021221P.11</v>
          </cell>
        </row>
        <row r="15009">
          <cell r="K15009" t="str">
            <v>00021222P.11</v>
          </cell>
        </row>
        <row r="15010">
          <cell r="K15010" t="str">
            <v>00021222P.11</v>
          </cell>
        </row>
        <row r="15011">
          <cell r="K15011" t="str">
            <v>00021222P.11</v>
          </cell>
        </row>
        <row r="15012">
          <cell r="K15012" t="str">
            <v>00021222P.11</v>
          </cell>
        </row>
        <row r="15013">
          <cell r="K15013" t="str">
            <v>00021222P.11</v>
          </cell>
        </row>
        <row r="15014">
          <cell r="K15014" t="str">
            <v>00021222P.11</v>
          </cell>
        </row>
        <row r="15015">
          <cell r="K15015" t="str">
            <v>00021222P.11</v>
          </cell>
        </row>
        <row r="15016">
          <cell r="K15016" t="str">
            <v>00021223P.11</v>
          </cell>
        </row>
        <row r="15017">
          <cell r="K15017" t="str">
            <v>00021223P.11</v>
          </cell>
        </row>
        <row r="15018">
          <cell r="K15018" t="str">
            <v>00021225P.11</v>
          </cell>
        </row>
        <row r="15019">
          <cell r="K15019" t="str">
            <v>00021225P.11</v>
          </cell>
        </row>
        <row r="15020">
          <cell r="K15020" t="str">
            <v>00021225P.11</v>
          </cell>
        </row>
        <row r="15021">
          <cell r="K15021" t="str">
            <v>00021225P.11</v>
          </cell>
        </row>
        <row r="15022">
          <cell r="K15022" t="str">
            <v>00021226P.11</v>
          </cell>
        </row>
        <row r="15023">
          <cell r="K15023" t="str">
            <v>00021226P.11</v>
          </cell>
        </row>
        <row r="15024">
          <cell r="K15024" t="str">
            <v>00021226P.11</v>
          </cell>
        </row>
        <row r="15025">
          <cell r="K15025" t="str">
            <v>00021226P.11</v>
          </cell>
        </row>
        <row r="15026">
          <cell r="K15026" t="str">
            <v>00021226P.11</v>
          </cell>
        </row>
        <row r="15027">
          <cell r="K15027" t="str">
            <v>00021227P.11</v>
          </cell>
        </row>
        <row r="15028">
          <cell r="K15028" t="str">
            <v>00021227P.11</v>
          </cell>
        </row>
        <row r="15029">
          <cell r="K15029" t="str">
            <v>00021227P.11</v>
          </cell>
        </row>
        <row r="15030">
          <cell r="K15030" t="str">
            <v>00021228P.11</v>
          </cell>
        </row>
        <row r="15031">
          <cell r="K15031" t="str">
            <v>00021228P.11</v>
          </cell>
        </row>
        <row r="15032">
          <cell r="K15032" t="str">
            <v>00021228P.11</v>
          </cell>
        </row>
        <row r="15033">
          <cell r="K15033" t="str">
            <v>00021228P.11</v>
          </cell>
        </row>
        <row r="15034">
          <cell r="K15034" t="str">
            <v>00021228P.11</v>
          </cell>
        </row>
        <row r="15035">
          <cell r="K15035" t="str">
            <v>00021228P.11</v>
          </cell>
        </row>
        <row r="15036">
          <cell r="K15036" t="str">
            <v>00021228P.11</v>
          </cell>
        </row>
        <row r="15037">
          <cell r="K15037" t="str">
            <v>00021228P.11</v>
          </cell>
        </row>
        <row r="15038">
          <cell r="K15038" t="str">
            <v>00021228P.11</v>
          </cell>
        </row>
        <row r="15039">
          <cell r="K15039" t="str">
            <v>00021228P.11</v>
          </cell>
        </row>
        <row r="15040">
          <cell r="K15040" t="str">
            <v>00021228P.11</v>
          </cell>
        </row>
        <row r="15041">
          <cell r="K15041" t="str">
            <v>00021228P.11</v>
          </cell>
        </row>
        <row r="15042">
          <cell r="K15042" t="str">
            <v>00021228P.11</v>
          </cell>
        </row>
        <row r="15043">
          <cell r="K15043" t="str">
            <v>00021229P.11</v>
          </cell>
        </row>
        <row r="15044">
          <cell r="K15044" t="str">
            <v>00021229P.11</v>
          </cell>
        </row>
        <row r="15045">
          <cell r="K15045" t="str">
            <v>00021229P.11</v>
          </cell>
        </row>
        <row r="15046">
          <cell r="K15046" t="str">
            <v>00021229P.11</v>
          </cell>
        </row>
        <row r="15047">
          <cell r="K15047" t="str">
            <v>00021229P.11</v>
          </cell>
        </row>
        <row r="15048">
          <cell r="K15048" t="str">
            <v>00021229P.11</v>
          </cell>
        </row>
        <row r="15049">
          <cell r="K15049" t="str">
            <v>00021229P.11</v>
          </cell>
        </row>
        <row r="15050">
          <cell r="K15050" t="str">
            <v>00021229P.11</v>
          </cell>
        </row>
        <row r="15051">
          <cell r="K15051" t="str">
            <v>00021230P.11</v>
          </cell>
        </row>
        <row r="15052">
          <cell r="K15052" t="str">
            <v>00021230P.11</v>
          </cell>
        </row>
        <row r="15053">
          <cell r="K15053" t="str">
            <v>00021230P.11</v>
          </cell>
        </row>
        <row r="15054">
          <cell r="K15054" t="str">
            <v>00021231P.11</v>
          </cell>
        </row>
        <row r="15055">
          <cell r="K15055" t="str">
            <v>00021231P.11</v>
          </cell>
        </row>
        <row r="15056">
          <cell r="K15056" t="str">
            <v>00021231P.11</v>
          </cell>
        </row>
        <row r="15057">
          <cell r="K15057" t="str">
            <v>00021231P.11</v>
          </cell>
        </row>
        <row r="15058">
          <cell r="K15058" t="str">
            <v>00021231P.11</v>
          </cell>
        </row>
        <row r="15059">
          <cell r="K15059" t="str">
            <v>00021231P.11</v>
          </cell>
        </row>
        <row r="15060">
          <cell r="K15060" t="str">
            <v>00021231P.11</v>
          </cell>
        </row>
        <row r="15061">
          <cell r="K15061" t="str">
            <v>00021231P.11</v>
          </cell>
        </row>
        <row r="15062">
          <cell r="K15062" t="str">
            <v>00021232P.11</v>
          </cell>
        </row>
        <row r="15063">
          <cell r="K15063" t="str">
            <v>00021232P.11</v>
          </cell>
        </row>
        <row r="15064">
          <cell r="K15064" t="str">
            <v>00021232P.11</v>
          </cell>
        </row>
        <row r="15065">
          <cell r="K15065" t="str">
            <v>00021232P.11</v>
          </cell>
        </row>
        <row r="15066">
          <cell r="K15066" t="str">
            <v>00021232P.11</v>
          </cell>
        </row>
        <row r="15067">
          <cell r="K15067" t="str">
            <v>00021232P.11</v>
          </cell>
        </row>
        <row r="15068">
          <cell r="K15068" t="str">
            <v>00021232P.11</v>
          </cell>
        </row>
        <row r="15069">
          <cell r="K15069" t="str">
            <v>00021232P.11</v>
          </cell>
        </row>
        <row r="15070">
          <cell r="K15070" t="str">
            <v>00021232P.11</v>
          </cell>
        </row>
        <row r="15071">
          <cell r="K15071" t="str">
            <v>00021232P.11</v>
          </cell>
        </row>
        <row r="15072">
          <cell r="K15072" t="str">
            <v>00021233P.11</v>
          </cell>
        </row>
        <row r="15073">
          <cell r="K15073" t="str">
            <v>00021233P.11</v>
          </cell>
        </row>
        <row r="15074">
          <cell r="K15074" t="str">
            <v>00021233P.11</v>
          </cell>
        </row>
        <row r="15075">
          <cell r="K15075" t="str">
            <v>00021233P.11</v>
          </cell>
        </row>
        <row r="15076">
          <cell r="K15076" t="str">
            <v>00021234P.11</v>
          </cell>
        </row>
        <row r="15077">
          <cell r="K15077" t="str">
            <v>00021234P.11</v>
          </cell>
        </row>
        <row r="15078">
          <cell r="K15078" t="str">
            <v>00021234P.11</v>
          </cell>
        </row>
        <row r="15079">
          <cell r="K15079" t="str">
            <v>00021235P.11</v>
          </cell>
        </row>
        <row r="15080">
          <cell r="K15080" t="str">
            <v>00021235P.11</v>
          </cell>
        </row>
        <row r="15081">
          <cell r="K15081" t="str">
            <v>00021235P.11</v>
          </cell>
        </row>
        <row r="15082">
          <cell r="K15082" t="str">
            <v>00021235P.11</v>
          </cell>
        </row>
        <row r="15083">
          <cell r="K15083" t="str">
            <v>00021235P.11</v>
          </cell>
        </row>
        <row r="15084">
          <cell r="K15084" t="str">
            <v>00021236P.11</v>
          </cell>
        </row>
        <row r="15085">
          <cell r="K15085" t="str">
            <v>00021236P.11</v>
          </cell>
        </row>
        <row r="15086">
          <cell r="K15086" t="str">
            <v>00021236P.11</v>
          </cell>
        </row>
        <row r="15087">
          <cell r="K15087" t="str">
            <v>00021236P.11</v>
          </cell>
        </row>
        <row r="15088">
          <cell r="K15088" t="str">
            <v>00021236P.11</v>
          </cell>
        </row>
        <row r="15089">
          <cell r="K15089" t="str">
            <v>00021236P.11</v>
          </cell>
        </row>
        <row r="15090">
          <cell r="K15090" t="str">
            <v>00021236P.11</v>
          </cell>
        </row>
        <row r="15091">
          <cell r="K15091" t="str">
            <v>00021236P.11</v>
          </cell>
        </row>
        <row r="15092">
          <cell r="K15092" t="str">
            <v>00021242P.11</v>
          </cell>
        </row>
        <row r="15093">
          <cell r="K15093" t="str">
            <v>00021206P.11</v>
          </cell>
        </row>
        <row r="15094">
          <cell r="K15094" t="str">
            <v>00021206P.11</v>
          </cell>
        </row>
        <row r="15095">
          <cell r="K15095" t="str">
            <v>00021214P.11</v>
          </cell>
        </row>
        <row r="15096">
          <cell r="K15096" t="str">
            <v>00021228P.11</v>
          </cell>
        </row>
        <row r="15097">
          <cell r="K15097" t="str">
            <v>00021228P.11</v>
          </cell>
        </row>
        <row r="15098">
          <cell r="K15098" t="str">
            <v>00021228P.11</v>
          </cell>
        </row>
        <row r="15099">
          <cell r="K15099" t="str">
            <v>00021228P.11</v>
          </cell>
        </row>
        <row r="15100">
          <cell r="K15100" t="str">
            <v>00021228P.11</v>
          </cell>
        </row>
        <row r="15101">
          <cell r="K15101" t="str">
            <v>00021228P.11</v>
          </cell>
        </row>
        <row r="15102">
          <cell r="K15102" t="str">
            <v>00021228P.11</v>
          </cell>
        </row>
        <row r="15103">
          <cell r="K15103" t="str">
            <v>00021228P.11</v>
          </cell>
        </row>
        <row r="15104">
          <cell r="K15104" t="str">
            <v>00021228P.11</v>
          </cell>
        </row>
        <row r="15105">
          <cell r="K15105" t="str">
            <v>00021228P.11</v>
          </cell>
        </row>
        <row r="15106">
          <cell r="K15106" t="str">
            <v>00021230P.11</v>
          </cell>
        </row>
        <row r="15107">
          <cell r="K15107" t="str">
            <v>00021230P.11</v>
          </cell>
        </row>
        <row r="15108">
          <cell r="K15108" t="str">
            <v>00021230P.11</v>
          </cell>
        </row>
        <row r="15109">
          <cell r="K15109" t="str">
            <v>00021253P.11</v>
          </cell>
        </row>
        <row r="15110">
          <cell r="K15110" t="str">
            <v>00021257P.11</v>
          </cell>
        </row>
        <row r="15111">
          <cell r="K15111" t="str">
            <v>00021217P.11</v>
          </cell>
        </row>
        <row r="15112">
          <cell r="K15112" t="str">
            <v>00021249P.11</v>
          </cell>
        </row>
        <row r="15113">
          <cell r="K15113" t="str">
            <v>00021243P.11</v>
          </cell>
        </row>
        <row r="15114">
          <cell r="K15114" t="str">
            <v>00021210P.11</v>
          </cell>
        </row>
        <row r="15115">
          <cell r="K15115" t="str">
            <v>00021213P.11</v>
          </cell>
        </row>
        <row r="15116">
          <cell r="K15116" t="str">
            <v>00021217P.11</v>
          </cell>
        </row>
        <row r="15117">
          <cell r="K15117" t="str">
            <v>00021221P.11</v>
          </cell>
        </row>
        <row r="15118">
          <cell r="K15118" t="str">
            <v>00021222P.11</v>
          </cell>
        </row>
        <row r="15119">
          <cell r="K15119" t="str">
            <v>00021222P.11</v>
          </cell>
        </row>
        <row r="15120">
          <cell r="K15120" t="str">
            <v>00021228P.11</v>
          </cell>
        </row>
        <row r="15121">
          <cell r="K15121" t="str">
            <v>00021229P.11</v>
          </cell>
        </row>
        <row r="15122">
          <cell r="K15122" t="str">
            <v>00021230P.11</v>
          </cell>
        </row>
        <row r="15123">
          <cell r="K15123" t="str">
            <v>00021230P.11</v>
          </cell>
        </row>
        <row r="15124">
          <cell r="K15124" t="str">
            <v>00021232P.11</v>
          </cell>
        </row>
        <row r="15125">
          <cell r="K15125" t="str">
            <v>00021233P.11</v>
          </cell>
        </row>
        <row r="15126">
          <cell r="K15126" t="str">
            <v>00021235P.11</v>
          </cell>
        </row>
        <row r="15127">
          <cell r="K15127" t="str">
            <v>00021236P.11</v>
          </cell>
        </row>
        <row r="15128">
          <cell r="K15128" t="str">
            <v>00021236P.11</v>
          </cell>
        </row>
        <row r="15129">
          <cell r="K15129" t="str">
            <v>00021258P.11</v>
          </cell>
        </row>
        <row r="15130">
          <cell r="K15130" t="str">
            <v>00021259P.11</v>
          </cell>
        </row>
        <row r="15131">
          <cell r="K15131" t="str">
            <v>00021217P.11</v>
          </cell>
        </row>
        <row r="15132">
          <cell r="K15132" t="str">
            <v>00021218P.11</v>
          </cell>
        </row>
        <row r="15133">
          <cell r="K15133" t="str">
            <v>00021223P.11</v>
          </cell>
        </row>
        <row r="15134">
          <cell r="K15134" t="str">
            <v>00021224P.11</v>
          </cell>
        </row>
        <row r="15135">
          <cell r="K15135" t="str">
            <v>00021229P.11</v>
          </cell>
        </row>
        <row r="15136">
          <cell r="K15136" t="str">
            <v>00021229P.11</v>
          </cell>
        </row>
        <row r="15137">
          <cell r="K15137" t="str">
            <v>00021230P.11</v>
          </cell>
        </row>
        <row r="15138">
          <cell r="K15138" t="str">
            <v>00021231P.11</v>
          </cell>
        </row>
        <row r="15139">
          <cell r="K15139" t="str">
            <v>00021232P.11</v>
          </cell>
        </row>
        <row r="15140">
          <cell r="K15140" t="str">
            <v>00021234P.11</v>
          </cell>
        </row>
        <row r="15141">
          <cell r="K15141" t="str">
            <v>00021258P.11</v>
          </cell>
        </row>
        <row r="15142">
          <cell r="K15142" t="str">
            <v>00021249P.11</v>
          </cell>
        </row>
        <row r="15143">
          <cell r="K15143" t="str">
            <v>00021251P.11</v>
          </cell>
        </row>
        <row r="15144">
          <cell r="K15144" t="str">
            <v>00021253P.11</v>
          </cell>
        </row>
        <row r="15145">
          <cell r="K15145" t="str">
            <v>00021253P.11</v>
          </cell>
        </row>
        <row r="15146">
          <cell r="K15146" t="str">
            <v>00021253P.11</v>
          </cell>
        </row>
        <row r="15147">
          <cell r="K15147" t="str">
            <v>00021259P.11</v>
          </cell>
        </row>
        <row r="15148">
          <cell r="K15148" t="str">
            <v>00021259P.11</v>
          </cell>
        </row>
        <row r="15149">
          <cell r="K15149" t="str">
            <v>00021210P.11</v>
          </cell>
        </row>
        <row r="15150">
          <cell r="K15150" t="str">
            <v>00021210P.11</v>
          </cell>
        </row>
        <row r="15151">
          <cell r="K15151" t="str">
            <v>00021212P.11</v>
          </cell>
        </row>
        <row r="15152">
          <cell r="K15152" t="str">
            <v>00021212P.11</v>
          </cell>
        </row>
        <row r="15153">
          <cell r="K15153" t="str">
            <v>00021212P.11</v>
          </cell>
        </row>
        <row r="15154">
          <cell r="K15154" t="str">
            <v>00021212P.11</v>
          </cell>
        </row>
        <row r="15155">
          <cell r="K15155" t="str">
            <v>00021212P.11</v>
          </cell>
        </row>
        <row r="15156">
          <cell r="K15156" t="str">
            <v>00021212P.11</v>
          </cell>
        </row>
        <row r="15157">
          <cell r="K15157" t="str">
            <v>00021212P.11</v>
          </cell>
        </row>
        <row r="15158">
          <cell r="K15158" t="str">
            <v>00021213P.11</v>
          </cell>
        </row>
        <row r="15159">
          <cell r="K15159" t="str">
            <v>00021213P.11</v>
          </cell>
        </row>
        <row r="15160">
          <cell r="K15160" t="str">
            <v>00021213P.11</v>
          </cell>
        </row>
        <row r="15161">
          <cell r="K15161" t="str">
            <v>00021213P.11</v>
          </cell>
        </row>
        <row r="15162">
          <cell r="K15162" t="str">
            <v>00021217P.11</v>
          </cell>
        </row>
        <row r="15163">
          <cell r="K15163" t="str">
            <v>00021217P.11</v>
          </cell>
        </row>
        <row r="15164">
          <cell r="K15164" t="str">
            <v>00021217P.11</v>
          </cell>
        </row>
        <row r="15165">
          <cell r="K15165" t="str">
            <v>00021217P.11</v>
          </cell>
        </row>
        <row r="15166">
          <cell r="K15166" t="str">
            <v>00021217P.11</v>
          </cell>
        </row>
        <row r="15167">
          <cell r="K15167" t="str">
            <v>00021218P.11</v>
          </cell>
        </row>
        <row r="15168">
          <cell r="K15168" t="str">
            <v>00021220P.11</v>
          </cell>
        </row>
        <row r="15169">
          <cell r="K15169" t="str">
            <v>00021220P.11</v>
          </cell>
        </row>
        <row r="15170">
          <cell r="K15170" t="str">
            <v>00021221P.11</v>
          </cell>
        </row>
        <row r="15171">
          <cell r="K15171" t="str">
            <v>00021221P.11</v>
          </cell>
        </row>
        <row r="15172">
          <cell r="K15172" t="str">
            <v>00021221P.11</v>
          </cell>
        </row>
        <row r="15173">
          <cell r="K15173" t="str">
            <v>00021222P.11</v>
          </cell>
        </row>
        <row r="15174">
          <cell r="K15174" t="str">
            <v>00021222P.11</v>
          </cell>
        </row>
        <row r="15175">
          <cell r="K15175" t="str">
            <v>00021222P.11</v>
          </cell>
        </row>
        <row r="15176">
          <cell r="K15176" t="str">
            <v>00021222P.11</v>
          </cell>
        </row>
        <row r="15177">
          <cell r="K15177" t="str">
            <v>00021222P.11</v>
          </cell>
        </row>
        <row r="15178">
          <cell r="K15178" t="str">
            <v>00021222P.11</v>
          </cell>
        </row>
        <row r="15179">
          <cell r="K15179" t="str">
            <v>00021224P.11</v>
          </cell>
        </row>
        <row r="15180">
          <cell r="K15180" t="str">
            <v>00021224P.11</v>
          </cell>
        </row>
        <row r="15181">
          <cell r="K15181" t="str">
            <v>00021224P.11</v>
          </cell>
        </row>
        <row r="15182">
          <cell r="K15182" t="str">
            <v>00021226P.11</v>
          </cell>
        </row>
        <row r="15183">
          <cell r="K15183" t="str">
            <v>00021226P.11</v>
          </cell>
        </row>
        <row r="15184">
          <cell r="K15184" t="str">
            <v>00021228P.11</v>
          </cell>
        </row>
        <row r="15185">
          <cell r="K15185" t="str">
            <v>00021228P.11</v>
          </cell>
        </row>
        <row r="15186">
          <cell r="K15186" t="str">
            <v>00021228P.11</v>
          </cell>
        </row>
        <row r="15187">
          <cell r="K15187" t="str">
            <v>00021228P.11</v>
          </cell>
        </row>
        <row r="15188">
          <cell r="K15188" t="str">
            <v>00021228P.11</v>
          </cell>
        </row>
        <row r="15189">
          <cell r="K15189" t="str">
            <v>00021228P.11</v>
          </cell>
        </row>
        <row r="15190">
          <cell r="K15190" t="str">
            <v>00021228P.11</v>
          </cell>
        </row>
        <row r="15191">
          <cell r="K15191" t="str">
            <v>00021228P.11</v>
          </cell>
        </row>
        <row r="15192">
          <cell r="K15192" t="str">
            <v>00021230P.11</v>
          </cell>
        </row>
        <row r="15193">
          <cell r="K15193" t="str">
            <v>00021230P.11</v>
          </cell>
        </row>
        <row r="15194">
          <cell r="K15194" t="str">
            <v>00021231P.11</v>
          </cell>
        </row>
        <row r="15195">
          <cell r="K15195" t="str">
            <v>00021231P.11</v>
          </cell>
        </row>
        <row r="15196">
          <cell r="K15196" t="str">
            <v>00021231P.11</v>
          </cell>
        </row>
        <row r="15197">
          <cell r="K15197" t="str">
            <v>00021231P.11</v>
          </cell>
        </row>
        <row r="15198">
          <cell r="K15198" t="str">
            <v>00021231P.11</v>
          </cell>
        </row>
        <row r="15199">
          <cell r="K15199" t="str">
            <v>00021255P.11</v>
          </cell>
        </row>
        <row r="15200">
          <cell r="K15200" t="str">
            <v>00021234P.11</v>
          </cell>
        </row>
        <row r="15201">
          <cell r="K15201" t="str">
            <v>00021234P.11</v>
          </cell>
        </row>
        <row r="15202">
          <cell r="K15202" t="str">
            <v>00021234P.11</v>
          </cell>
        </row>
        <row r="15203">
          <cell r="K15203" t="str">
            <v>00021236P.11</v>
          </cell>
        </row>
        <row r="15204">
          <cell r="K15204" t="str">
            <v>00021236P.11</v>
          </cell>
        </row>
        <row r="15205">
          <cell r="K15205" t="str">
            <v>00021236P.11</v>
          </cell>
        </row>
        <row r="15206">
          <cell r="K15206" t="str">
            <v>00021236P.11</v>
          </cell>
        </row>
        <row r="15207">
          <cell r="K15207" t="str">
            <v>00021259P.11</v>
          </cell>
        </row>
        <row r="15208">
          <cell r="K15208" t="str">
            <v>00021258P.11</v>
          </cell>
        </row>
        <row r="15209">
          <cell r="K15209" t="str">
            <v>00021240P.11</v>
          </cell>
        </row>
        <row r="15210">
          <cell r="K15210" t="str">
            <v>00021240P.11</v>
          </cell>
        </row>
        <row r="15211">
          <cell r="K15211" t="str">
            <v>00021245P.11</v>
          </cell>
        </row>
        <row r="15212">
          <cell r="K15212" t="str">
            <v>00021245P.11</v>
          </cell>
        </row>
        <row r="15213">
          <cell r="K15213" t="str">
            <v>00021245P.11</v>
          </cell>
        </row>
        <row r="15214">
          <cell r="K15214" t="str">
            <v>00021248P.11</v>
          </cell>
        </row>
        <row r="15215">
          <cell r="K15215" t="str">
            <v>00021248P.11</v>
          </cell>
        </row>
        <row r="15216">
          <cell r="K15216" t="str">
            <v>00021257P.11</v>
          </cell>
        </row>
        <row r="15217">
          <cell r="K15217" t="str">
            <v>00021224P.11</v>
          </cell>
        </row>
        <row r="15218">
          <cell r="K15218" t="str">
            <v>00021206P.11</v>
          </cell>
        </row>
        <row r="15219">
          <cell r="K15219" t="str">
            <v>00021206P.11</v>
          </cell>
        </row>
        <row r="15220">
          <cell r="K15220" t="str">
            <v>00021207P.11</v>
          </cell>
        </row>
        <row r="15221">
          <cell r="K15221" t="str">
            <v>00021207P.11</v>
          </cell>
        </row>
        <row r="15222">
          <cell r="K15222" t="str">
            <v>00021207P.11</v>
          </cell>
        </row>
        <row r="15223">
          <cell r="K15223" t="str">
            <v>00021210P.11</v>
          </cell>
        </row>
        <row r="15224">
          <cell r="K15224" t="str">
            <v>00021210P.11</v>
          </cell>
        </row>
        <row r="15225">
          <cell r="K15225" t="str">
            <v>00021210P.11</v>
          </cell>
        </row>
        <row r="15226">
          <cell r="K15226" t="str">
            <v>00021211P.11</v>
          </cell>
        </row>
        <row r="15227">
          <cell r="K15227" t="str">
            <v>00021213P.11</v>
          </cell>
        </row>
        <row r="15228">
          <cell r="K15228" t="str">
            <v>00021213P.11</v>
          </cell>
        </row>
        <row r="15229">
          <cell r="K15229" t="str">
            <v>00021213P.11</v>
          </cell>
        </row>
        <row r="15230">
          <cell r="K15230" t="str">
            <v>00021213P.11</v>
          </cell>
        </row>
        <row r="15231">
          <cell r="K15231" t="str">
            <v>00021213P.11</v>
          </cell>
        </row>
        <row r="15232">
          <cell r="K15232" t="str">
            <v>00021213P.11</v>
          </cell>
        </row>
        <row r="15233">
          <cell r="K15233" t="str">
            <v>00021213P.11</v>
          </cell>
        </row>
        <row r="15234">
          <cell r="K15234" t="str">
            <v>00021214P.11</v>
          </cell>
        </row>
        <row r="15235">
          <cell r="K15235" t="str">
            <v>00021214P.11</v>
          </cell>
        </row>
        <row r="15236">
          <cell r="K15236" t="str">
            <v>00021215P.11</v>
          </cell>
        </row>
        <row r="15237">
          <cell r="K15237" t="str">
            <v>00021215P.11</v>
          </cell>
        </row>
        <row r="15238">
          <cell r="K15238" t="str">
            <v>00021216P.11</v>
          </cell>
        </row>
        <row r="15239">
          <cell r="K15239" t="str">
            <v>00021217P.11</v>
          </cell>
        </row>
        <row r="15240">
          <cell r="K15240" t="str">
            <v>00021217P.11</v>
          </cell>
        </row>
        <row r="15241">
          <cell r="K15241" t="str">
            <v>00021217P.11</v>
          </cell>
        </row>
        <row r="15242">
          <cell r="K15242" t="str">
            <v>00021220P.11</v>
          </cell>
        </row>
        <row r="15243">
          <cell r="K15243" t="str">
            <v>00021220P.11</v>
          </cell>
        </row>
        <row r="15244">
          <cell r="K15244" t="str">
            <v>00021220P.11</v>
          </cell>
        </row>
        <row r="15245">
          <cell r="K15245" t="str">
            <v>00021220P.11</v>
          </cell>
        </row>
        <row r="15246">
          <cell r="K15246" t="str">
            <v>00021220P.11</v>
          </cell>
        </row>
        <row r="15247">
          <cell r="K15247" t="str">
            <v>00021220P.11</v>
          </cell>
        </row>
        <row r="15248">
          <cell r="K15248" t="str">
            <v>00021221P.11</v>
          </cell>
        </row>
        <row r="15249">
          <cell r="K15249" t="str">
            <v>00021221P.11</v>
          </cell>
        </row>
        <row r="15250">
          <cell r="K15250" t="str">
            <v>00021222P.11</v>
          </cell>
        </row>
        <row r="15251">
          <cell r="K15251" t="str">
            <v>00021222P.11</v>
          </cell>
        </row>
        <row r="15252">
          <cell r="K15252" t="str">
            <v>00021222P.11</v>
          </cell>
        </row>
        <row r="15253">
          <cell r="K15253" t="str">
            <v>00021222P.11</v>
          </cell>
        </row>
        <row r="15254">
          <cell r="K15254" t="str">
            <v>00021222P.11</v>
          </cell>
        </row>
        <row r="15255">
          <cell r="K15255" t="str">
            <v>00021222P.11</v>
          </cell>
        </row>
        <row r="15256">
          <cell r="K15256" t="str">
            <v>00021223P.11</v>
          </cell>
        </row>
        <row r="15257">
          <cell r="K15257" t="str">
            <v>00021223P.11</v>
          </cell>
        </row>
        <row r="15258">
          <cell r="K15258" t="str">
            <v>00021223P.11</v>
          </cell>
        </row>
        <row r="15259">
          <cell r="K15259" t="str">
            <v>00021223P.11</v>
          </cell>
        </row>
        <row r="15260">
          <cell r="K15260" t="str">
            <v>00021223P.11</v>
          </cell>
        </row>
        <row r="15261">
          <cell r="K15261" t="str">
            <v>00021225P.11</v>
          </cell>
        </row>
        <row r="15262">
          <cell r="K15262" t="str">
            <v>00021225P.11</v>
          </cell>
        </row>
        <row r="15263">
          <cell r="K15263" t="str">
            <v>00021226P.11</v>
          </cell>
        </row>
        <row r="15264">
          <cell r="K15264" t="str">
            <v>00021226P.11</v>
          </cell>
        </row>
        <row r="15265">
          <cell r="K15265" t="str">
            <v>00021226P.11</v>
          </cell>
        </row>
        <row r="15266">
          <cell r="K15266" t="str">
            <v>00021226P.11</v>
          </cell>
        </row>
        <row r="15267">
          <cell r="K15267" t="str">
            <v>00021226P.11</v>
          </cell>
        </row>
        <row r="15268">
          <cell r="K15268" t="str">
            <v>00021227P.11</v>
          </cell>
        </row>
        <row r="15269">
          <cell r="K15269" t="str">
            <v>00021228P.11</v>
          </cell>
        </row>
        <row r="15270">
          <cell r="K15270" t="str">
            <v>00021228P.11</v>
          </cell>
        </row>
        <row r="15271">
          <cell r="K15271" t="str">
            <v>00021228P.11</v>
          </cell>
        </row>
        <row r="15272">
          <cell r="K15272" t="str">
            <v>00021228P.11</v>
          </cell>
        </row>
        <row r="15273">
          <cell r="K15273" t="str">
            <v>00021228P.11</v>
          </cell>
        </row>
        <row r="15274">
          <cell r="K15274" t="str">
            <v>00021229P.11</v>
          </cell>
        </row>
        <row r="15275">
          <cell r="K15275" t="str">
            <v>00021229P.11</v>
          </cell>
        </row>
        <row r="15276">
          <cell r="K15276" t="str">
            <v>00021229P.11</v>
          </cell>
        </row>
        <row r="15277">
          <cell r="K15277" t="str">
            <v>00021229P.11</v>
          </cell>
        </row>
        <row r="15278">
          <cell r="K15278" t="str">
            <v>00021229P.11</v>
          </cell>
        </row>
        <row r="15279">
          <cell r="K15279" t="str">
            <v>00021229P.11</v>
          </cell>
        </row>
        <row r="15280">
          <cell r="K15280" t="str">
            <v>00021229P.11</v>
          </cell>
        </row>
        <row r="15281">
          <cell r="K15281" t="str">
            <v>00021229P.11</v>
          </cell>
        </row>
        <row r="15282">
          <cell r="K15282" t="str">
            <v>00021229P.11</v>
          </cell>
        </row>
        <row r="15283">
          <cell r="K15283" t="str">
            <v>00021230P.11</v>
          </cell>
        </row>
        <row r="15284">
          <cell r="K15284" t="str">
            <v>00021230P.11</v>
          </cell>
        </row>
        <row r="15285">
          <cell r="K15285" t="str">
            <v>00021230P.11</v>
          </cell>
        </row>
        <row r="15286">
          <cell r="K15286" t="str">
            <v>00021231P.11</v>
          </cell>
        </row>
        <row r="15287">
          <cell r="K15287" t="str">
            <v>00021231P.11</v>
          </cell>
        </row>
        <row r="15288">
          <cell r="K15288" t="str">
            <v>00021231P.11</v>
          </cell>
        </row>
        <row r="15289">
          <cell r="K15289" t="str">
            <v>00021231P.11</v>
          </cell>
        </row>
        <row r="15290">
          <cell r="K15290" t="str">
            <v>00021231P.11</v>
          </cell>
        </row>
        <row r="15291">
          <cell r="K15291" t="str">
            <v>00021231P.11</v>
          </cell>
        </row>
        <row r="15292">
          <cell r="K15292" t="str">
            <v>00021232P.11</v>
          </cell>
        </row>
        <row r="15293">
          <cell r="K15293" t="str">
            <v>00021232P.11</v>
          </cell>
        </row>
        <row r="15294">
          <cell r="K15294" t="str">
            <v>00021232P.11</v>
          </cell>
        </row>
        <row r="15295">
          <cell r="K15295" t="str">
            <v>00021232P.11</v>
          </cell>
        </row>
        <row r="15296">
          <cell r="K15296" t="str">
            <v>00021232P.11</v>
          </cell>
        </row>
        <row r="15297">
          <cell r="K15297" t="str">
            <v>00021232P.11</v>
          </cell>
        </row>
        <row r="15298">
          <cell r="K15298" t="str">
            <v>00021232P.11</v>
          </cell>
        </row>
        <row r="15299">
          <cell r="K15299" t="str">
            <v>00021233P.11</v>
          </cell>
        </row>
        <row r="15300">
          <cell r="K15300" t="str">
            <v>00021233P.11</v>
          </cell>
        </row>
        <row r="15301">
          <cell r="K15301" t="str">
            <v>00021233P.11</v>
          </cell>
        </row>
        <row r="15302">
          <cell r="K15302" t="str">
            <v>00021233P.11</v>
          </cell>
        </row>
        <row r="15303">
          <cell r="K15303" t="str">
            <v>00021234P.11</v>
          </cell>
        </row>
        <row r="15304">
          <cell r="K15304" t="str">
            <v>00021234P.11</v>
          </cell>
        </row>
        <row r="15305">
          <cell r="K15305" t="str">
            <v>00021234P.11</v>
          </cell>
        </row>
        <row r="15306">
          <cell r="K15306" t="str">
            <v>00021234P.11</v>
          </cell>
        </row>
        <row r="15307">
          <cell r="K15307" t="str">
            <v>00021235P.11</v>
          </cell>
        </row>
        <row r="15308">
          <cell r="K15308" t="str">
            <v>00021236P.11</v>
          </cell>
        </row>
        <row r="15309">
          <cell r="K15309" t="str">
            <v>00021236P.11</v>
          </cell>
        </row>
        <row r="15310">
          <cell r="K15310" t="str">
            <v>00021236P.11</v>
          </cell>
        </row>
        <row r="15311">
          <cell r="K15311" t="str">
            <v>00021238P.11</v>
          </cell>
        </row>
        <row r="15312">
          <cell r="K15312" t="str">
            <v>00021240P.11</v>
          </cell>
        </row>
        <row r="15313">
          <cell r="K15313" t="str">
            <v>00021245P.11</v>
          </cell>
        </row>
        <row r="15314">
          <cell r="K15314" t="str">
            <v>00021245P.11</v>
          </cell>
        </row>
        <row r="15315">
          <cell r="K15315" t="str">
            <v>00021245P.11</v>
          </cell>
        </row>
        <row r="15316">
          <cell r="K15316" t="str">
            <v>00021248P.11</v>
          </cell>
        </row>
        <row r="15317">
          <cell r="K15317" t="str">
            <v>00021248P.11</v>
          </cell>
        </row>
        <row r="15318">
          <cell r="K15318" t="str">
            <v>00021248P.11</v>
          </cell>
        </row>
        <row r="15319">
          <cell r="K15319" t="str">
            <v>00021248P.11</v>
          </cell>
        </row>
        <row r="15320">
          <cell r="K15320" t="str">
            <v>00021249P.11</v>
          </cell>
        </row>
        <row r="15321">
          <cell r="K15321" t="str">
            <v>00021249P.11</v>
          </cell>
        </row>
        <row r="15322">
          <cell r="K15322" t="str">
            <v>00021253P.11</v>
          </cell>
        </row>
        <row r="15323">
          <cell r="K15323" t="str">
            <v>00021253P.11</v>
          </cell>
        </row>
        <row r="15324">
          <cell r="K15324" t="str">
            <v>00021259P.11</v>
          </cell>
        </row>
        <row r="15325">
          <cell r="K15325" t="str">
            <v>00021211P.11</v>
          </cell>
        </row>
        <row r="15326">
          <cell r="K15326" t="str">
            <v>00021220P.11</v>
          </cell>
        </row>
        <row r="15327">
          <cell r="K15327" t="str">
            <v>00021220P.11</v>
          </cell>
        </row>
        <row r="15328">
          <cell r="K15328" t="str">
            <v>00021222P.11</v>
          </cell>
        </row>
        <row r="15329">
          <cell r="K15329" t="str">
            <v>00021222P.11</v>
          </cell>
        </row>
        <row r="15330">
          <cell r="K15330" t="str">
            <v>00021254P.11</v>
          </cell>
        </row>
        <row r="15331">
          <cell r="K15331" t="str">
            <v>00021256P.13</v>
          </cell>
        </row>
        <row r="15332">
          <cell r="K15332" t="str">
            <v>00021260P.13</v>
          </cell>
        </row>
        <row r="15333">
          <cell r="K15333" t="str">
            <v>00021247P.11</v>
          </cell>
        </row>
        <row r="15334">
          <cell r="K15334" t="str">
            <v>00021202P.11</v>
          </cell>
        </row>
        <row r="15335">
          <cell r="K15335" t="str">
            <v>00021202P.11</v>
          </cell>
        </row>
        <row r="15336">
          <cell r="K15336" t="str">
            <v>00021205P.11</v>
          </cell>
        </row>
        <row r="15337">
          <cell r="K15337" t="str">
            <v>00021202P.11</v>
          </cell>
        </row>
        <row r="15338">
          <cell r="K15338" t="str">
            <v>00021215P.11</v>
          </cell>
        </row>
        <row r="15339">
          <cell r="K15339" t="str">
            <v>00021230P.11</v>
          </cell>
        </row>
        <row r="15340">
          <cell r="K15340" t="str">
            <v>00021210P.11</v>
          </cell>
        </row>
        <row r="15341">
          <cell r="K15341" t="str">
            <v>00021210P.11</v>
          </cell>
        </row>
        <row r="15342">
          <cell r="K15342" t="str">
            <v>00021212P.11</v>
          </cell>
        </row>
        <row r="15343">
          <cell r="K15343" t="str">
            <v>00021251P.11</v>
          </cell>
        </row>
        <row r="15344">
          <cell r="K15344" t="str">
            <v>00021251P.11</v>
          </cell>
        </row>
        <row r="15345">
          <cell r="K15345" t="str">
            <v>00021251P.11</v>
          </cell>
        </row>
        <row r="15346">
          <cell r="K15346" t="str">
            <v>00021254P.11</v>
          </cell>
        </row>
        <row r="15347">
          <cell r="K15347" t="str">
            <v>00021256P.11</v>
          </cell>
        </row>
        <row r="15348">
          <cell r="K15348" t="str">
            <v>00021256P.11</v>
          </cell>
        </row>
        <row r="15349">
          <cell r="K15349" t="str">
            <v>00021256P.11</v>
          </cell>
        </row>
        <row r="15350">
          <cell r="K15350" t="str">
            <v>00021256P.11</v>
          </cell>
        </row>
        <row r="15351">
          <cell r="K15351" t="str">
            <v>00021256P.11</v>
          </cell>
        </row>
        <row r="15352">
          <cell r="K15352" t="str">
            <v>00021256P.11</v>
          </cell>
        </row>
        <row r="15353">
          <cell r="K15353" t="str">
            <v>00021249P.11</v>
          </cell>
        </row>
        <row r="15354">
          <cell r="K15354" t="str">
            <v>00021249P.11</v>
          </cell>
        </row>
        <row r="15355">
          <cell r="K15355" t="str">
            <v>00021249P.11</v>
          </cell>
        </row>
        <row r="15356">
          <cell r="K15356" t="str">
            <v>00021257P.11</v>
          </cell>
        </row>
        <row r="15357">
          <cell r="K15357" t="str">
            <v>00021256P.13</v>
          </cell>
        </row>
        <row r="15358">
          <cell r="K15358" t="str">
            <v>00021254P.11</v>
          </cell>
        </row>
        <row r="15359">
          <cell r="K15359" t="str">
            <v>00021254P.11</v>
          </cell>
        </row>
        <row r="15360">
          <cell r="K15360" t="str">
            <v>00021254P.11</v>
          </cell>
        </row>
        <row r="15361">
          <cell r="K15361" t="str">
            <v>00021254P.11</v>
          </cell>
        </row>
        <row r="15362">
          <cell r="K15362" t="str">
            <v>00021254P.11</v>
          </cell>
        </row>
        <row r="15363">
          <cell r="K15363" t="str">
            <v>00021254P.11</v>
          </cell>
        </row>
        <row r="15364">
          <cell r="K15364" t="str">
            <v>00021256P.11</v>
          </cell>
        </row>
        <row r="15365">
          <cell r="K15365" t="str">
            <v>00021257P.13</v>
          </cell>
        </row>
        <row r="15366">
          <cell r="K15366" t="str">
            <v>00021260P.13</v>
          </cell>
        </row>
        <row r="15367">
          <cell r="K15367" t="str">
            <v>00021257P.11</v>
          </cell>
        </row>
        <row r="15368">
          <cell r="K15368" t="str">
            <v>00021257P.11</v>
          </cell>
        </row>
        <row r="15369">
          <cell r="K15369" t="str">
            <v>00021212P.11</v>
          </cell>
        </row>
        <row r="15370">
          <cell r="K15370" t="str">
            <v>00021212P.11</v>
          </cell>
        </row>
        <row r="15371">
          <cell r="K15371" t="str">
            <v>00021212P.11</v>
          </cell>
        </row>
        <row r="15372">
          <cell r="K15372" t="str">
            <v>00021212P.11</v>
          </cell>
        </row>
        <row r="15373">
          <cell r="K15373" t="str">
            <v>00021213P.11</v>
          </cell>
        </row>
        <row r="15374">
          <cell r="K15374" t="str">
            <v>00021217P.11</v>
          </cell>
        </row>
        <row r="15375">
          <cell r="K15375" t="str">
            <v>00021218P.11</v>
          </cell>
        </row>
        <row r="15376">
          <cell r="K15376" t="str">
            <v>00021221P.11</v>
          </cell>
        </row>
        <row r="15377">
          <cell r="K15377" t="str">
            <v>00021221P.11</v>
          </cell>
        </row>
        <row r="15378">
          <cell r="K15378" t="str">
            <v>00021222P.11</v>
          </cell>
        </row>
        <row r="15379">
          <cell r="K15379" t="str">
            <v>00021222P.11</v>
          </cell>
        </row>
        <row r="15380">
          <cell r="K15380" t="str">
            <v>00021223P.11</v>
          </cell>
        </row>
        <row r="15381">
          <cell r="K15381" t="str">
            <v>00021225P.11</v>
          </cell>
        </row>
        <row r="15382">
          <cell r="K15382" t="str">
            <v>00021227P.11</v>
          </cell>
        </row>
        <row r="15383">
          <cell r="K15383" t="str">
            <v>00021228P.11</v>
          </cell>
        </row>
        <row r="15384">
          <cell r="K15384" t="str">
            <v>00021228P.11</v>
          </cell>
        </row>
        <row r="15385">
          <cell r="K15385" t="str">
            <v>00021228P.11</v>
          </cell>
        </row>
        <row r="15386">
          <cell r="K15386" t="str">
            <v>00021231P.11</v>
          </cell>
        </row>
        <row r="15387">
          <cell r="K15387" t="str">
            <v>00021231P.11</v>
          </cell>
        </row>
        <row r="15388">
          <cell r="K15388" t="str">
            <v>00021232P.11</v>
          </cell>
        </row>
        <row r="15389">
          <cell r="K15389" t="str">
            <v>00021232P.11</v>
          </cell>
        </row>
        <row r="15390">
          <cell r="K15390" t="str">
            <v>00021233P.11</v>
          </cell>
        </row>
        <row r="15391">
          <cell r="K15391" t="str">
            <v>00021233P.11</v>
          </cell>
        </row>
        <row r="15392">
          <cell r="K15392" t="str">
            <v>00021233P.11</v>
          </cell>
        </row>
        <row r="15393">
          <cell r="K15393" t="str">
            <v>00021234P.11</v>
          </cell>
        </row>
        <row r="15394">
          <cell r="K15394" t="str">
            <v>00021234P.11</v>
          </cell>
        </row>
        <row r="15395">
          <cell r="K15395" t="str">
            <v>00021236P.11</v>
          </cell>
        </row>
        <row r="15396">
          <cell r="K15396" t="str">
            <v>00021245P.11</v>
          </cell>
        </row>
        <row r="15397">
          <cell r="K15397" t="str">
            <v>00021257P.11</v>
          </cell>
        </row>
        <row r="15398">
          <cell r="K15398" t="str">
            <v>00021257P.11</v>
          </cell>
        </row>
        <row r="15399">
          <cell r="K15399" t="str">
            <v>00021228P.11</v>
          </cell>
        </row>
        <row r="15400">
          <cell r="K15400" t="str">
            <v>00021228P.11</v>
          </cell>
        </row>
        <row r="15401">
          <cell r="K15401" t="str">
            <v>00021226P.11</v>
          </cell>
        </row>
        <row r="15402">
          <cell r="K15402" t="str">
            <v>00021250P.11</v>
          </cell>
        </row>
        <row r="15403">
          <cell r="K15403" t="str">
            <v>00021213P.11</v>
          </cell>
        </row>
        <row r="15404">
          <cell r="K15404" t="str">
            <v>00021221P.11</v>
          </cell>
        </row>
        <row r="15405">
          <cell r="K15405" t="str">
            <v>00021246P.11</v>
          </cell>
        </row>
        <row r="15406">
          <cell r="K15406" t="str">
            <v>00021245P.11</v>
          </cell>
        </row>
        <row r="15407">
          <cell r="K15407" t="str">
            <v>00021222P.11</v>
          </cell>
        </row>
        <row r="15408">
          <cell r="K15408" t="str">
            <v>00021223P.11</v>
          </cell>
        </row>
        <row r="15409">
          <cell r="K15409" t="str">
            <v>00021245P.11</v>
          </cell>
        </row>
        <row r="15410">
          <cell r="K15410" t="str">
            <v>00021245P.11</v>
          </cell>
        </row>
        <row r="15411">
          <cell r="K15411" t="str">
            <v>00021245P.11</v>
          </cell>
        </row>
        <row r="15412">
          <cell r="K15412" t="str">
            <v>00021245P.11</v>
          </cell>
        </row>
        <row r="15413">
          <cell r="K15413" t="str">
            <v>00021253P.11</v>
          </cell>
        </row>
        <row r="15414">
          <cell r="K15414" t="str">
            <v>00021245P.11</v>
          </cell>
        </row>
        <row r="15415">
          <cell r="K15415" t="str">
            <v>00021245P.11</v>
          </cell>
        </row>
        <row r="15416">
          <cell r="K15416" t="str">
            <v>00021245P.11</v>
          </cell>
        </row>
        <row r="15417">
          <cell r="K15417" t="str">
            <v>00021245P.11</v>
          </cell>
        </row>
        <row r="15418">
          <cell r="K15418" t="str">
            <v>00021245P.11</v>
          </cell>
        </row>
        <row r="15419">
          <cell r="K15419" t="str">
            <v>00021245P.11</v>
          </cell>
        </row>
        <row r="15420">
          <cell r="K15420" t="str">
            <v>00021245P.11</v>
          </cell>
        </row>
        <row r="15421">
          <cell r="K15421" t="str">
            <v>00021250P.11</v>
          </cell>
        </row>
        <row r="15422">
          <cell r="K15422" t="str">
            <v>00111148P.2</v>
          </cell>
        </row>
        <row r="15423">
          <cell r="K15423" t="str">
            <v>00111148P.2</v>
          </cell>
        </row>
        <row r="15424">
          <cell r="K15424" t="str">
            <v>00111148P.2</v>
          </cell>
        </row>
        <row r="15425">
          <cell r="K15425" t="str">
            <v>00111148P.2</v>
          </cell>
        </row>
        <row r="15426">
          <cell r="K15426" t="str">
            <v>00111143P.2</v>
          </cell>
        </row>
        <row r="15427">
          <cell r="K15427" t="str">
            <v>00111143P.2</v>
          </cell>
        </row>
        <row r="15428">
          <cell r="K15428" t="str">
            <v>00111143P.2</v>
          </cell>
        </row>
        <row r="15429">
          <cell r="K15429" t="str">
            <v>00111143P.2</v>
          </cell>
        </row>
        <row r="15430">
          <cell r="K15430" t="str">
            <v>00111143P.2</v>
          </cell>
        </row>
        <row r="15431">
          <cell r="K15431" t="str">
            <v>00111143P.2</v>
          </cell>
        </row>
        <row r="15432">
          <cell r="K15432" t="str">
            <v>00111143P.2</v>
          </cell>
        </row>
        <row r="15433">
          <cell r="K15433" t="str">
            <v>00111143P.2</v>
          </cell>
        </row>
        <row r="15434">
          <cell r="K15434" t="str">
            <v>00111143P.2</v>
          </cell>
        </row>
        <row r="15435">
          <cell r="K15435" t="str">
            <v>00111143P.2</v>
          </cell>
        </row>
        <row r="15436">
          <cell r="K15436" t="str">
            <v>00111143P.2</v>
          </cell>
        </row>
        <row r="15437">
          <cell r="K15437" t="str">
            <v>00111143P.2</v>
          </cell>
        </row>
        <row r="15438">
          <cell r="K15438" t="str">
            <v>00111143P.2</v>
          </cell>
        </row>
        <row r="15439">
          <cell r="K15439" t="str">
            <v>00111143P.2</v>
          </cell>
        </row>
        <row r="15440">
          <cell r="K15440" t="str">
            <v>00111143P.2</v>
          </cell>
        </row>
        <row r="15441">
          <cell r="K15441" t="str">
            <v>00111143P.2</v>
          </cell>
        </row>
        <row r="15442">
          <cell r="K15442" t="str">
            <v>00111143P.2</v>
          </cell>
        </row>
        <row r="15443">
          <cell r="K15443" t="str">
            <v>00111143P.2</v>
          </cell>
        </row>
        <row r="15444">
          <cell r="K15444" t="str">
            <v>00111143P.2</v>
          </cell>
        </row>
        <row r="15445">
          <cell r="K15445" t="str">
            <v>00111143P.2</v>
          </cell>
        </row>
        <row r="15446">
          <cell r="K15446" t="str">
            <v>00111143P.2</v>
          </cell>
        </row>
        <row r="15447">
          <cell r="K15447" t="str">
            <v>00111143P.2</v>
          </cell>
        </row>
        <row r="15448">
          <cell r="K15448" t="str">
            <v>00111143P.2</v>
          </cell>
        </row>
        <row r="15449">
          <cell r="K15449" t="str">
            <v>00111143P.2</v>
          </cell>
        </row>
        <row r="15450">
          <cell r="K15450" t="str">
            <v>00111143P.2</v>
          </cell>
        </row>
        <row r="15451">
          <cell r="K15451" t="str">
            <v>00111143P.2</v>
          </cell>
        </row>
        <row r="15452">
          <cell r="K15452" t="str">
            <v>00111103P.2</v>
          </cell>
        </row>
        <row r="15453">
          <cell r="K15453" t="str">
            <v>00111103P.2</v>
          </cell>
        </row>
        <row r="15454">
          <cell r="K15454" t="str">
            <v>00111104P.2</v>
          </cell>
        </row>
        <row r="15455">
          <cell r="K15455" t="str">
            <v>00111104P.2</v>
          </cell>
        </row>
        <row r="15456">
          <cell r="K15456" t="str">
            <v>00111105P.2</v>
          </cell>
        </row>
        <row r="15457">
          <cell r="K15457" t="str">
            <v>00111105P.2</v>
          </cell>
        </row>
        <row r="15458">
          <cell r="K15458" t="str">
            <v>00111105P.2</v>
          </cell>
        </row>
        <row r="15459">
          <cell r="K15459" t="str">
            <v>00111138P.2</v>
          </cell>
        </row>
        <row r="15460">
          <cell r="K15460" t="str">
            <v>00111138P.2</v>
          </cell>
        </row>
        <row r="15461">
          <cell r="K15461" t="str">
            <v>00111138P.2</v>
          </cell>
        </row>
        <row r="15462">
          <cell r="K15462" t="str">
            <v>00111138P.2</v>
          </cell>
        </row>
        <row r="15463">
          <cell r="K15463" t="str">
            <v>00111138P.2</v>
          </cell>
        </row>
        <row r="15464">
          <cell r="K15464" t="str">
            <v>00111138P.2</v>
          </cell>
        </row>
        <row r="15465">
          <cell r="K15465" t="str">
            <v>00111138P.2</v>
          </cell>
        </row>
        <row r="15466">
          <cell r="K15466" t="str">
            <v>00111138P.2</v>
          </cell>
        </row>
        <row r="15467">
          <cell r="K15467" t="str">
            <v>00111138P.2</v>
          </cell>
        </row>
        <row r="15468">
          <cell r="K15468" t="str">
            <v>00111138P.2</v>
          </cell>
        </row>
        <row r="15469">
          <cell r="K15469" t="str">
            <v>00111138P.2</v>
          </cell>
        </row>
        <row r="15470">
          <cell r="K15470" t="str">
            <v>00111138P.2</v>
          </cell>
        </row>
        <row r="15471">
          <cell r="K15471" t="str">
            <v>00111138P.2</v>
          </cell>
        </row>
        <row r="15472">
          <cell r="K15472" t="str">
            <v>00111138P.2</v>
          </cell>
        </row>
        <row r="15473">
          <cell r="K15473" t="str">
            <v>00111138P.2</v>
          </cell>
        </row>
        <row r="15474">
          <cell r="K15474" t="str">
            <v>00111140P.2</v>
          </cell>
        </row>
        <row r="15475">
          <cell r="K15475" t="str">
            <v>00111140P.2</v>
          </cell>
        </row>
        <row r="15476">
          <cell r="K15476" t="str">
            <v>00111140P.2</v>
          </cell>
        </row>
        <row r="15477">
          <cell r="K15477" t="str">
            <v>00111140P.2</v>
          </cell>
        </row>
        <row r="15478">
          <cell r="K15478" t="str">
            <v>00111140P.2</v>
          </cell>
        </row>
        <row r="15479">
          <cell r="K15479" t="str">
            <v>00111140P.2</v>
          </cell>
        </row>
        <row r="15480">
          <cell r="K15480" t="str">
            <v>00111140P.2</v>
          </cell>
        </row>
        <row r="15481">
          <cell r="K15481" t="str">
            <v>00111140P.2</v>
          </cell>
        </row>
        <row r="15482">
          <cell r="K15482" t="str">
            <v>00111140P.2</v>
          </cell>
        </row>
        <row r="15483">
          <cell r="K15483" t="str">
            <v>00111140P.2</v>
          </cell>
        </row>
        <row r="15484">
          <cell r="K15484" t="str">
            <v>00111140P.2</v>
          </cell>
        </row>
        <row r="15485">
          <cell r="K15485" t="str">
            <v>00111140P.2</v>
          </cell>
        </row>
        <row r="15486">
          <cell r="K15486" t="str">
            <v>00111140P.2</v>
          </cell>
        </row>
        <row r="15487">
          <cell r="K15487" t="str">
            <v>00111140P.2</v>
          </cell>
        </row>
        <row r="15488">
          <cell r="K15488" t="str">
            <v>00111140P.2</v>
          </cell>
        </row>
        <row r="15489">
          <cell r="K15489" t="str">
            <v>00111140P.2</v>
          </cell>
        </row>
        <row r="15490">
          <cell r="K15490" t="str">
            <v>00111140P.2</v>
          </cell>
        </row>
        <row r="15491">
          <cell r="K15491" t="str">
            <v>00111140P.2</v>
          </cell>
        </row>
        <row r="15492">
          <cell r="K15492" t="str">
            <v>00111158P.2</v>
          </cell>
        </row>
        <row r="15493">
          <cell r="K15493" t="str">
            <v>00111158P.2</v>
          </cell>
        </row>
        <row r="15494">
          <cell r="K15494" t="str">
            <v>00111158P.2</v>
          </cell>
        </row>
        <row r="15495">
          <cell r="K15495" t="str">
            <v>00111158P.2</v>
          </cell>
        </row>
        <row r="15496">
          <cell r="K15496" t="str">
            <v>00111158P.2</v>
          </cell>
        </row>
        <row r="15497">
          <cell r="K15497" t="str">
            <v>00111158P.2</v>
          </cell>
        </row>
        <row r="15498">
          <cell r="K15498" t="str">
            <v>00111158P.2</v>
          </cell>
        </row>
        <row r="15499">
          <cell r="K15499" t="str">
            <v>00111158P.2</v>
          </cell>
        </row>
        <row r="15500">
          <cell r="K15500" t="str">
            <v>00111158P.2</v>
          </cell>
        </row>
        <row r="15501">
          <cell r="K15501" t="str">
            <v>00111158P.2</v>
          </cell>
        </row>
        <row r="15502">
          <cell r="K15502" t="str">
            <v>00111158P.2</v>
          </cell>
        </row>
        <row r="15503">
          <cell r="K15503" t="str">
            <v>00111158P.2</v>
          </cell>
        </row>
        <row r="15504">
          <cell r="K15504" t="str">
            <v>00111158P.2</v>
          </cell>
        </row>
        <row r="15505">
          <cell r="K15505" t="str">
            <v>00111158P.2</v>
          </cell>
        </row>
        <row r="15506">
          <cell r="K15506" t="str">
            <v>00111158P.2</v>
          </cell>
        </row>
        <row r="15507">
          <cell r="K15507" t="str">
            <v>00111158P.2</v>
          </cell>
        </row>
        <row r="15508">
          <cell r="K15508" t="str">
            <v>00111150P.2</v>
          </cell>
        </row>
        <row r="15509">
          <cell r="K15509" t="str">
            <v>00111150P.2</v>
          </cell>
        </row>
        <row r="15510">
          <cell r="K15510" t="str">
            <v>00111150P.2</v>
          </cell>
        </row>
        <row r="15511">
          <cell r="K15511" t="str">
            <v>00111150P.2</v>
          </cell>
        </row>
        <row r="15512">
          <cell r="K15512" t="str">
            <v>00111150P.2</v>
          </cell>
        </row>
        <row r="15513">
          <cell r="K15513" t="str">
            <v>00111102P.2</v>
          </cell>
        </row>
        <row r="15514">
          <cell r="K15514" t="str">
            <v>00111102P.2</v>
          </cell>
        </row>
        <row r="15515">
          <cell r="K15515" t="str">
            <v>00111102P.2</v>
          </cell>
        </row>
        <row r="15516">
          <cell r="K15516" t="str">
            <v>00111102P.2</v>
          </cell>
        </row>
        <row r="15517">
          <cell r="K15517" t="str">
            <v>00111102P.2</v>
          </cell>
        </row>
        <row r="15518">
          <cell r="K15518" t="str">
            <v>00111102P.2</v>
          </cell>
        </row>
        <row r="15519">
          <cell r="K15519" t="str">
            <v>00111102P.2</v>
          </cell>
        </row>
        <row r="15520">
          <cell r="K15520" t="str">
            <v>00111102P.2</v>
          </cell>
        </row>
        <row r="15521">
          <cell r="K15521" t="str">
            <v>00111102P.2</v>
          </cell>
        </row>
        <row r="15522">
          <cell r="K15522" t="str">
            <v>00111102P.2</v>
          </cell>
        </row>
        <row r="15523">
          <cell r="K15523" t="str">
            <v>00111102P.2</v>
          </cell>
        </row>
        <row r="15524">
          <cell r="K15524" t="str">
            <v>00111102P.2</v>
          </cell>
        </row>
        <row r="15525">
          <cell r="K15525" t="str">
            <v>00111102P.2</v>
          </cell>
        </row>
        <row r="15526">
          <cell r="K15526" t="str">
            <v>00111102P.2</v>
          </cell>
        </row>
        <row r="15527">
          <cell r="K15527" t="str">
            <v>00111102P.2</v>
          </cell>
        </row>
        <row r="15528">
          <cell r="K15528" t="str">
            <v>00111102P.2</v>
          </cell>
        </row>
        <row r="15529">
          <cell r="K15529" t="str">
            <v>00111102P.2</v>
          </cell>
        </row>
        <row r="15530">
          <cell r="K15530" t="str">
            <v>00111102P.2</v>
          </cell>
        </row>
        <row r="15531">
          <cell r="K15531" t="str">
            <v>00111102P.2</v>
          </cell>
        </row>
        <row r="15532">
          <cell r="K15532" t="str">
            <v>00111102P.2</v>
          </cell>
        </row>
        <row r="15533">
          <cell r="K15533" t="str">
            <v>00111102P.2</v>
          </cell>
        </row>
        <row r="15534">
          <cell r="K15534" t="str">
            <v>00111102P.2</v>
          </cell>
        </row>
        <row r="15535">
          <cell r="K15535" t="str">
            <v>00111102P.2</v>
          </cell>
        </row>
        <row r="15536">
          <cell r="K15536" t="str">
            <v>00111102P.2</v>
          </cell>
        </row>
        <row r="15537">
          <cell r="K15537" t="str">
            <v>00111102P.2</v>
          </cell>
        </row>
        <row r="15538">
          <cell r="K15538" t="str">
            <v>00111102P.2</v>
          </cell>
        </row>
        <row r="15539">
          <cell r="K15539" t="str">
            <v>00111102P.2</v>
          </cell>
        </row>
        <row r="15540">
          <cell r="K15540" t="str">
            <v>00111102P.2</v>
          </cell>
        </row>
        <row r="15541">
          <cell r="K15541" t="str">
            <v>00111152P.2</v>
          </cell>
        </row>
        <row r="15542">
          <cell r="K15542" t="str">
            <v>00111152P.2</v>
          </cell>
        </row>
        <row r="15543">
          <cell r="K15543" t="str">
            <v>00111152P.2</v>
          </cell>
        </row>
        <row r="15544">
          <cell r="K15544" t="str">
            <v>00111152P.2</v>
          </cell>
        </row>
        <row r="15545">
          <cell r="K15545" t="str">
            <v>00111152P.2</v>
          </cell>
        </row>
        <row r="15546">
          <cell r="K15546" t="str">
            <v>00111152P.2</v>
          </cell>
        </row>
        <row r="15547">
          <cell r="K15547" t="str">
            <v>00111152P.2</v>
          </cell>
        </row>
        <row r="15548">
          <cell r="K15548" t="str">
            <v>00111123P.2</v>
          </cell>
        </row>
        <row r="15549">
          <cell r="K15549" t="str">
            <v>00111123P.2</v>
          </cell>
        </row>
        <row r="15550">
          <cell r="K15550" t="str">
            <v>00111135P.2</v>
          </cell>
        </row>
        <row r="15551">
          <cell r="K15551" t="str">
            <v>00111135P.2</v>
          </cell>
        </row>
        <row r="15552">
          <cell r="K15552" t="str">
            <v>00111135P.2</v>
          </cell>
        </row>
        <row r="15553">
          <cell r="K15553" t="str">
            <v>00111135P.2</v>
          </cell>
        </row>
        <row r="15554">
          <cell r="K15554" t="str">
            <v>00111135P.2</v>
          </cell>
        </row>
        <row r="15555">
          <cell r="K15555" t="str">
            <v>00111135P.2</v>
          </cell>
        </row>
        <row r="15556">
          <cell r="K15556" t="str">
            <v>00111136P.2</v>
          </cell>
        </row>
        <row r="15557">
          <cell r="K15557" t="str">
            <v>00111136P.2</v>
          </cell>
        </row>
        <row r="15558">
          <cell r="K15558" t="str">
            <v>00111136P.2</v>
          </cell>
        </row>
        <row r="15559">
          <cell r="K15559" t="str">
            <v>00111122P.2</v>
          </cell>
        </row>
        <row r="15560">
          <cell r="K15560" t="str">
            <v>00111122P.2</v>
          </cell>
        </row>
        <row r="15561">
          <cell r="K15561" t="str">
            <v>00111122P.2</v>
          </cell>
        </row>
        <row r="15562">
          <cell r="K15562" t="str">
            <v>00111128P.2</v>
          </cell>
        </row>
        <row r="15563">
          <cell r="K15563" t="str">
            <v>00111128P.2</v>
          </cell>
        </row>
        <row r="15564">
          <cell r="K15564" t="str">
            <v>00111128P.2</v>
          </cell>
        </row>
        <row r="15565">
          <cell r="K15565" t="str">
            <v>00111153P.2</v>
          </cell>
        </row>
        <row r="15566">
          <cell r="K15566" t="str">
            <v>00111153P.2</v>
          </cell>
        </row>
        <row r="15567">
          <cell r="K15567" t="str">
            <v>00111122P.2</v>
          </cell>
        </row>
        <row r="15568">
          <cell r="K15568" t="str">
            <v>00111122P.2</v>
          </cell>
        </row>
        <row r="15569">
          <cell r="K15569" t="str">
            <v>00111110P.2</v>
          </cell>
        </row>
        <row r="15570">
          <cell r="K15570" t="str">
            <v>00111110P.2</v>
          </cell>
        </row>
        <row r="15571">
          <cell r="K15571" t="str">
            <v>00111110P.2</v>
          </cell>
        </row>
        <row r="15572">
          <cell r="K15572" t="str">
            <v>00111110P.2</v>
          </cell>
        </row>
        <row r="15573">
          <cell r="K15573" t="str">
            <v>00111110P.2</v>
          </cell>
        </row>
        <row r="15574">
          <cell r="K15574" t="str">
            <v>00111110P.2</v>
          </cell>
        </row>
        <row r="15575">
          <cell r="K15575" t="str">
            <v>00111110P.2</v>
          </cell>
        </row>
        <row r="15576">
          <cell r="K15576" t="str">
            <v>00111110P.2</v>
          </cell>
        </row>
        <row r="15577">
          <cell r="K15577" t="str">
            <v>00111110P.2</v>
          </cell>
        </row>
        <row r="15578">
          <cell r="K15578" t="str">
            <v>00111110P.2</v>
          </cell>
        </row>
        <row r="15579">
          <cell r="K15579" t="str">
            <v>00111110P.2</v>
          </cell>
        </row>
        <row r="15580">
          <cell r="K15580" t="str">
            <v>00111110P.2</v>
          </cell>
        </row>
        <row r="15581">
          <cell r="K15581" t="str">
            <v>00111118P.2</v>
          </cell>
        </row>
        <row r="15582">
          <cell r="K15582" t="str">
            <v>00111118P.2</v>
          </cell>
        </row>
        <row r="15583">
          <cell r="K15583" t="str">
            <v>00111126P.2</v>
          </cell>
        </row>
        <row r="15584">
          <cell r="K15584" t="str">
            <v>00111126P.2</v>
          </cell>
        </row>
        <row r="15585">
          <cell r="K15585" t="str">
            <v>00111126P.2</v>
          </cell>
        </row>
        <row r="15586">
          <cell r="K15586" t="str">
            <v>00111126P.2</v>
          </cell>
        </row>
        <row r="15587">
          <cell r="K15587" t="str">
            <v>00111126P.2</v>
          </cell>
        </row>
        <row r="15588">
          <cell r="K15588" t="str">
            <v>00111126P.2</v>
          </cell>
        </row>
        <row r="15589">
          <cell r="K15589" t="str">
            <v>00111126P.2</v>
          </cell>
        </row>
        <row r="15590">
          <cell r="K15590" t="str">
            <v>00111126P.2</v>
          </cell>
        </row>
        <row r="15591">
          <cell r="K15591" t="str">
            <v>00111126P.2</v>
          </cell>
        </row>
        <row r="15592">
          <cell r="K15592" t="str">
            <v>00111126P.2</v>
          </cell>
        </row>
        <row r="15593">
          <cell r="K15593" t="str">
            <v>00111126P.2</v>
          </cell>
        </row>
        <row r="15594">
          <cell r="K15594" t="str">
            <v>00111134P.2</v>
          </cell>
        </row>
        <row r="15595">
          <cell r="K15595" t="str">
            <v>00111134P.2</v>
          </cell>
        </row>
        <row r="15596">
          <cell r="K15596" t="str">
            <v>00111134P.2</v>
          </cell>
        </row>
        <row r="15597">
          <cell r="K15597" t="str">
            <v>00111143P.2</v>
          </cell>
        </row>
        <row r="15598">
          <cell r="K15598" t="str">
            <v>00111143P.2</v>
          </cell>
        </row>
        <row r="15599">
          <cell r="K15599" t="str">
            <v>00111143P.2</v>
          </cell>
        </row>
        <row r="15600">
          <cell r="K15600" t="str">
            <v>00111143P.2</v>
          </cell>
        </row>
        <row r="15601">
          <cell r="K15601" t="str">
            <v>00111143P.2</v>
          </cell>
        </row>
        <row r="15602">
          <cell r="K15602" t="str">
            <v>00111143P.2</v>
          </cell>
        </row>
        <row r="15603">
          <cell r="K15603" t="str">
            <v>00111143P.2</v>
          </cell>
        </row>
        <row r="15604">
          <cell r="K15604" t="str">
            <v>00111143P.2</v>
          </cell>
        </row>
        <row r="15605">
          <cell r="K15605" t="str">
            <v>00111143P.2</v>
          </cell>
        </row>
        <row r="15606">
          <cell r="K15606" t="str">
            <v>00111145P.2</v>
          </cell>
        </row>
        <row r="15607">
          <cell r="K15607" t="str">
            <v>00111145P.2</v>
          </cell>
        </row>
        <row r="15608">
          <cell r="K15608" t="str">
            <v>00111145P.2</v>
          </cell>
        </row>
        <row r="15609">
          <cell r="K15609" t="str">
            <v>00111145P.2</v>
          </cell>
        </row>
        <row r="15610">
          <cell r="K15610" t="str">
            <v>00111145P.2</v>
          </cell>
        </row>
        <row r="15611">
          <cell r="K15611" t="str">
            <v>00111145P.2</v>
          </cell>
        </row>
        <row r="15612">
          <cell r="K15612" t="str">
            <v>00111145P.2</v>
          </cell>
        </row>
        <row r="15613">
          <cell r="K15613" t="str">
            <v>00111145P.2</v>
          </cell>
        </row>
        <row r="15614">
          <cell r="K15614" t="str">
            <v>00111145P.2</v>
          </cell>
        </row>
        <row r="15615">
          <cell r="K15615" t="str">
            <v>00111145P.2</v>
          </cell>
        </row>
        <row r="15616">
          <cell r="K15616" t="str">
            <v>00111145P.2</v>
          </cell>
        </row>
        <row r="15617">
          <cell r="K15617" t="str">
            <v>00111145P.2</v>
          </cell>
        </row>
        <row r="15618">
          <cell r="K15618" t="str">
            <v>00111145P.2</v>
          </cell>
        </row>
        <row r="15619">
          <cell r="K15619" t="str">
            <v>00111145P.2</v>
          </cell>
        </row>
        <row r="15620">
          <cell r="K15620" t="str">
            <v>00111145P.2</v>
          </cell>
        </row>
        <row r="15621">
          <cell r="K15621" t="str">
            <v>00111145P.2</v>
          </cell>
        </row>
        <row r="15622">
          <cell r="K15622" t="str">
            <v>00111145P.2</v>
          </cell>
        </row>
        <row r="15623">
          <cell r="K15623" t="str">
            <v>00111145P.2</v>
          </cell>
        </row>
        <row r="15624">
          <cell r="K15624" t="str">
            <v>00111145P.2</v>
          </cell>
        </row>
        <row r="15625">
          <cell r="K15625" t="str">
            <v>00111145P.2</v>
          </cell>
        </row>
        <row r="15626">
          <cell r="K15626" t="str">
            <v>00111145P.2</v>
          </cell>
        </row>
        <row r="15627">
          <cell r="K15627" t="str">
            <v>00111145P.2</v>
          </cell>
        </row>
        <row r="15628">
          <cell r="K15628" t="str">
            <v>00111145P.2</v>
          </cell>
        </row>
        <row r="15629">
          <cell r="K15629" t="str">
            <v>00111145P.2</v>
          </cell>
        </row>
        <row r="15630">
          <cell r="K15630" t="str">
            <v>00111148P.2</v>
          </cell>
        </row>
        <row r="15631">
          <cell r="K15631" t="str">
            <v>00111148P.2</v>
          </cell>
        </row>
        <row r="15632">
          <cell r="K15632" t="str">
            <v>00111148P.2</v>
          </cell>
        </row>
        <row r="15633">
          <cell r="K15633" t="str">
            <v>00111148P.2</v>
          </cell>
        </row>
        <row r="15634">
          <cell r="K15634" t="str">
            <v>00111148P.2</v>
          </cell>
        </row>
        <row r="15635">
          <cell r="K15635" t="str">
            <v>00111149P.2</v>
          </cell>
        </row>
        <row r="15636">
          <cell r="K15636" t="str">
            <v>00111149P.2</v>
          </cell>
        </row>
        <row r="15637">
          <cell r="K15637" t="str">
            <v>00111149P.2</v>
          </cell>
        </row>
        <row r="15638">
          <cell r="K15638" t="str">
            <v>00111150P.2</v>
          </cell>
        </row>
        <row r="15639">
          <cell r="K15639" t="str">
            <v>00111150P.2</v>
          </cell>
        </row>
        <row r="15640">
          <cell r="K15640" t="str">
            <v>00111150P.2</v>
          </cell>
        </row>
        <row r="15641">
          <cell r="K15641" t="str">
            <v>00111150P.2</v>
          </cell>
        </row>
        <row r="15642">
          <cell r="K15642" t="str">
            <v>00111150P.2</v>
          </cell>
        </row>
        <row r="15643">
          <cell r="K15643" t="str">
            <v>00111150P.2</v>
          </cell>
        </row>
        <row r="15644">
          <cell r="K15644" t="str">
            <v>00111150P.2</v>
          </cell>
        </row>
        <row r="15645">
          <cell r="K15645" t="str">
            <v>00111150P.2</v>
          </cell>
        </row>
        <row r="15646">
          <cell r="K15646" t="str">
            <v>00111150P.2</v>
          </cell>
        </row>
        <row r="15647">
          <cell r="K15647" t="str">
            <v>00111157P.2</v>
          </cell>
        </row>
        <row r="15648">
          <cell r="K15648" t="str">
            <v>00111157P.2</v>
          </cell>
        </row>
        <row r="15649">
          <cell r="K15649" t="str">
            <v>00111157P.2</v>
          </cell>
        </row>
        <row r="15650">
          <cell r="K15650" t="str">
            <v>00111157P.2</v>
          </cell>
        </row>
        <row r="15651">
          <cell r="K15651" t="str">
            <v>00111157P.2</v>
          </cell>
        </row>
        <row r="15652">
          <cell r="K15652" t="str">
            <v>00111157P.2</v>
          </cell>
        </row>
        <row r="15653">
          <cell r="K15653" t="str">
            <v>00111157P.2</v>
          </cell>
        </row>
        <row r="15654">
          <cell r="K15654" t="str">
            <v>00111157P.2</v>
          </cell>
        </row>
        <row r="15655">
          <cell r="K15655" t="str">
            <v>00111157P.2</v>
          </cell>
        </row>
        <row r="15656">
          <cell r="K15656" t="str">
            <v>00111159P.2</v>
          </cell>
        </row>
        <row r="15657">
          <cell r="K15657" t="str">
            <v>00111159P.2</v>
          </cell>
        </row>
        <row r="15658">
          <cell r="K15658" t="str">
            <v>00111159P.2</v>
          </cell>
        </row>
        <row r="15659">
          <cell r="K15659" t="str">
            <v>00111159P.2</v>
          </cell>
        </row>
        <row r="15660">
          <cell r="K15660" t="str">
            <v>00111159P.2</v>
          </cell>
        </row>
        <row r="15661">
          <cell r="K15661" t="str">
            <v>00111159P.2</v>
          </cell>
        </row>
        <row r="15662">
          <cell r="K15662" t="str">
            <v>00111159P.2</v>
          </cell>
        </row>
        <row r="15663">
          <cell r="K15663" t="str">
            <v>00111159P.2</v>
          </cell>
        </row>
        <row r="15664">
          <cell r="K15664" t="str">
            <v>00111159P.2</v>
          </cell>
        </row>
        <row r="15665">
          <cell r="K15665" t="str">
            <v>00111159P.2</v>
          </cell>
        </row>
        <row r="15666">
          <cell r="K15666" t="str">
            <v>00111159P.2</v>
          </cell>
        </row>
        <row r="15667">
          <cell r="K15667" t="str">
            <v>00111107P.2</v>
          </cell>
        </row>
        <row r="15668">
          <cell r="K15668" t="str">
            <v>00111107P.2</v>
          </cell>
        </row>
        <row r="15669">
          <cell r="K15669" t="str">
            <v>00111107P.2</v>
          </cell>
        </row>
        <row r="15670">
          <cell r="K15670" t="str">
            <v>00111144P.2</v>
          </cell>
        </row>
        <row r="15671">
          <cell r="K15671" t="str">
            <v>00111144P.2</v>
          </cell>
        </row>
        <row r="15672">
          <cell r="K15672" t="str">
            <v>00111144P.2</v>
          </cell>
        </row>
        <row r="15673">
          <cell r="K15673" t="str">
            <v>00111144P.2</v>
          </cell>
        </row>
        <row r="15674">
          <cell r="K15674" t="str">
            <v>00111144P.2</v>
          </cell>
        </row>
        <row r="15675">
          <cell r="K15675" t="str">
            <v>00111144P.2</v>
          </cell>
        </row>
        <row r="15676">
          <cell r="K15676" t="str">
            <v>00111144P.2</v>
          </cell>
        </row>
        <row r="15677">
          <cell r="K15677" t="str">
            <v>00111144P.2</v>
          </cell>
        </row>
        <row r="15678">
          <cell r="K15678" t="str">
            <v>00111144P.2</v>
          </cell>
        </row>
        <row r="15679">
          <cell r="K15679" t="str">
            <v>00111144P.2</v>
          </cell>
        </row>
        <row r="15680">
          <cell r="K15680" t="str">
            <v>00111153P.2</v>
          </cell>
        </row>
        <row r="15681">
          <cell r="K15681" t="str">
            <v>00111126P.2</v>
          </cell>
        </row>
        <row r="15682">
          <cell r="K15682" t="str">
            <v>00111126P.2</v>
          </cell>
        </row>
        <row r="15683">
          <cell r="K15683" t="str">
            <v>00111126P.2</v>
          </cell>
        </row>
        <row r="15684">
          <cell r="K15684" t="str">
            <v>00111126P.2</v>
          </cell>
        </row>
        <row r="15685">
          <cell r="K15685" t="str">
            <v>00111160P.2</v>
          </cell>
        </row>
        <row r="15686">
          <cell r="K15686" t="str">
            <v>00111160P.2</v>
          </cell>
        </row>
        <row r="15687">
          <cell r="K15687" t="str">
            <v>00111160P.2</v>
          </cell>
        </row>
        <row r="15688">
          <cell r="K15688" t="str">
            <v>00111160P.2</v>
          </cell>
        </row>
        <row r="15689">
          <cell r="K15689" t="str">
            <v>00111160P.2</v>
          </cell>
        </row>
        <row r="15690">
          <cell r="K15690" t="str">
            <v>00111160P.2</v>
          </cell>
        </row>
        <row r="15691">
          <cell r="K15691" t="str">
            <v>00111160P.2</v>
          </cell>
        </row>
        <row r="15692">
          <cell r="K15692" t="str">
            <v>00111160P.2</v>
          </cell>
        </row>
        <row r="15693">
          <cell r="K15693" t="str">
            <v>00111160P.2</v>
          </cell>
        </row>
        <row r="15694">
          <cell r="K15694" t="str">
            <v>00111160P.2</v>
          </cell>
        </row>
        <row r="15695">
          <cell r="K15695" t="str">
            <v>00111160P.2</v>
          </cell>
        </row>
        <row r="15696">
          <cell r="K15696" t="str">
            <v>00111160P.2</v>
          </cell>
        </row>
        <row r="15697">
          <cell r="K15697" t="str">
            <v>00111160P.2</v>
          </cell>
        </row>
        <row r="15698">
          <cell r="K15698" t="str">
            <v>00111160P.2</v>
          </cell>
        </row>
        <row r="15699">
          <cell r="K15699" t="str">
            <v>00111160P.2</v>
          </cell>
        </row>
        <row r="15700">
          <cell r="K15700" t="str">
            <v>00111160P.2</v>
          </cell>
        </row>
        <row r="15701">
          <cell r="K15701" t="str">
            <v>00111160P.2</v>
          </cell>
        </row>
        <row r="15702">
          <cell r="K15702" t="str">
            <v>00111160P.2</v>
          </cell>
        </row>
        <row r="15703">
          <cell r="K15703" t="str">
            <v>00111160P.2</v>
          </cell>
        </row>
        <row r="15704">
          <cell r="K15704" t="str">
            <v>00111160P.2</v>
          </cell>
        </row>
        <row r="15705">
          <cell r="K15705" t="str">
            <v>00111160P.2</v>
          </cell>
        </row>
        <row r="15706">
          <cell r="K15706" t="str">
            <v>00111160P.2</v>
          </cell>
        </row>
        <row r="15707">
          <cell r="K15707" t="str">
            <v>00111160P.2</v>
          </cell>
        </row>
        <row r="15708">
          <cell r="K15708" t="str">
            <v>00111160P.2</v>
          </cell>
        </row>
        <row r="15709">
          <cell r="K15709" t="str">
            <v>00111160P.2</v>
          </cell>
        </row>
        <row r="15710">
          <cell r="K15710" t="str">
            <v>00111160P.2</v>
          </cell>
        </row>
        <row r="15711">
          <cell r="K15711" t="str">
            <v>00111159P.2</v>
          </cell>
        </row>
        <row r="15712">
          <cell r="K15712" t="str">
            <v>00111159P.2</v>
          </cell>
        </row>
        <row r="15713">
          <cell r="K15713" t="str">
            <v>00111159P.2</v>
          </cell>
        </row>
        <row r="15714">
          <cell r="K15714" t="str">
            <v>00111159P.2</v>
          </cell>
        </row>
        <row r="15715">
          <cell r="K15715" t="str">
            <v>00111159P.2</v>
          </cell>
        </row>
        <row r="15716">
          <cell r="K15716" t="str">
            <v>00111159P.2</v>
          </cell>
        </row>
        <row r="15717">
          <cell r="K15717" t="str">
            <v>00111159P.2</v>
          </cell>
        </row>
        <row r="15718">
          <cell r="K15718" t="str">
            <v>00111159P.2</v>
          </cell>
        </row>
        <row r="15719">
          <cell r="K15719" t="str">
            <v>00111159P.2</v>
          </cell>
        </row>
        <row r="15720">
          <cell r="K15720" t="str">
            <v>00111159P.2</v>
          </cell>
        </row>
        <row r="15721">
          <cell r="K15721" t="str">
            <v>00111159P.2</v>
          </cell>
        </row>
        <row r="15722">
          <cell r="K15722" t="str">
            <v>00111159P.2</v>
          </cell>
        </row>
        <row r="15723">
          <cell r="K15723" t="str">
            <v>00111114P.2</v>
          </cell>
        </row>
        <row r="15724">
          <cell r="K15724" t="str">
            <v>00111115P.2</v>
          </cell>
        </row>
        <row r="15725">
          <cell r="K15725" t="str">
            <v>00111117P.2</v>
          </cell>
        </row>
        <row r="15726">
          <cell r="K15726" t="str">
            <v>00111121P.2</v>
          </cell>
        </row>
        <row r="15727">
          <cell r="K15727" t="str">
            <v>00111121P.2</v>
          </cell>
        </row>
        <row r="15728">
          <cell r="K15728" t="str">
            <v>00111128P.2</v>
          </cell>
        </row>
        <row r="15729">
          <cell r="K15729" t="str">
            <v>00111130P.2</v>
          </cell>
        </row>
        <row r="15730">
          <cell r="K15730" t="str">
            <v>00111135P.2</v>
          </cell>
        </row>
        <row r="15731">
          <cell r="K15731" t="str">
            <v>00111110P.2</v>
          </cell>
        </row>
        <row r="15732">
          <cell r="K15732" t="str">
            <v>00111111P.2</v>
          </cell>
        </row>
        <row r="15733">
          <cell r="K15733" t="str">
            <v>00111111P.2</v>
          </cell>
        </row>
        <row r="15734">
          <cell r="K15734" t="str">
            <v>00111114P.2</v>
          </cell>
        </row>
        <row r="15735">
          <cell r="K15735" t="str">
            <v>00111119P.2</v>
          </cell>
        </row>
        <row r="15736">
          <cell r="K15736" t="str">
            <v>00111119P.2</v>
          </cell>
        </row>
        <row r="15737">
          <cell r="K15737" t="str">
            <v>00111119P.2</v>
          </cell>
        </row>
        <row r="15738">
          <cell r="K15738" t="str">
            <v>00111119P.2</v>
          </cell>
        </row>
        <row r="15739">
          <cell r="K15739" t="str">
            <v>00111123P.2</v>
          </cell>
        </row>
        <row r="15740">
          <cell r="K15740" t="str">
            <v>00111126P.2</v>
          </cell>
        </row>
        <row r="15741">
          <cell r="K15741" t="str">
            <v>00111127P.2</v>
          </cell>
        </row>
        <row r="15742">
          <cell r="K15742" t="str">
            <v>00111130P.2</v>
          </cell>
        </row>
        <row r="15743">
          <cell r="K15743" t="str">
            <v>00111131P.2</v>
          </cell>
        </row>
        <row r="15744">
          <cell r="K15744" t="str">
            <v>00111132P.2</v>
          </cell>
        </row>
        <row r="15745">
          <cell r="K15745" t="str">
            <v>00111133P.2</v>
          </cell>
        </row>
        <row r="15746">
          <cell r="K15746" t="str">
            <v>00111133P.2</v>
          </cell>
        </row>
        <row r="15747">
          <cell r="K15747" t="str">
            <v>00111134P.2</v>
          </cell>
        </row>
        <row r="15748">
          <cell r="K15748" t="str">
            <v>00111135P.2</v>
          </cell>
        </row>
        <row r="15749">
          <cell r="K15749" t="str">
            <v>00111135P.2</v>
          </cell>
        </row>
        <row r="15750">
          <cell r="K15750" t="str">
            <v>00111135P.2</v>
          </cell>
        </row>
        <row r="15751">
          <cell r="K15751" t="str">
            <v>00111136P.2</v>
          </cell>
        </row>
        <row r="15752">
          <cell r="K15752" t="str">
            <v>00111136P.2</v>
          </cell>
        </row>
        <row r="15753">
          <cell r="K15753" t="str">
            <v>00111136P.2</v>
          </cell>
        </row>
        <row r="15754">
          <cell r="K15754" t="str">
            <v>00111128P.2</v>
          </cell>
        </row>
        <row r="15755">
          <cell r="K15755" t="str">
            <v>00111130P.2</v>
          </cell>
        </row>
        <row r="15756">
          <cell r="K15756" t="str">
            <v>00111130P.2</v>
          </cell>
        </row>
        <row r="15757">
          <cell r="K15757" t="str">
            <v>00111131P.2</v>
          </cell>
        </row>
        <row r="15758">
          <cell r="K15758" t="str">
            <v>00111131P.2</v>
          </cell>
        </row>
        <row r="15759">
          <cell r="K15759" t="str">
            <v>00111110P.2</v>
          </cell>
        </row>
        <row r="15760">
          <cell r="K15760" t="str">
            <v>00111113P.2</v>
          </cell>
        </row>
        <row r="15761">
          <cell r="K15761" t="str">
            <v>00111116P.2</v>
          </cell>
        </row>
        <row r="15762">
          <cell r="K15762" t="str">
            <v>00111118P.2</v>
          </cell>
        </row>
        <row r="15763">
          <cell r="K15763" t="str">
            <v>00111118P.2</v>
          </cell>
        </row>
        <row r="15764">
          <cell r="K15764" t="str">
            <v>00111120P.2</v>
          </cell>
        </row>
        <row r="15765">
          <cell r="K15765" t="str">
            <v>00111129P.2</v>
          </cell>
        </row>
        <row r="15766">
          <cell r="K15766" t="str">
            <v>00111131P.2</v>
          </cell>
        </row>
        <row r="15767">
          <cell r="K15767" t="str">
            <v>00111131P.2</v>
          </cell>
        </row>
        <row r="15768">
          <cell r="K15768" t="str">
            <v>00111136P.2</v>
          </cell>
        </row>
        <row r="15769">
          <cell r="K15769" t="str">
            <v>00111110P.2</v>
          </cell>
        </row>
        <row r="15770">
          <cell r="K15770" t="str">
            <v>00111110P.2</v>
          </cell>
        </row>
        <row r="15771">
          <cell r="K15771" t="str">
            <v>00111118P.2</v>
          </cell>
        </row>
        <row r="15772">
          <cell r="K15772" t="str">
            <v>00111120P.2</v>
          </cell>
        </row>
        <row r="15773">
          <cell r="K15773" t="str">
            <v>00111121P.2</v>
          </cell>
        </row>
        <row r="15774">
          <cell r="K15774" t="str">
            <v>00111129P.2</v>
          </cell>
        </row>
        <row r="15775">
          <cell r="K15775" t="str">
            <v>00111110P.2</v>
          </cell>
        </row>
        <row r="15776">
          <cell r="K15776" t="str">
            <v>00111114P.2</v>
          </cell>
        </row>
        <row r="15777">
          <cell r="K15777" t="str">
            <v>00111114P.2</v>
          </cell>
        </row>
        <row r="15778">
          <cell r="K15778" t="str">
            <v>00111119P.2</v>
          </cell>
        </row>
        <row r="15779">
          <cell r="K15779" t="str">
            <v>00111126P.2</v>
          </cell>
        </row>
        <row r="15780">
          <cell r="K15780" t="str">
            <v>00111126P.2</v>
          </cell>
        </row>
        <row r="15781">
          <cell r="K15781" t="str">
            <v>00111129P.2</v>
          </cell>
        </row>
        <row r="15782">
          <cell r="K15782" t="str">
            <v>00111130P.2</v>
          </cell>
        </row>
        <row r="15783">
          <cell r="K15783" t="str">
            <v>00111135P.2</v>
          </cell>
        </row>
        <row r="15784">
          <cell r="K15784" t="str">
            <v>00111136P.2</v>
          </cell>
        </row>
        <row r="15785">
          <cell r="K15785" t="str">
            <v>00111123P.2</v>
          </cell>
        </row>
        <row r="15786">
          <cell r="K15786" t="str">
            <v>00111131P.2</v>
          </cell>
        </row>
        <row r="15787">
          <cell r="K15787" t="str">
            <v>00111132P.2</v>
          </cell>
        </row>
        <row r="15788">
          <cell r="K15788" t="str">
            <v>00111114P.2</v>
          </cell>
        </row>
        <row r="15789">
          <cell r="K15789" t="str">
            <v>00111114P.2</v>
          </cell>
        </row>
        <row r="15790">
          <cell r="K15790" t="str">
            <v>00111118P.2</v>
          </cell>
        </row>
        <row r="15791">
          <cell r="K15791" t="str">
            <v>00111120P.2</v>
          </cell>
        </row>
        <row r="15792">
          <cell r="K15792" t="str">
            <v>00111124P.2</v>
          </cell>
        </row>
        <row r="15793">
          <cell r="K15793" t="str">
            <v>00111126P.2</v>
          </cell>
        </row>
        <row r="15794">
          <cell r="K15794" t="str">
            <v>00111128P.2</v>
          </cell>
        </row>
        <row r="15795">
          <cell r="K15795" t="str">
            <v>00111136P.2</v>
          </cell>
        </row>
        <row r="15796">
          <cell r="K15796" t="str">
            <v>00111110P.2</v>
          </cell>
        </row>
        <row r="15797">
          <cell r="K15797" t="str">
            <v>00111120P.2</v>
          </cell>
        </row>
        <row r="15798">
          <cell r="K15798" t="str">
            <v>00111122P.2</v>
          </cell>
        </row>
        <row r="15799">
          <cell r="K15799" t="str">
            <v>00111127P.2</v>
          </cell>
        </row>
        <row r="15800">
          <cell r="K15800" t="str">
            <v>00111130P.2</v>
          </cell>
        </row>
        <row r="15801">
          <cell r="K15801" t="str">
            <v>00111131P.2</v>
          </cell>
        </row>
        <row r="15802">
          <cell r="K15802" t="str">
            <v>00111115P.2</v>
          </cell>
        </row>
        <row r="15803">
          <cell r="K15803" t="str">
            <v>00111115P.2</v>
          </cell>
        </row>
        <row r="15804">
          <cell r="K15804" t="str">
            <v>00111116P.2</v>
          </cell>
        </row>
        <row r="15805">
          <cell r="K15805" t="str">
            <v>00111119P.2</v>
          </cell>
        </row>
        <row r="15806">
          <cell r="K15806" t="str">
            <v>00111126P.2</v>
          </cell>
        </row>
        <row r="15807">
          <cell r="K15807" t="str">
            <v>00111129P.2</v>
          </cell>
        </row>
        <row r="15808">
          <cell r="K15808" t="str">
            <v>00111129P.2</v>
          </cell>
        </row>
        <row r="15809">
          <cell r="K15809" t="str">
            <v>00111133P.2</v>
          </cell>
        </row>
        <row r="15810">
          <cell r="K15810" t="str">
            <v>00111134P.2</v>
          </cell>
        </row>
        <row r="15811">
          <cell r="K15811" t="str">
            <v>00111136P.2</v>
          </cell>
        </row>
        <row r="15812">
          <cell r="K15812" t="str">
            <v>00111126P.2</v>
          </cell>
        </row>
        <row r="15813">
          <cell r="K15813" t="str">
            <v>00111128P.2</v>
          </cell>
        </row>
        <row r="15814">
          <cell r="K15814" t="str">
            <v>00111131P.2</v>
          </cell>
        </row>
        <row r="15815">
          <cell r="K15815" t="str">
            <v>00111131P.2</v>
          </cell>
        </row>
        <row r="15816">
          <cell r="K15816" t="str">
            <v>00111132P.2</v>
          </cell>
        </row>
        <row r="15817">
          <cell r="K15817" t="str">
            <v>00111116P.2</v>
          </cell>
        </row>
        <row r="15818">
          <cell r="K15818" t="str">
            <v>00111123P.2</v>
          </cell>
        </row>
        <row r="15819">
          <cell r="K15819" t="str">
            <v>00111129P.2</v>
          </cell>
        </row>
        <row r="15820">
          <cell r="K15820" t="str">
            <v>00111131P.2</v>
          </cell>
        </row>
        <row r="15821">
          <cell r="K15821" t="str">
            <v>00111115P.2</v>
          </cell>
        </row>
        <row r="15822">
          <cell r="K15822" t="str">
            <v>00111118P.2</v>
          </cell>
        </row>
        <row r="15823">
          <cell r="K15823" t="str">
            <v>00111120P.2</v>
          </cell>
        </row>
        <row r="15824">
          <cell r="K15824" t="str">
            <v>00111124P.2</v>
          </cell>
        </row>
        <row r="15825">
          <cell r="K15825" t="str">
            <v>00111130P.2</v>
          </cell>
        </row>
        <row r="15826">
          <cell r="K15826" t="str">
            <v>00111133P.2</v>
          </cell>
        </row>
        <row r="15827">
          <cell r="K15827" t="str">
            <v>00111121P.2</v>
          </cell>
        </row>
        <row r="15828">
          <cell r="K15828" t="str">
            <v>00111131P.2</v>
          </cell>
        </row>
        <row r="15829">
          <cell r="K15829" t="str">
            <v>00111115P.2</v>
          </cell>
        </row>
        <row r="15830">
          <cell r="K15830" t="str">
            <v>00111117P.2</v>
          </cell>
        </row>
        <row r="15831">
          <cell r="K15831" t="str">
            <v>00111123P.2</v>
          </cell>
        </row>
        <row r="15832">
          <cell r="K15832" t="str">
            <v>00111124P.2</v>
          </cell>
        </row>
        <row r="15833">
          <cell r="K15833" t="str">
            <v>00111127P.2</v>
          </cell>
        </row>
        <row r="15834">
          <cell r="K15834" t="str">
            <v>00111132P.2</v>
          </cell>
        </row>
        <row r="15835">
          <cell r="K15835" t="str">
            <v>00111136P.2</v>
          </cell>
        </row>
        <row r="15836">
          <cell r="K15836" t="str">
            <v>00111129P.2</v>
          </cell>
        </row>
        <row r="15837">
          <cell r="K15837" t="str">
            <v>00111110P.2</v>
          </cell>
        </row>
        <row r="15838">
          <cell r="K15838" t="str">
            <v>00111121P.2</v>
          </cell>
        </row>
        <row r="15839">
          <cell r="K15839" t="str">
            <v>00111122P.2</v>
          </cell>
        </row>
        <row r="15840">
          <cell r="K15840" t="str">
            <v>00111128P.2</v>
          </cell>
        </row>
        <row r="15841">
          <cell r="K15841" t="str">
            <v>00111129P.2</v>
          </cell>
        </row>
        <row r="15842">
          <cell r="K15842" t="str">
            <v>00111133P.2</v>
          </cell>
        </row>
        <row r="15843">
          <cell r="K15843" t="str">
            <v>00111124P.2</v>
          </cell>
        </row>
        <row r="15844">
          <cell r="K15844" t="str">
            <v>00111118P.2</v>
          </cell>
        </row>
        <row r="15845">
          <cell r="K15845" t="str">
            <v>00111124P.2</v>
          </cell>
        </row>
        <row r="15846">
          <cell r="K15846" t="str">
            <v>00111128P.2</v>
          </cell>
        </row>
        <row r="15847">
          <cell r="K15847" t="str">
            <v>00111130P.2</v>
          </cell>
        </row>
        <row r="15848">
          <cell r="K15848" t="str">
            <v>00111133P.2</v>
          </cell>
        </row>
        <row r="15849">
          <cell r="K15849" t="str">
            <v>00111134P.2</v>
          </cell>
        </row>
        <row r="15850">
          <cell r="K15850" t="str">
            <v>00111123P.2</v>
          </cell>
        </row>
        <row r="15851">
          <cell r="K15851" t="str">
            <v>00111117P.2</v>
          </cell>
        </row>
        <row r="15852">
          <cell r="K15852" t="str">
            <v>00111119P.2</v>
          </cell>
        </row>
        <row r="15853">
          <cell r="K15853" t="str">
            <v>00111120P.2</v>
          </cell>
        </row>
        <row r="15854">
          <cell r="K15854" t="str">
            <v>00111136P.2</v>
          </cell>
        </row>
        <row r="15855">
          <cell r="K15855" t="str">
            <v>00111115P.2</v>
          </cell>
        </row>
        <row r="15856">
          <cell r="K15856" t="str">
            <v>00111117P.2</v>
          </cell>
        </row>
        <row r="15857">
          <cell r="K15857" t="str">
            <v>00111124P.2</v>
          </cell>
        </row>
        <row r="15858">
          <cell r="K15858" t="str">
            <v>00111126P.2</v>
          </cell>
        </row>
        <row r="15859">
          <cell r="K15859" t="str">
            <v>00111136P.2</v>
          </cell>
        </row>
        <row r="15860">
          <cell r="K15860" t="str">
            <v>00111129P.2</v>
          </cell>
        </row>
        <row r="15861">
          <cell r="K15861" t="str">
            <v>00111110P.2</v>
          </cell>
        </row>
        <row r="15862">
          <cell r="K15862" t="str">
            <v>00111113P.2</v>
          </cell>
        </row>
        <row r="15863">
          <cell r="K15863" t="str">
            <v>00111115P.2</v>
          </cell>
        </row>
        <row r="15864">
          <cell r="K15864" t="str">
            <v>00111115P.2</v>
          </cell>
        </row>
        <row r="15865">
          <cell r="K15865" t="str">
            <v>00111129P.2</v>
          </cell>
        </row>
        <row r="15866">
          <cell r="K15866" t="str">
            <v>00111133P.2</v>
          </cell>
        </row>
        <row r="15867">
          <cell r="K15867" t="str">
            <v>00111113P.2</v>
          </cell>
        </row>
        <row r="15868">
          <cell r="K15868" t="str">
            <v>00111133P.2</v>
          </cell>
        </row>
        <row r="15869">
          <cell r="K15869" t="str">
            <v>00111112P.2</v>
          </cell>
        </row>
        <row r="15870">
          <cell r="K15870" t="str">
            <v>00111120P.2</v>
          </cell>
        </row>
        <row r="15871">
          <cell r="K15871" t="str">
            <v>00111127P.2</v>
          </cell>
        </row>
        <row r="15872">
          <cell r="K15872" t="str">
            <v>00111134P.2</v>
          </cell>
        </row>
        <row r="15873">
          <cell r="K15873" t="str">
            <v>00111117P.2</v>
          </cell>
        </row>
        <row r="15874">
          <cell r="K15874" t="str">
            <v>00111136P.2</v>
          </cell>
        </row>
        <row r="15875">
          <cell r="K15875" t="str">
            <v>00111130P.2</v>
          </cell>
        </row>
        <row r="15876">
          <cell r="K15876" t="str">
            <v>00111136P.2</v>
          </cell>
        </row>
        <row r="15877">
          <cell r="K15877" t="str">
            <v>00111136P.2</v>
          </cell>
        </row>
        <row r="15878">
          <cell r="K15878" t="str">
            <v>00111110P.2</v>
          </cell>
        </row>
        <row r="15879">
          <cell r="K15879" t="str">
            <v>00111125P.2</v>
          </cell>
        </row>
        <row r="15880">
          <cell r="K15880" t="str">
            <v>00111128P.2</v>
          </cell>
        </row>
        <row r="15881">
          <cell r="K15881" t="str">
            <v>00111130P.2</v>
          </cell>
        </row>
        <row r="15882">
          <cell r="K15882" t="str">
            <v>00111136P.2</v>
          </cell>
        </row>
        <row r="15883">
          <cell r="K15883" t="str">
            <v>00111117P.2</v>
          </cell>
        </row>
        <row r="15884">
          <cell r="K15884" t="str">
            <v>00111127P.2</v>
          </cell>
        </row>
        <row r="15885">
          <cell r="K15885" t="str">
            <v>00111118P.2</v>
          </cell>
        </row>
        <row r="15886">
          <cell r="K15886" t="str">
            <v>00111126P.2</v>
          </cell>
        </row>
        <row r="15887">
          <cell r="K15887" t="str">
            <v>00111120P.2</v>
          </cell>
        </row>
        <row r="15888">
          <cell r="K15888" t="str">
            <v>00111114P.2</v>
          </cell>
        </row>
        <row r="15889">
          <cell r="K15889" t="str">
            <v>00111117P.2</v>
          </cell>
        </row>
        <row r="15890">
          <cell r="K15890" t="str">
            <v>00111119P.2</v>
          </cell>
        </row>
        <row r="15891">
          <cell r="K15891" t="str">
            <v>00111117P.2</v>
          </cell>
        </row>
        <row r="15892">
          <cell r="K15892" t="str">
            <v>00111117P.2</v>
          </cell>
        </row>
        <row r="15893">
          <cell r="K15893" t="str">
            <v>00111124P.2</v>
          </cell>
        </row>
        <row r="15894">
          <cell r="K15894" t="str">
            <v>00111129P.2</v>
          </cell>
        </row>
        <row r="15895">
          <cell r="K15895" t="str">
            <v>00111129P.2</v>
          </cell>
        </row>
        <row r="15896">
          <cell r="K15896" t="str">
            <v>00111130P.2</v>
          </cell>
        </row>
        <row r="15897">
          <cell r="K15897" t="str">
            <v>00111133P.2</v>
          </cell>
        </row>
        <row r="15898">
          <cell r="K15898" t="str">
            <v>00111136P.2</v>
          </cell>
        </row>
        <row r="15899">
          <cell r="K15899" t="str">
            <v>00111126P.2</v>
          </cell>
        </row>
        <row r="15900">
          <cell r="K15900" t="str">
            <v>00111128P.2</v>
          </cell>
        </row>
        <row r="15901">
          <cell r="K15901" t="str">
            <v>00111128P.2</v>
          </cell>
        </row>
        <row r="15902">
          <cell r="K15902" t="str">
            <v>00111131P.2</v>
          </cell>
        </row>
        <row r="15903">
          <cell r="K15903" t="str">
            <v>00111126P.2</v>
          </cell>
        </row>
        <row r="15904">
          <cell r="K15904" t="str">
            <v>00111128P.2</v>
          </cell>
        </row>
        <row r="15905">
          <cell r="K15905" t="str">
            <v>00111130P.2</v>
          </cell>
        </row>
        <row r="15906">
          <cell r="K15906" t="str">
            <v>00111136P.2</v>
          </cell>
        </row>
        <row r="15907">
          <cell r="K15907" t="str">
            <v>00111126P.2</v>
          </cell>
        </row>
        <row r="15908">
          <cell r="K15908" t="str">
            <v>00111126P.2</v>
          </cell>
        </row>
        <row r="15909">
          <cell r="K15909" t="str">
            <v>00111130P.2</v>
          </cell>
        </row>
        <row r="15910">
          <cell r="K15910" t="str">
            <v>00111131P.2</v>
          </cell>
        </row>
        <row r="15911">
          <cell r="K15911" t="str">
            <v>00111117P.2</v>
          </cell>
        </row>
        <row r="15912">
          <cell r="K15912" t="str">
            <v>00111131P.2</v>
          </cell>
        </row>
        <row r="15913">
          <cell r="K15913" t="str">
            <v>00111133P.2</v>
          </cell>
        </row>
        <row r="15914">
          <cell r="K15914" t="str">
            <v>00111136P.2</v>
          </cell>
        </row>
        <row r="15915">
          <cell r="K15915" t="str">
            <v>00111136P.2</v>
          </cell>
        </row>
        <row r="15916">
          <cell r="K15916" t="str">
            <v>00111112P.2</v>
          </cell>
        </row>
        <row r="15917">
          <cell r="K15917" t="str">
            <v>00111126P.2</v>
          </cell>
        </row>
        <row r="15918">
          <cell r="K15918" t="str">
            <v>00111131P.2</v>
          </cell>
        </row>
        <row r="15919">
          <cell r="K15919" t="str">
            <v>00111124P.2</v>
          </cell>
        </row>
        <row r="15920">
          <cell r="K15920" t="str">
            <v>00111132P.2</v>
          </cell>
        </row>
        <row r="15921">
          <cell r="K15921" t="str">
            <v>00111115P.2</v>
          </cell>
        </row>
        <row r="15922">
          <cell r="K15922" t="str">
            <v>00111110P.2</v>
          </cell>
        </row>
        <row r="15923">
          <cell r="K15923" t="str">
            <v>00111114P.2</v>
          </cell>
        </row>
        <row r="15924">
          <cell r="K15924" t="str">
            <v>00111114P.2</v>
          </cell>
        </row>
        <row r="15925">
          <cell r="K15925" t="str">
            <v>00111121P.2</v>
          </cell>
        </row>
        <row r="15926">
          <cell r="K15926" t="str">
            <v>00111124P.2</v>
          </cell>
        </row>
        <row r="15927">
          <cell r="K15927" t="str">
            <v>00111135P.2</v>
          </cell>
        </row>
        <row r="15928">
          <cell r="K15928" t="str">
            <v>00111123P.2</v>
          </cell>
        </row>
        <row r="15929">
          <cell r="K15929" t="str">
            <v>00111132P.2</v>
          </cell>
        </row>
        <row r="15930">
          <cell r="K15930" t="str">
            <v>00111115P.2</v>
          </cell>
        </row>
        <row r="15931">
          <cell r="K15931" t="str">
            <v>00111128P.2</v>
          </cell>
        </row>
        <row r="15932">
          <cell r="K15932" t="str">
            <v>00111134P.2</v>
          </cell>
        </row>
        <row r="15933">
          <cell r="K15933" t="str">
            <v>00111136P.2</v>
          </cell>
        </row>
        <row r="15934">
          <cell r="K15934" t="str">
            <v>00111131P.2</v>
          </cell>
        </row>
        <row r="15935">
          <cell r="K15935" t="str">
            <v>00111136P.2</v>
          </cell>
        </row>
        <row r="15936">
          <cell r="K15936" t="str">
            <v>00111115P.2</v>
          </cell>
        </row>
        <row r="15937">
          <cell r="K15937" t="str">
            <v>00111132P.2</v>
          </cell>
        </row>
        <row r="15938">
          <cell r="K15938" t="str">
            <v>00111110P.2</v>
          </cell>
        </row>
        <row r="15939">
          <cell r="K15939" t="str">
            <v>00111126P.2</v>
          </cell>
        </row>
        <row r="15940">
          <cell r="K15940" t="str">
            <v>00111131P.2</v>
          </cell>
        </row>
        <row r="15941">
          <cell r="K15941" t="str">
            <v>00111115P.2</v>
          </cell>
        </row>
        <row r="15942">
          <cell r="K15942" t="str">
            <v>00111123P.2</v>
          </cell>
        </row>
        <row r="15943">
          <cell r="K15943" t="str">
            <v>00111133P.2</v>
          </cell>
        </row>
        <row r="15944">
          <cell r="K15944" t="str">
            <v>00111114P.2</v>
          </cell>
        </row>
        <row r="15945">
          <cell r="K15945" t="str">
            <v>00111124P.2</v>
          </cell>
        </row>
        <row r="15946">
          <cell r="K15946" t="str">
            <v>00111134P.2</v>
          </cell>
        </row>
        <row r="15947">
          <cell r="K15947" t="str">
            <v>00111116P.2</v>
          </cell>
        </row>
        <row r="15948">
          <cell r="K15948" t="str">
            <v>00111121P.2</v>
          </cell>
        </row>
        <row r="15949">
          <cell r="K15949" t="str">
            <v>00111116P.2</v>
          </cell>
        </row>
        <row r="15950">
          <cell r="K15950" t="str">
            <v>00111120P.2</v>
          </cell>
        </row>
        <row r="15951">
          <cell r="K15951" t="str">
            <v>00111128P.2</v>
          </cell>
        </row>
        <row r="15952">
          <cell r="K15952" t="str">
            <v>00111122P.2</v>
          </cell>
        </row>
        <row r="15953">
          <cell r="K15953" t="str">
            <v>00111126P.2</v>
          </cell>
        </row>
        <row r="15954">
          <cell r="K15954" t="str">
            <v>00111126P.2</v>
          </cell>
        </row>
        <row r="15955">
          <cell r="K15955" t="str">
            <v>00111135P.2</v>
          </cell>
        </row>
        <row r="15956">
          <cell r="K15956" t="str">
            <v>00111110P.2</v>
          </cell>
        </row>
        <row r="15957">
          <cell r="K15957" t="str">
            <v>00111120P.2</v>
          </cell>
        </row>
        <row r="15958">
          <cell r="K15958" t="str">
            <v>00111124P.2</v>
          </cell>
        </row>
        <row r="15959">
          <cell r="K15959" t="str">
            <v>00111126P.2</v>
          </cell>
        </row>
        <row r="15960">
          <cell r="K15960" t="str">
            <v>00111126P.2</v>
          </cell>
        </row>
        <row r="15961">
          <cell r="K15961" t="str">
            <v>00111133P.2</v>
          </cell>
        </row>
        <row r="15962">
          <cell r="K15962" t="str">
            <v>00111135P.2</v>
          </cell>
        </row>
        <row r="15963">
          <cell r="K15963" t="str">
            <v>00111128P.2</v>
          </cell>
        </row>
        <row r="15964">
          <cell r="K15964" t="str">
            <v>00111112P.2</v>
          </cell>
        </row>
        <row r="15965">
          <cell r="K15965" t="str">
            <v>00111120P.2</v>
          </cell>
        </row>
        <row r="15966">
          <cell r="K15966" t="str">
            <v>00111129P.2</v>
          </cell>
        </row>
        <row r="15967">
          <cell r="K15967" t="str">
            <v>00111132P.2</v>
          </cell>
        </row>
        <row r="15968">
          <cell r="K15968" t="str">
            <v>00111133P.2</v>
          </cell>
        </row>
        <row r="15969">
          <cell r="K15969" t="str">
            <v>00111133P.2</v>
          </cell>
        </row>
        <row r="15970">
          <cell r="K15970" t="str">
            <v>00111136P.2</v>
          </cell>
        </row>
        <row r="15971">
          <cell r="K15971" t="str">
            <v>00111112P.2</v>
          </cell>
        </row>
        <row r="15972">
          <cell r="K15972" t="str">
            <v>00111114P.2</v>
          </cell>
        </row>
        <row r="15973">
          <cell r="K15973" t="str">
            <v>00111128P.2</v>
          </cell>
        </row>
        <row r="15974">
          <cell r="K15974" t="str">
            <v>00111130P.2</v>
          </cell>
        </row>
        <row r="15975">
          <cell r="K15975" t="str">
            <v>00111133P.2</v>
          </cell>
        </row>
        <row r="15976">
          <cell r="K15976" t="str">
            <v>00111118P.2</v>
          </cell>
        </row>
        <row r="15977">
          <cell r="K15977" t="str">
            <v>00111118P.2</v>
          </cell>
        </row>
        <row r="15978">
          <cell r="K15978" t="str">
            <v>00111126P.2</v>
          </cell>
        </row>
        <row r="15979">
          <cell r="K15979" t="str">
            <v>00111129P.2</v>
          </cell>
        </row>
        <row r="15980">
          <cell r="K15980" t="str">
            <v>00111130P.2</v>
          </cell>
        </row>
        <row r="15981">
          <cell r="K15981" t="str">
            <v>00111135P.2</v>
          </cell>
        </row>
        <row r="15982">
          <cell r="K15982" t="str">
            <v>00111113P.2</v>
          </cell>
        </row>
        <row r="15983">
          <cell r="K15983" t="str">
            <v>00111116P.2</v>
          </cell>
        </row>
        <row r="15984">
          <cell r="K15984" t="str">
            <v>00111136P.2</v>
          </cell>
        </row>
        <row r="15985">
          <cell r="K15985" t="str">
            <v>00111112P.2</v>
          </cell>
        </row>
        <row r="15986">
          <cell r="K15986" t="str">
            <v>00111118P.2</v>
          </cell>
        </row>
        <row r="15987">
          <cell r="K15987" t="str">
            <v>00111129P.2</v>
          </cell>
        </row>
        <row r="15988">
          <cell r="K15988" t="str">
            <v>00111136P.2</v>
          </cell>
        </row>
        <row r="15989">
          <cell r="K15989" t="str">
            <v>00111124P.2</v>
          </cell>
        </row>
        <row r="15990">
          <cell r="K15990" t="str">
            <v>00111130P.2</v>
          </cell>
        </row>
        <row r="15991">
          <cell r="K15991" t="str">
            <v>00111132P.2</v>
          </cell>
        </row>
        <row r="15992">
          <cell r="K15992" t="str">
            <v>00111132P.2</v>
          </cell>
        </row>
        <row r="15993">
          <cell r="K15993" t="str">
            <v>00111112P.2</v>
          </cell>
        </row>
        <row r="15994">
          <cell r="K15994" t="str">
            <v>00111123P.2</v>
          </cell>
        </row>
        <row r="15995">
          <cell r="K15995" t="str">
            <v>00111132P.2</v>
          </cell>
        </row>
        <row r="15996">
          <cell r="K15996" t="str">
            <v>00111118P.2</v>
          </cell>
        </row>
        <row r="15997">
          <cell r="K15997" t="str">
            <v>00111116P.2</v>
          </cell>
        </row>
        <row r="15998">
          <cell r="K15998" t="str">
            <v>00111132P.2</v>
          </cell>
        </row>
        <row r="15999">
          <cell r="K15999" t="str">
            <v>00111131P.2</v>
          </cell>
        </row>
        <row r="16000">
          <cell r="K16000" t="str">
            <v>00111118P.2</v>
          </cell>
        </row>
        <row r="16001">
          <cell r="K16001" t="str">
            <v>00111136P.2</v>
          </cell>
        </row>
        <row r="16002">
          <cell r="K16002" t="str">
            <v>00111136P.2</v>
          </cell>
        </row>
        <row r="16003">
          <cell r="K16003" t="str">
            <v>00111125P.2</v>
          </cell>
        </row>
        <row r="16004">
          <cell r="K16004" t="str">
            <v>00111133P.2</v>
          </cell>
        </row>
        <row r="16005">
          <cell r="K16005" t="str">
            <v>00111128P.2</v>
          </cell>
        </row>
        <row r="16006">
          <cell r="K16006" t="str">
            <v>00111114P.2</v>
          </cell>
        </row>
        <row r="16007">
          <cell r="K16007" t="str">
            <v>00111115P.2</v>
          </cell>
        </row>
        <row r="16008">
          <cell r="K16008" t="str">
            <v>00111116P.2</v>
          </cell>
        </row>
        <row r="16009">
          <cell r="K16009" t="str">
            <v>00111113P.2</v>
          </cell>
        </row>
        <row r="16010">
          <cell r="K16010" t="str">
            <v>00111116P.2</v>
          </cell>
        </row>
        <row r="16011">
          <cell r="K16011" t="str">
            <v>00111117P.2</v>
          </cell>
        </row>
        <row r="16012">
          <cell r="K16012" t="str">
            <v>00111136P.2</v>
          </cell>
        </row>
        <row r="16013">
          <cell r="K16013" t="str">
            <v>00111112P.2</v>
          </cell>
        </row>
        <row r="16014">
          <cell r="K16014" t="str">
            <v>00111132P.2</v>
          </cell>
        </row>
        <row r="16015">
          <cell r="K16015" t="str">
            <v>00111132P.2</v>
          </cell>
        </row>
        <row r="16016">
          <cell r="K16016" t="str">
            <v>00111127P.2</v>
          </cell>
        </row>
        <row r="16017">
          <cell r="K16017" t="str">
            <v>00111110P.2</v>
          </cell>
        </row>
        <row r="16018">
          <cell r="K16018" t="str">
            <v>00111117P.2</v>
          </cell>
        </row>
        <row r="16019">
          <cell r="K16019" t="str">
            <v>00111121P.2</v>
          </cell>
        </row>
        <row r="16020">
          <cell r="K16020" t="str">
            <v>00111112P.2</v>
          </cell>
        </row>
        <row r="16021">
          <cell r="K16021" t="str">
            <v>00111110P.2</v>
          </cell>
        </row>
        <row r="16022">
          <cell r="K16022" t="str">
            <v>00111124P.2</v>
          </cell>
        </row>
        <row r="16023">
          <cell r="K16023" t="str">
            <v>00111118P.2</v>
          </cell>
        </row>
        <row r="16024">
          <cell r="K16024" t="str">
            <v>00111136P.2</v>
          </cell>
        </row>
        <row r="16025">
          <cell r="K16025" t="str">
            <v>00111131P.2</v>
          </cell>
        </row>
        <row r="16026">
          <cell r="K16026" t="str">
            <v>00111111P.2</v>
          </cell>
        </row>
        <row r="16027">
          <cell r="K16027" t="str">
            <v>00111130P.2</v>
          </cell>
        </row>
        <row r="16028">
          <cell r="K16028" t="str">
            <v>00111110P.2</v>
          </cell>
        </row>
        <row r="16029">
          <cell r="K16029" t="str">
            <v>00111114P.2</v>
          </cell>
        </row>
        <row r="16030">
          <cell r="K16030" t="str">
            <v>00111114P.2</v>
          </cell>
        </row>
        <row r="16031">
          <cell r="K16031" t="str">
            <v>00111128P.2</v>
          </cell>
        </row>
        <row r="16032">
          <cell r="K16032" t="str">
            <v>00111114P.2</v>
          </cell>
        </row>
        <row r="16033">
          <cell r="K16033" t="str">
            <v>00111112P.2</v>
          </cell>
        </row>
        <row r="16034">
          <cell r="K16034" t="str">
            <v>00111131P.2</v>
          </cell>
        </row>
        <row r="16035">
          <cell r="K16035" t="str">
            <v>00111128P.2</v>
          </cell>
        </row>
        <row r="16036">
          <cell r="K16036" t="str">
            <v>00111129P.2</v>
          </cell>
        </row>
        <row r="16037">
          <cell r="K16037" t="str">
            <v>00111133P.2</v>
          </cell>
        </row>
        <row r="16038">
          <cell r="K16038" t="str">
            <v>00111136P.2</v>
          </cell>
        </row>
        <row r="16039">
          <cell r="K16039" t="str">
            <v>00111110P.2</v>
          </cell>
        </row>
        <row r="16040">
          <cell r="K16040" t="str">
            <v>00111128P.2</v>
          </cell>
        </row>
        <row r="16041">
          <cell r="K16041" t="str">
            <v>00111116P.2</v>
          </cell>
        </row>
        <row r="16042">
          <cell r="K16042" t="str">
            <v>00111113P.2</v>
          </cell>
        </row>
        <row r="16043">
          <cell r="K16043" t="str">
            <v>00111114P.2</v>
          </cell>
        </row>
        <row r="16044">
          <cell r="K16044" t="str">
            <v>00111118P.2</v>
          </cell>
        </row>
        <row r="16045">
          <cell r="K16045" t="str">
            <v>00111114P.2</v>
          </cell>
        </row>
        <row r="16046">
          <cell r="K16046" t="str">
            <v>00111116P.2</v>
          </cell>
        </row>
        <row r="16047">
          <cell r="K16047" t="str">
            <v>00111131P.2</v>
          </cell>
        </row>
        <row r="16048">
          <cell r="K16048" t="str">
            <v>00111117P.2</v>
          </cell>
        </row>
        <row r="16049">
          <cell r="K16049" t="str">
            <v>00111130P.2</v>
          </cell>
        </row>
        <row r="16050">
          <cell r="K16050" t="str">
            <v>00111133P.2</v>
          </cell>
        </row>
        <row r="16051">
          <cell r="K16051" t="str">
            <v>00111115P.2</v>
          </cell>
        </row>
        <row r="16052">
          <cell r="K16052" t="str">
            <v>00111117P.2</v>
          </cell>
        </row>
        <row r="16053">
          <cell r="K16053" t="str">
            <v>00111118P.2</v>
          </cell>
        </row>
        <row r="16054">
          <cell r="K16054" t="str">
            <v>00111113P.2</v>
          </cell>
        </row>
        <row r="16055">
          <cell r="K16055" t="str">
            <v>00111124P.2</v>
          </cell>
        </row>
        <row r="16056">
          <cell r="K16056" t="str">
            <v>00111119P.2</v>
          </cell>
        </row>
        <row r="16057">
          <cell r="K16057" t="str">
            <v>00111128P.2</v>
          </cell>
        </row>
        <row r="16058">
          <cell r="K16058" t="str">
            <v>00111125P.2</v>
          </cell>
        </row>
        <row r="16059">
          <cell r="K16059" t="str">
            <v>00111127P.2</v>
          </cell>
        </row>
        <row r="16060">
          <cell r="K16060" t="str">
            <v>00111134P.2</v>
          </cell>
        </row>
        <row r="16061">
          <cell r="K16061" t="str">
            <v>00111115P.2</v>
          </cell>
        </row>
        <row r="16062">
          <cell r="K16062" t="str">
            <v>00111110P.2</v>
          </cell>
        </row>
        <row r="16063">
          <cell r="K16063" t="str">
            <v>00111125P.2</v>
          </cell>
        </row>
        <row r="16064">
          <cell r="K16064" t="str">
            <v>00111134P.2</v>
          </cell>
        </row>
        <row r="16065">
          <cell r="K16065" t="str">
            <v>00111129P.2</v>
          </cell>
        </row>
        <row r="16066">
          <cell r="K16066" t="str">
            <v>00111129P.2</v>
          </cell>
        </row>
        <row r="16067">
          <cell r="K16067" t="str">
            <v>00111135P.2</v>
          </cell>
        </row>
        <row r="16068">
          <cell r="K16068" t="str">
            <v>00111114P.2</v>
          </cell>
        </row>
        <row r="16069">
          <cell r="K16069" t="str">
            <v>00111120P.2</v>
          </cell>
        </row>
        <row r="16070">
          <cell r="K16070" t="str">
            <v>00111132P.2</v>
          </cell>
        </row>
        <row r="16071">
          <cell r="K16071" t="str">
            <v>00111110P.2</v>
          </cell>
        </row>
        <row r="16072">
          <cell r="K16072" t="str">
            <v>00111118P.2</v>
          </cell>
        </row>
        <row r="16073">
          <cell r="K16073" t="str">
            <v>00111132P.2</v>
          </cell>
        </row>
        <row r="16074">
          <cell r="K16074" t="str">
            <v>00111112P.2</v>
          </cell>
        </row>
        <row r="16075">
          <cell r="K16075" t="str">
            <v>00111128P.2</v>
          </cell>
        </row>
        <row r="16076">
          <cell r="K16076" t="str">
            <v>00111135P.2</v>
          </cell>
        </row>
        <row r="16077">
          <cell r="K16077" t="str">
            <v>00111128P.2</v>
          </cell>
        </row>
        <row r="16078">
          <cell r="K16078" t="str">
            <v>00111123P.2</v>
          </cell>
        </row>
        <row r="16079">
          <cell r="K16079" t="str">
            <v>00111120P.2</v>
          </cell>
        </row>
        <row r="16080">
          <cell r="K16080" t="str">
            <v>00111133P.2</v>
          </cell>
        </row>
        <row r="16081">
          <cell r="K16081" t="str">
            <v>00111136P.2</v>
          </cell>
        </row>
        <row r="16082">
          <cell r="K16082" t="str">
            <v>00111112P.2</v>
          </cell>
        </row>
        <row r="16083">
          <cell r="K16083" t="str">
            <v>00111122P.2</v>
          </cell>
        </row>
        <row r="16084">
          <cell r="K16084" t="str">
            <v>00111127P.2</v>
          </cell>
        </row>
        <row r="16085">
          <cell r="K16085" t="str">
            <v>00111124P.2</v>
          </cell>
        </row>
        <row r="16086">
          <cell r="K16086" t="str">
            <v>00111118P.2</v>
          </cell>
        </row>
        <row r="16087">
          <cell r="K16087" t="str">
            <v>00111123P.2</v>
          </cell>
        </row>
        <row r="16088">
          <cell r="K16088" t="str">
            <v>00111125P.2</v>
          </cell>
        </row>
        <row r="16089">
          <cell r="K16089" t="str">
            <v>00111134P.2</v>
          </cell>
        </row>
        <row r="16090">
          <cell r="K16090" t="str">
            <v>00111117P.2</v>
          </cell>
        </row>
        <row r="16091">
          <cell r="K16091" t="str">
            <v>00111128P.2</v>
          </cell>
        </row>
        <row r="16092">
          <cell r="K16092" t="str">
            <v>00111135P.2</v>
          </cell>
        </row>
        <row r="16093">
          <cell r="K16093" t="str">
            <v>00111125P.2</v>
          </cell>
        </row>
        <row r="16094">
          <cell r="K16094" t="str">
            <v>00111129P.2</v>
          </cell>
        </row>
        <row r="16095">
          <cell r="K16095" t="str">
            <v>00111134P.2</v>
          </cell>
        </row>
        <row r="16096">
          <cell r="K16096" t="str">
            <v>00111114P.2</v>
          </cell>
        </row>
        <row r="16097">
          <cell r="K16097" t="str">
            <v>00111129P.2</v>
          </cell>
        </row>
        <row r="16098">
          <cell r="K16098" t="str">
            <v>00111117P.2</v>
          </cell>
        </row>
        <row r="16099">
          <cell r="K16099" t="str">
            <v>00111120P.2</v>
          </cell>
        </row>
        <row r="16100">
          <cell r="K16100" t="str">
            <v>00111116P.2</v>
          </cell>
        </row>
        <row r="16101">
          <cell r="K16101" t="str">
            <v>00111133P.2</v>
          </cell>
        </row>
        <row r="16102">
          <cell r="K16102" t="str">
            <v>00111128P.2</v>
          </cell>
        </row>
        <row r="16103">
          <cell r="K16103" t="str">
            <v>00111129P.2</v>
          </cell>
        </row>
        <row r="16104">
          <cell r="K16104" t="str">
            <v>00111130P.2</v>
          </cell>
        </row>
        <row r="16105">
          <cell r="K16105" t="str">
            <v>00111135P.2</v>
          </cell>
        </row>
        <row r="16106">
          <cell r="K16106" t="str">
            <v>00111128P.2</v>
          </cell>
        </row>
        <row r="16107">
          <cell r="K16107" t="str">
            <v>00111124P.2</v>
          </cell>
        </row>
        <row r="16108">
          <cell r="K16108" t="str">
            <v>00111121P.2</v>
          </cell>
        </row>
        <row r="16109">
          <cell r="K16109" t="str">
            <v>00111133P.2</v>
          </cell>
        </row>
        <row r="16110">
          <cell r="K16110" t="str">
            <v>00111118P.2</v>
          </cell>
        </row>
        <row r="16111">
          <cell r="K16111" t="str">
            <v>00111123P.2</v>
          </cell>
        </row>
        <row r="16112">
          <cell r="K16112" t="str">
            <v>00111126P.2</v>
          </cell>
        </row>
        <row r="16113">
          <cell r="K16113" t="str">
            <v>00111127P.2</v>
          </cell>
        </row>
        <row r="16114">
          <cell r="K16114" t="str">
            <v>00111129P.2</v>
          </cell>
        </row>
        <row r="16115">
          <cell r="K16115" t="str">
            <v>00111134P.2</v>
          </cell>
        </row>
        <row r="16116">
          <cell r="K16116" t="str">
            <v>00111130P.2</v>
          </cell>
        </row>
        <row r="16117">
          <cell r="K16117" t="str">
            <v>00111110P.2</v>
          </cell>
        </row>
        <row r="16118">
          <cell r="K16118" t="str">
            <v>00111118P.2</v>
          </cell>
        </row>
        <row r="16119">
          <cell r="K16119" t="str">
            <v>00111135P.2</v>
          </cell>
        </row>
        <row r="16120">
          <cell r="K16120" t="str">
            <v>00111113P.2</v>
          </cell>
        </row>
        <row r="16121">
          <cell r="K16121" t="str">
            <v>00111127P.2</v>
          </cell>
        </row>
        <row r="16122">
          <cell r="K16122" t="str">
            <v>00111125P.2</v>
          </cell>
        </row>
        <row r="16123">
          <cell r="K16123" t="str">
            <v>00111126P.2</v>
          </cell>
        </row>
        <row r="16124">
          <cell r="K16124" t="str">
            <v>00111126P.2</v>
          </cell>
        </row>
        <row r="16125">
          <cell r="K16125" t="str">
            <v>00111121P.2</v>
          </cell>
        </row>
        <row r="16126">
          <cell r="K16126" t="str">
            <v>00111130P.2</v>
          </cell>
        </row>
        <row r="16127">
          <cell r="K16127" t="str">
            <v>00111130P.2</v>
          </cell>
        </row>
        <row r="16128">
          <cell r="K16128" t="str">
            <v>00111125P.2</v>
          </cell>
        </row>
        <row r="16129">
          <cell r="K16129" t="str">
            <v>00111117P.2</v>
          </cell>
        </row>
        <row r="16130">
          <cell r="K16130" t="str">
            <v>00111128P.2</v>
          </cell>
        </row>
        <row r="16131">
          <cell r="K16131" t="str">
            <v>00111136P.2</v>
          </cell>
        </row>
        <row r="16132">
          <cell r="K16132" t="str">
            <v>00111111P.2</v>
          </cell>
        </row>
        <row r="16133">
          <cell r="K16133" t="str">
            <v>00111111P.2</v>
          </cell>
        </row>
        <row r="16134">
          <cell r="K16134" t="str">
            <v>00111114P.2</v>
          </cell>
        </row>
        <row r="16135">
          <cell r="K16135" t="str">
            <v>00111125P.2</v>
          </cell>
        </row>
        <row r="16136">
          <cell r="K16136" t="str">
            <v>00111129P.2</v>
          </cell>
        </row>
        <row r="16137">
          <cell r="K16137" t="str">
            <v>00111117P.2</v>
          </cell>
        </row>
        <row r="16138">
          <cell r="K16138" t="str">
            <v>00111126P.2</v>
          </cell>
        </row>
        <row r="16139">
          <cell r="K16139" t="str">
            <v>00111110P.2</v>
          </cell>
        </row>
        <row r="16140">
          <cell r="K16140" t="str">
            <v>00111120P.2</v>
          </cell>
        </row>
        <row r="16141">
          <cell r="K16141" t="str">
            <v>00111111P.2</v>
          </cell>
        </row>
        <row r="16142">
          <cell r="K16142" t="str">
            <v>00111123P.2</v>
          </cell>
        </row>
        <row r="16143">
          <cell r="K16143" t="str">
            <v>00111112P.2</v>
          </cell>
        </row>
        <row r="16144">
          <cell r="K16144" t="str">
            <v>00111130P.2</v>
          </cell>
        </row>
        <row r="16145">
          <cell r="K16145" t="str">
            <v>00111118P.2</v>
          </cell>
        </row>
        <row r="16146">
          <cell r="K16146" t="str">
            <v>00111126P.2</v>
          </cell>
        </row>
        <row r="16147">
          <cell r="K16147" t="str">
            <v>00111121P.2</v>
          </cell>
        </row>
        <row r="16148">
          <cell r="K16148" t="str">
            <v>00111116P.2</v>
          </cell>
        </row>
        <row r="16149">
          <cell r="K16149" t="str">
            <v>00111126P.2</v>
          </cell>
        </row>
        <row r="16150">
          <cell r="K16150" t="str">
            <v>00111112P.2</v>
          </cell>
        </row>
        <row r="16151">
          <cell r="K16151" t="str">
            <v>00111134P.2</v>
          </cell>
        </row>
        <row r="16152">
          <cell r="K16152" t="str">
            <v>00111136P.2</v>
          </cell>
        </row>
        <row r="16153">
          <cell r="K16153" t="str">
            <v>00111131P.2</v>
          </cell>
        </row>
        <row r="16154">
          <cell r="K16154" t="str">
            <v>00111134P.2</v>
          </cell>
        </row>
        <row r="16155">
          <cell r="K16155" t="str">
            <v>00111132P.2</v>
          </cell>
        </row>
        <row r="16156">
          <cell r="K16156" t="str">
            <v>00111130P.2</v>
          </cell>
        </row>
        <row r="16157">
          <cell r="K16157" t="str">
            <v>00111129P.2</v>
          </cell>
        </row>
        <row r="16158">
          <cell r="K16158" t="str">
            <v>00111136P.2</v>
          </cell>
        </row>
        <row r="16159">
          <cell r="K16159" t="str">
            <v>00111114P.2</v>
          </cell>
        </row>
        <row r="16160">
          <cell r="K16160" t="str">
            <v>00111111P.2</v>
          </cell>
        </row>
        <row r="16161">
          <cell r="K16161" t="str">
            <v>00111114P.2</v>
          </cell>
        </row>
        <row r="16162">
          <cell r="K16162" t="str">
            <v>00111110P.2</v>
          </cell>
        </row>
        <row r="16163">
          <cell r="K16163" t="str">
            <v>00111134P.2</v>
          </cell>
        </row>
        <row r="16164">
          <cell r="K16164" t="str">
            <v>00111124P.2</v>
          </cell>
        </row>
        <row r="16165">
          <cell r="K16165" t="str">
            <v>00111114P.2</v>
          </cell>
        </row>
        <row r="16166">
          <cell r="K16166" t="str">
            <v>00111129P.2</v>
          </cell>
        </row>
        <row r="16167">
          <cell r="K16167" t="str">
            <v>00111118P.2</v>
          </cell>
        </row>
        <row r="16168">
          <cell r="K16168" t="str">
            <v>00111129P.2</v>
          </cell>
        </row>
        <row r="16169">
          <cell r="K16169" t="str">
            <v>00111120P.2</v>
          </cell>
        </row>
        <row r="16170">
          <cell r="K16170" t="str">
            <v>00111122P.2</v>
          </cell>
        </row>
        <row r="16171">
          <cell r="K16171" t="str">
            <v>00111132P.2</v>
          </cell>
        </row>
        <row r="16172">
          <cell r="K16172" t="str">
            <v>00111114P.2</v>
          </cell>
        </row>
        <row r="16173">
          <cell r="K16173" t="str">
            <v>00111111P.2</v>
          </cell>
        </row>
        <row r="16174">
          <cell r="K16174" t="str">
            <v>00111110P.2</v>
          </cell>
        </row>
        <row r="16175">
          <cell r="K16175" t="str">
            <v>00111113P.2</v>
          </cell>
        </row>
        <row r="16176">
          <cell r="K16176" t="str">
            <v>00111136P.2</v>
          </cell>
        </row>
        <row r="16177">
          <cell r="K16177" t="str">
            <v>00111131P.2</v>
          </cell>
        </row>
        <row r="16178">
          <cell r="K16178" t="str">
            <v>00111124P.2</v>
          </cell>
        </row>
        <row r="16179">
          <cell r="K16179" t="str">
            <v>00111132P.2</v>
          </cell>
        </row>
        <row r="16180">
          <cell r="K16180" t="str">
            <v>00111132P.2</v>
          </cell>
        </row>
        <row r="16181">
          <cell r="K16181" t="str">
            <v>00111127P.2</v>
          </cell>
        </row>
        <row r="16182">
          <cell r="K16182" t="str">
            <v>00111118P.2</v>
          </cell>
        </row>
        <row r="16183">
          <cell r="K16183" t="str">
            <v>00111110P.2</v>
          </cell>
        </row>
        <row r="16184">
          <cell r="K16184" t="str">
            <v>00111114P.2</v>
          </cell>
        </row>
        <row r="16185">
          <cell r="K16185" t="str">
            <v>00111128P.2</v>
          </cell>
        </row>
        <row r="16186">
          <cell r="K16186" t="str">
            <v>00111124P.2</v>
          </cell>
        </row>
        <row r="16187">
          <cell r="K16187" t="str">
            <v>00111114P.2</v>
          </cell>
        </row>
        <row r="16188">
          <cell r="K16188" t="str">
            <v>00111119P.2</v>
          </cell>
        </row>
        <row r="16189">
          <cell r="K16189" t="str">
            <v>00111128P.2</v>
          </cell>
        </row>
        <row r="16190">
          <cell r="K16190" t="str">
            <v>00111133P.2</v>
          </cell>
        </row>
        <row r="16191">
          <cell r="K16191" t="str">
            <v>00111129P.2</v>
          </cell>
        </row>
        <row r="16192">
          <cell r="K16192" t="str">
            <v>00111125P.2</v>
          </cell>
        </row>
        <row r="16193">
          <cell r="K16193" t="str">
            <v>00111130P.2</v>
          </cell>
        </row>
        <row r="16194">
          <cell r="K16194" t="str">
            <v>00111126P.2</v>
          </cell>
        </row>
        <row r="16195">
          <cell r="K16195" t="str">
            <v>00111123P.2</v>
          </cell>
        </row>
        <row r="16196">
          <cell r="K16196" t="str">
            <v>00111134P.2</v>
          </cell>
        </row>
        <row r="16197">
          <cell r="K16197" t="str">
            <v>00111123P.2</v>
          </cell>
        </row>
        <row r="16198">
          <cell r="K16198" t="str">
            <v>00111124P.2</v>
          </cell>
        </row>
        <row r="16199">
          <cell r="K16199" t="str">
            <v>00111134P.2</v>
          </cell>
        </row>
        <row r="16200">
          <cell r="K16200" t="str">
            <v>00111130P.2</v>
          </cell>
        </row>
        <row r="16201">
          <cell r="K16201" t="str">
            <v>00111128P.2</v>
          </cell>
        </row>
        <row r="16202">
          <cell r="K16202" t="str">
            <v>00111130P.2</v>
          </cell>
        </row>
        <row r="16203">
          <cell r="K16203" t="str">
            <v>00111124P.2</v>
          </cell>
        </row>
        <row r="16204">
          <cell r="K16204" t="str">
            <v>00111112P.2</v>
          </cell>
        </row>
        <row r="16205">
          <cell r="K16205" t="str">
            <v>00111112P.2</v>
          </cell>
        </row>
        <row r="16206">
          <cell r="K16206" t="str">
            <v>00111111P.2</v>
          </cell>
        </row>
        <row r="16207">
          <cell r="K16207" t="str">
            <v>00111123P.2</v>
          </cell>
        </row>
        <row r="16208">
          <cell r="K16208" t="str">
            <v>00111131P.2</v>
          </cell>
        </row>
        <row r="16209">
          <cell r="K16209" t="str">
            <v>00111128P.2</v>
          </cell>
        </row>
        <row r="16210">
          <cell r="K16210" t="str">
            <v>00111116P.2</v>
          </cell>
        </row>
        <row r="16211">
          <cell r="K16211" t="str">
            <v>00111114P.2</v>
          </cell>
        </row>
        <row r="16212">
          <cell r="K16212" t="str">
            <v>00111131P.2</v>
          </cell>
        </row>
        <row r="16213">
          <cell r="K16213" t="str">
            <v>00111118P.2</v>
          </cell>
        </row>
        <row r="16214">
          <cell r="K16214" t="str">
            <v>00111131P.2</v>
          </cell>
        </row>
        <row r="16215">
          <cell r="K16215" t="str">
            <v>00111130P.2</v>
          </cell>
        </row>
        <row r="16216">
          <cell r="K16216" t="str">
            <v>00111113P.2</v>
          </cell>
        </row>
        <row r="16217">
          <cell r="K16217" t="str">
            <v>00111116P.2</v>
          </cell>
        </row>
        <row r="16218">
          <cell r="K16218" t="str">
            <v>00111118P.2</v>
          </cell>
        </row>
        <row r="16219">
          <cell r="K16219" t="str">
            <v>00111118P.2</v>
          </cell>
        </row>
        <row r="16220">
          <cell r="K16220" t="str">
            <v>00111118P.2</v>
          </cell>
        </row>
        <row r="16221">
          <cell r="K16221" t="str">
            <v>00111134P.2</v>
          </cell>
        </row>
        <row r="16222">
          <cell r="K16222" t="str">
            <v>00111110P.2</v>
          </cell>
        </row>
        <row r="16223">
          <cell r="K16223" t="str">
            <v>00111124P.2</v>
          </cell>
        </row>
        <row r="16224">
          <cell r="K16224" t="str">
            <v>00111132P.2</v>
          </cell>
        </row>
        <row r="16225">
          <cell r="K16225" t="str">
            <v>00111112P.2</v>
          </cell>
        </row>
        <row r="16226">
          <cell r="K16226" t="str">
            <v>00111112P.2</v>
          </cell>
        </row>
        <row r="16227">
          <cell r="K16227" t="str">
            <v>00111112P.2</v>
          </cell>
        </row>
        <row r="16228">
          <cell r="K16228" t="str">
            <v>00111132P.2</v>
          </cell>
        </row>
        <row r="16229">
          <cell r="K16229" t="str">
            <v>00111132P.2</v>
          </cell>
        </row>
        <row r="16230">
          <cell r="K16230" t="str">
            <v>00111118P.2</v>
          </cell>
        </row>
        <row r="16231">
          <cell r="K16231" t="str">
            <v>00111113P.2</v>
          </cell>
        </row>
        <row r="16232">
          <cell r="K16232" t="str">
            <v>00111126P.2</v>
          </cell>
        </row>
        <row r="16233">
          <cell r="K16233" t="str">
            <v>00111126P.2</v>
          </cell>
        </row>
        <row r="16234">
          <cell r="K16234" t="str">
            <v>00111131P.2</v>
          </cell>
        </row>
        <row r="16235">
          <cell r="K16235" t="str">
            <v>00111128P.2</v>
          </cell>
        </row>
        <row r="16236">
          <cell r="K16236" t="str">
            <v>00111113P.2</v>
          </cell>
        </row>
        <row r="16237">
          <cell r="K16237" t="str">
            <v>00111127P.2</v>
          </cell>
        </row>
        <row r="16238">
          <cell r="K16238" t="str">
            <v>00111125P.2</v>
          </cell>
        </row>
        <row r="16239">
          <cell r="K16239" t="str">
            <v>00111126P.2</v>
          </cell>
        </row>
        <row r="16240">
          <cell r="K16240" t="str">
            <v>00111110P.2</v>
          </cell>
        </row>
        <row r="16241">
          <cell r="K16241" t="str">
            <v>00111111P.2</v>
          </cell>
        </row>
        <row r="16242">
          <cell r="K16242" t="str">
            <v>00111110P.2</v>
          </cell>
        </row>
        <row r="16243">
          <cell r="K16243" t="str">
            <v>00111112P.2</v>
          </cell>
        </row>
        <row r="16244">
          <cell r="K16244" t="str">
            <v>00111123P.2</v>
          </cell>
        </row>
        <row r="16245">
          <cell r="K16245" t="str">
            <v>00111135P.2</v>
          </cell>
        </row>
        <row r="16246">
          <cell r="K16246" t="str">
            <v>00111130P.2</v>
          </cell>
        </row>
        <row r="16247">
          <cell r="K16247" t="str">
            <v>00111133P.2</v>
          </cell>
        </row>
        <row r="16248">
          <cell r="K16248" t="str">
            <v>00111135P.2</v>
          </cell>
        </row>
        <row r="16249">
          <cell r="K16249" t="str">
            <v>00111115P.2</v>
          </cell>
        </row>
        <row r="16250">
          <cell r="K16250" t="str">
            <v>00111125P.2</v>
          </cell>
        </row>
        <row r="16251">
          <cell r="K16251" t="str">
            <v>00111133P.2</v>
          </cell>
        </row>
        <row r="16252">
          <cell r="K16252" t="str">
            <v>00111132P.2</v>
          </cell>
        </row>
        <row r="16253">
          <cell r="K16253" t="str">
            <v>00111125P.2</v>
          </cell>
        </row>
        <row r="16254">
          <cell r="K16254" t="str">
            <v>00111118P.2</v>
          </cell>
        </row>
        <row r="16255">
          <cell r="K16255" t="str">
            <v>00111117P.2</v>
          </cell>
        </row>
        <row r="16256">
          <cell r="K16256" t="str">
            <v>00111134P.2</v>
          </cell>
        </row>
        <row r="16257">
          <cell r="K16257" t="str">
            <v>00111113P.2</v>
          </cell>
        </row>
        <row r="16258">
          <cell r="K16258" t="str">
            <v>00111133P.2</v>
          </cell>
        </row>
        <row r="16259">
          <cell r="K16259" t="str">
            <v>00111135P.2</v>
          </cell>
        </row>
        <row r="16260">
          <cell r="K16260" t="str">
            <v>00111117P.2</v>
          </cell>
        </row>
        <row r="16261">
          <cell r="K16261" t="str">
            <v>00111121P.2</v>
          </cell>
        </row>
        <row r="16262">
          <cell r="K16262" t="str">
            <v>00111124P.2</v>
          </cell>
        </row>
        <row r="16263">
          <cell r="K16263" t="str">
            <v>00111114P.2</v>
          </cell>
        </row>
        <row r="16264">
          <cell r="K16264" t="str">
            <v>00111113P.2</v>
          </cell>
        </row>
        <row r="16265">
          <cell r="K16265" t="str">
            <v>00111110P.2</v>
          </cell>
        </row>
        <row r="16266">
          <cell r="K16266" t="str">
            <v>00111110P.2</v>
          </cell>
        </row>
        <row r="16267">
          <cell r="K16267" t="str">
            <v>00111121P.2</v>
          </cell>
        </row>
        <row r="16268">
          <cell r="K16268" t="str">
            <v>00111123P.2</v>
          </cell>
        </row>
        <row r="16269">
          <cell r="K16269" t="str">
            <v>00111126P.2</v>
          </cell>
        </row>
        <row r="16270">
          <cell r="K16270" t="str">
            <v>00111115P.2</v>
          </cell>
        </row>
        <row r="16271">
          <cell r="K16271" t="str">
            <v>00111119P.2</v>
          </cell>
        </row>
        <row r="16272">
          <cell r="K16272" t="str">
            <v>00111125P.2</v>
          </cell>
        </row>
        <row r="16273">
          <cell r="K16273" t="str">
            <v>00111123P.2</v>
          </cell>
        </row>
        <row r="16274">
          <cell r="K16274" t="str">
            <v>00111110P.2</v>
          </cell>
        </row>
        <row r="16275">
          <cell r="K16275" t="str">
            <v>00111117P.2</v>
          </cell>
        </row>
        <row r="16276">
          <cell r="K16276" t="str">
            <v>00111133P.2</v>
          </cell>
        </row>
        <row r="16277">
          <cell r="K16277" t="str">
            <v>00111122P.2</v>
          </cell>
        </row>
        <row r="16278">
          <cell r="K16278" t="str">
            <v>00111132P.2</v>
          </cell>
        </row>
        <row r="16279">
          <cell r="K16279" t="str">
            <v>00111110P.2</v>
          </cell>
        </row>
        <row r="16280">
          <cell r="K16280" t="str">
            <v>00111112P.2</v>
          </cell>
        </row>
        <row r="16281">
          <cell r="K16281" t="str">
            <v>00111125P.2</v>
          </cell>
        </row>
        <row r="16282">
          <cell r="K16282" t="str">
            <v>00111133P.2</v>
          </cell>
        </row>
        <row r="16283">
          <cell r="K16283" t="str">
            <v>00111122P.2</v>
          </cell>
        </row>
        <row r="16284">
          <cell r="K16284" t="str">
            <v>00111123P.2</v>
          </cell>
        </row>
        <row r="16285">
          <cell r="K16285" t="str">
            <v>00111134P.2</v>
          </cell>
        </row>
        <row r="16286">
          <cell r="K16286" t="str">
            <v>00111115P.2</v>
          </cell>
        </row>
        <row r="16287">
          <cell r="K16287" t="str">
            <v>00111133P.2</v>
          </cell>
        </row>
        <row r="16288">
          <cell r="K16288" t="str">
            <v>00111118P.2</v>
          </cell>
        </row>
        <row r="16289">
          <cell r="K16289" t="str">
            <v>00111132P.2</v>
          </cell>
        </row>
        <row r="16290">
          <cell r="K16290" t="str">
            <v>00111133P.2</v>
          </cell>
        </row>
        <row r="16291">
          <cell r="K16291" t="str">
            <v>00111124P.2</v>
          </cell>
        </row>
        <row r="16292">
          <cell r="K16292" t="str">
            <v>00111136P.2</v>
          </cell>
        </row>
        <row r="16293">
          <cell r="K16293" t="str">
            <v>00111135P.2</v>
          </cell>
        </row>
        <row r="16294">
          <cell r="K16294" t="str">
            <v>00111136P.2</v>
          </cell>
        </row>
        <row r="16295">
          <cell r="K16295" t="str">
            <v>00111113P.2</v>
          </cell>
        </row>
        <row r="16296">
          <cell r="K16296" t="str">
            <v>00111123P.2</v>
          </cell>
        </row>
        <row r="16297">
          <cell r="K16297" t="str">
            <v>00111132P.2</v>
          </cell>
        </row>
        <row r="16298">
          <cell r="K16298" t="str">
            <v>00111122P.2</v>
          </cell>
        </row>
        <row r="16299">
          <cell r="K16299" t="str">
            <v>00111133P.2</v>
          </cell>
        </row>
        <row r="16300">
          <cell r="K16300" t="str">
            <v>00111135P.2</v>
          </cell>
        </row>
        <row r="16301">
          <cell r="K16301" t="str">
            <v>00111111P.2</v>
          </cell>
        </row>
        <row r="16302">
          <cell r="K16302" t="str">
            <v>00111132P.2</v>
          </cell>
        </row>
        <row r="16303">
          <cell r="K16303" t="str">
            <v>00111122P.2</v>
          </cell>
        </row>
        <row r="16304">
          <cell r="K16304" t="str">
            <v>00111125P.2</v>
          </cell>
        </row>
        <row r="16305">
          <cell r="K16305" t="str">
            <v>00111113P.2</v>
          </cell>
        </row>
        <row r="16306">
          <cell r="K16306" t="str">
            <v>00111128P.2</v>
          </cell>
        </row>
        <row r="16307">
          <cell r="K16307" t="str">
            <v>00111116P.2</v>
          </cell>
        </row>
        <row r="16308">
          <cell r="K16308" t="str">
            <v>00111119P.2</v>
          </cell>
        </row>
        <row r="16309">
          <cell r="K16309" t="str">
            <v>00111129P.2</v>
          </cell>
        </row>
        <row r="16310">
          <cell r="K16310" t="str">
            <v>00111112P.2</v>
          </cell>
        </row>
        <row r="16311">
          <cell r="K16311" t="str">
            <v>00111132P.2</v>
          </cell>
        </row>
        <row r="16312">
          <cell r="K16312" t="str">
            <v>00111134P.2</v>
          </cell>
        </row>
        <row r="16313">
          <cell r="K16313" t="str">
            <v>00111121P.2</v>
          </cell>
        </row>
        <row r="16314">
          <cell r="K16314" t="str">
            <v>00111125P.2</v>
          </cell>
        </row>
        <row r="16315">
          <cell r="K16315" t="str">
            <v>00111134P.2</v>
          </cell>
        </row>
        <row r="16316">
          <cell r="K16316" t="str">
            <v>00111120P.2</v>
          </cell>
        </row>
        <row r="16317">
          <cell r="K16317" t="str">
            <v>00111136P.2</v>
          </cell>
        </row>
        <row r="16318">
          <cell r="K16318" t="str">
            <v>00111130P.2</v>
          </cell>
        </row>
        <row r="16319">
          <cell r="K16319" t="str">
            <v>00111129P.2</v>
          </cell>
        </row>
        <row r="16320">
          <cell r="K16320" t="str">
            <v>00111114P.2</v>
          </cell>
        </row>
        <row r="16321">
          <cell r="K16321" t="str">
            <v>00111124P.2</v>
          </cell>
        </row>
        <row r="16322">
          <cell r="K16322" t="str">
            <v>00111121P.2</v>
          </cell>
        </row>
        <row r="16323">
          <cell r="K16323" t="str">
            <v>00111110P.2</v>
          </cell>
        </row>
        <row r="16324">
          <cell r="K16324" t="str">
            <v>00111121P.2</v>
          </cell>
        </row>
        <row r="16325">
          <cell r="K16325" t="str">
            <v>00111123P.2</v>
          </cell>
        </row>
        <row r="16326">
          <cell r="K16326" t="str">
            <v>00111128P.2</v>
          </cell>
        </row>
        <row r="16327">
          <cell r="K16327" t="str">
            <v>00111134P.2</v>
          </cell>
        </row>
        <row r="16328">
          <cell r="K16328" t="str">
            <v>00111136P.2</v>
          </cell>
        </row>
        <row r="16329">
          <cell r="K16329" t="str">
            <v>00111117P.2</v>
          </cell>
        </row>
        <row r="16330">
          <cell r="K16330" t="str">
            <v>00111130P.2</v>
          </cell>
        </row>
        <row r="16331">
          <cell r="K16331" t="str">
            <v>00111114P.2</v>
          </cell>
        </row>
        <row r="16332">
          <cell r="K16332" t="str">
            <v>00111113P.2</v>
          </cell>
        </row>
        <row r="16333">
          <cell r="K16333" t="str">
            <v>00111133P.2</v>
          </cell>
        </row>
        <row r="16334">
          <cell r="K16334" t="str">
            <v>00111132P.2</v>
          </cell>
        </row>
        <row r="16335">
          <cell r="K16335" t="str">
            <v>00111111P.2</v>
          </cell>
        </row>
        <row r="16336">
          <cell r="K16336" t="str">
            <v>00111133P.2</v>
          </cell>
        </row>
        <row r="16337">
          <cell r="K16337" t="str">
            <v>00111113P.2</v>
          </cell>
        </row>
        <row r="16338">
          <cell r="K16338" t="str">
            <v>00111127P.2</v>
          </cell>
        </row>
        <row r="16339">
          <cell r="K16339" t="str">
            <v>00111123P.2</v>
          </cell>
        </row>
        <row r="16340">
          <cell r="K16340" t="str">
            <v>00111132P.2</v>
          </cell>
        </row>
        <row r="16341">
          <cell r="K16341" t="str">
            <v>00111131P.2</v>
          </cell>
        </row>
        <row r="16342">
          <cell r="K16342" t="str">
            <v>00111124P.2</v>
          </cell>
        </row>
        <row r="16343">
          <cell r="K16343" t="str">
            <v>00111130P.2</v>
          </cell>
        </row>
        <row r="16344">
          <cell r="K16344" t="str">
            <v>00111134P.2</v>
          </cell>
        </row>
        <row r="16345">
          <cell r="K16345" t="str">
            <v>00111118P.2</v>
          </cell>
        </row>
        <row r="16346">
          <cell r="K16346" t="str">
            <v>00111135P.2</v>
          </cell>
        </row>
        <row r="16347">
          <cell r="K16347" t="str">
            <v>00111110P.2</v>
          </cell>
        </row>
        <row r="16348">
          <cell r="K16348" t="str">
            <v>00111123P.2</v>
          </cell>
        </row>
        <row r="16349">
          <cell r="K16349" t="str">
            <v>00111116P.2</v>
          </cell>
        </row>
        <row r="16350">
          <cell r="K16350" t="str">
            <v>00111113P.2</v>
          </cell>
        </row>
        <row r="16351">
          <cell r="K16351" t="str">
            <v>00111126P.2</v>
          </cell>
        </row>
        <row r="16352">
          <cell r="K16352" t="str">
            <v>00111129P.2</v>
          </cell>
        </row>
        <row r="16353">
          <cell r="K16353" t="str">
            <v>00111125P.2</v>
          </cell>
        </row>
        <row r="16354">
          <cell r="K16354" t="str">
            <v>00111131P.2</v>
          </cell>
        </row>
        <row r="16355">
          <cell r="K16355" t="str">
            <v>00111128P.2</v>
          </cell>
        </row>
        <row r="16356">
          <cell r="K16356" t="str">
            <v>00111113P.2</v>
          </cell>
        </row>
        <row r="16357">
          <cell r="K16357" t="str">
            <v>00111136P.2</v>
          </cell>
        </row>
        <row r="16358">
          <cell r="K16358" t="str">
            <v>00111128P.2</v>
          </cell>
        </row>
        <row r="16359">
          <cell r="K16359" t="str">
            <v>00111124P.2</v>
          </cell>
        </row>
        <row r="16360">
          <cell r="K16360" t="str">
            <v>00111117P.2</v>
          </cell>
        </row>
        <row r="16361">
          <cell r="K16361" t="str">
            <v>00111130P.2</v>
          </cell>
        </row>
        <row r="16362">
          <cell r="K16362" t="str">
            <v>00111124P.2</v>
          </cell>
        </row>
        <row r="16363">
          <cell r="K16363" t="str">
            <v>00111113P.2</v>
          </cell>
        </row>
        <row r="16364">
          <cell r="K16364" t="str">
            <v>00111132P.2</v>
          </cell>
        </row>
        <row r="16365">
          <cell r="K16365" t="str">
            <v>00111135P.2</v>
          </cell>
        </row>
        <row r="16366">
          <cell r="K16366" t="str">
            <v>00111123P.2</v>
          </cell>
        </row>
        <row r="16367">
          <cell r="K16367" t="str">
            <v>00111127P.2</v>
          </cell>
        </row>
        <row r="16368">
          <cell r="K16368" t="str">
            <v>00111122P.2</v>
          </cell>
        </row>
        <row r="16369">
          <cell r="K16369" t="str">
            <v>00111129P.2</v>
          </cell>
        </row>
        <row r="16370">
          <cell r="K16370" t="str">
            <v>00111121P.2</v>
          </cell>
        </row>
        <row r="16371">
          <cell r="K16371" t="str">
            <v>00111112P.2</v>
          </cell>
        </row>
        <row r="16372">
          <cell r="K16372" t="str">
            <v>00111133P.2</v>
          </cell>
        </row>
        <row r="16373">
          <cell r="K16373" t="str">
            <v>00111121P.2</v>
          </cell>
        </row>
        <row r="16374">
          <cell r="K16374" t="str">
            <v>00111120P.2</v>
          </cell>
        </row>
        <row r="16375">
          <cell r="K16375" t="str">
            <v>00111136P.2</v>
          </cell>
        </row>
      </sheetData>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dades territoriales"/>
      <sheetName val="Sectores y Programas"/>
      <sheetName val="Catálogo productos "/>
      <sheetName val="Insumos cadena de valor"/>
      <sheetName val="Indicadores de gestión"/>
      <sheetName val="Fuente de financiación"/>
      <sheetName val="Ingresos y Beneficios"/>
      <sheetName val="Depreciación"/>
      <sheetName val="CATÁLOGO MGA 01_ 27012020"/>
    </sheetNames>
    <sheetDataSet>
      <sheetData sheetId="0" refreshError="1"/>
      <sheetData sheetId="1" refreshError="1">
        <row r="5">
          <cell r="H5" t="str">
            <v>01</v>
          </cell>
          <cell r="I5" t="str">
            <v>CONGRESO</v>
          </cell>
        </row>
        <row r="6">
          <cell r="H6" t="str">
            <v>02</v>
          </cell>
          <cell r="I6" t="str">
            <v>PRESIDENCIA DE LA REPÚBLICA</v>
          </cell>
        </row>
        <row r="7">
          <cell r="H7" t="str">
            <v>03</v>
          </cell>
          <cell r="I7" t="str">
            <v>PLANEACIÓN</v>
          </cell>
        </row>
        <row r="8">
          <cell r="H8" t="str">
            <v>04</v>
          </cell>
          <cell r="I8" t="str">
            <v>INFORMACIÓN ESTADÍSTICA</v>
          </cell>
        </row>
        <row r="9">
          <cell r="H9" t="str">
            <v>05</v>
          </cell>
          <cell r="I9" t="str">
            <v>EMPLEO PÚBLICO</v>
          </cell>
        </row>
        <row r="10">
          <cell r="H10" t="str">
            <v>11</v>
          </cell>
          <cell r="I10" t="str">
            <v>RELACIONES EXTERIORES</v>
          </cell>
        </row>
        <row r="11">
          <cell r="H11" t="str">
            <v>12</v>
          </cell>
          <cell r="I11" t="str">
            <v>JUSTICIA Y DEL DERECHO</v>
          </cell>
        </row>
        <row r="12">
          <cell r="H12" t="str">
            <v>13</v>
          </cell>
          <cell r="I12" t="str">
            <v>HACIENDA</v>
          </cell>
        </row>
        <row r="13">
          <cell r="H13" t="str">
            <v>15</v>
          </cell>
          <cell r="I13" t="str">
            <v>SECTOR DEFENSA Y POLICÍA</v>
          </cell>
        </row>
        <row r="14">
          <cell r="H14" t="str">
            <v>17</v>
          </cell>
          <cell r="I14" t="str">
            <v>AGRICULTURA Y DESARROLLO RURAL</v>
          </cell>
        </row>
        <row r="15">
          <cell r="H15" t="str">
            <v>19</v>
          </cell>
          <cell r="I15" t="str">
            <v>SALUD Y PROTECCIÓN SOCIAL</v>
          </cell>
        </row>
        <row r="16">
          <cell r="H16" t="str">
            <v>21</v>
          </cell>
          <cell r="I16" t="str">
            <v>MINAS Y ENERGÍA</v>
          </cell>
        </row>
        <row r="17">
          <cell r="H17" t="str">
            <v>22</v>
          </cell>
          <cell r="I17" t="str">
            <v>EDUCACIÓN</v>
          </cell>
        </row>
        <row r="18">
          <cell r="H18" t="str">
            <v>23</v>
          </cell>
          <cell r="I18" t="str">
            <v>TECNOLOGÍAS DE LA INFORMACIÓN Y LAS COMUNICACIONES</v>
          </cell>
        </row>
        <row r="19">
          <cell r="H19" t="str">
            <v>24</v>
          </cell>
          <cell r="I19" t="str">
            <v>TRANSPORTE</v>
          </cell>
        </row>
        <row r="20">
          <cell r="H20" t="str">
            <v>25</v>
          </cell>
          <cell r="I20" t="str">
            <v>ORGANISMOS DE CONTROL</v>
          </cell>
        </row>
        <row r="21">
          <cell r="H21" t="str">
            <v>27</v>
          </cell>
          <cell r="I21" t="str">
            <v>RAMA JUDICIAL</v>
          </cell>
        </row>
        <row r="22">
          <cell r="H22" t="str">
            <v>28</v>
          </cell>
          <cell r="I22" t="str">
            <v>REGISTRADURÍA</v>
          </cell>
        </row>
        <row r="23">
          <cell r="H23" t="str">
            <v>29</v>
          </cell>
          <cell r="I23" t="str">
            <v>FISCALÍA</v>
          </cell>
        </row>
        <row r="24">
          <cell r="H24" t="str">
            <v>32</v>
          </cell>
          <cell r="I24" t="str">
            <v>AMBIENTE Y DESARROLLO SOSTENIBLE</v>
          </cell>
        </row>
        <row r="25">
          <cell r="H25" t="str">
            <v>33</v>
          </cell>
          <cell r="I25" t="str">
            <v>CULTURA</v>
          </cell>
        </row>
        <row r="26">
          <cell r="H26" t="str">
            <v>35</v>
          </cell>
          <cell r="I26" t="str">
            <v>COMERCIO, INDUSTRIA Y TURISMO</v>
          </cell>
        </row>
        <row r="27">
          <cell r="H27" t="str">
            <v>36</v>
          </cell>
          <cell r="I27" t="str">
            <v>TRABAJO</v>
          </cell>
        </row>
        <row r="28">
          <cell r="H28" t="str">
            <v>37</v>
          </cell>
          <cell r="I28" t="str">
            <v>INTERIOR</v>
          </cell>
        </row>
        <row r="29">
          <cell r="H29" t="str">
            <v>39</v>
          </cell>
          <cell r="I29" t="str">
            <v>CIENCIA, TECNOLOGÍA E INNOVACIÓN</v>
          </cell>
        </row>
        <row r="30">
          <cell r="H30" t="str">
            <v>40</v>
          </cell>
          <cell r="I30" t="str">
            <v>VIVIENDA, CIUDAD Y TERRITORIO</v>
          </cell>
        </row>
        <row r="31">
          <cell r="H31" t="str">
            <v>41</v>
          </cell>
          <cell r="I31" t="str">
            <v>INCLUSIÓN SOCIAL Y RECONCILIACIÓN</v>
          </cell>
        </row>
        <row r="32">
          <cell r="H32" t="str">
            <v>42</v>
          </cell>
          <cell r="I32" t="str">
            <v>INTELIGENCIA</v>
          </cell>
        </row>
        <row r="33">
          <cell r="H33" t="str">
            <v>43</v>
          </cell>
          <cell r="I33" t="str">
            <v>DEPORTE Y RECREACIÓN</v>
          </cell>
        </row>
        <row r="34">
          <cell r="H34" t="str">
            <v>44</v>
          </cell>
          <cell r="I34" t="str">
            <v>SISTEMA INTEGRAL DE VERDAD, JUSTICIA, REPARACIÓN Y NO REPETICIÓN</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tros"/>
      <sheetName val="Cuentas_Corrientes"/>
      <sheetName val="Cuentas_Acumulacion"/>
      <sheetName val="Configuracion"/>
      <sheetName val="Detalle"/>
      <sheetName val="Validacion"/>
    </sheetNames>
    <sheetDataSet>
      <sheetData sheetId="0"/>
      <sheetData sheetId="1" refreshError="1">
        <row r="133">
          <cell r="A133" t="str">
            <v>S0099901</v>
          </cell>
          <cell r="B133" t="str">
            <v>S002??</v>
          </cell>
          <cell r="C133" t="str">
            <v>S00105</v>
          </cell>
          <cell r="D133" t="str">
            <v>S00104</v>
          </cell>
          <cell r="E133" t="str">
            <v>S0010304*</v>
          </cell>
          <cell r="F133" t="str">
            <v>S00103??</v>
          </cell>
          <cell r="G133" t="str">
            <v>S00102??</v>
          </cell>
          <cell r="H133" t="str">
            <v>S00101??</v>
          </cell>
          <cell r="I133" t="str">
            <v>SE</v>
          </cell>
        </row>
      </sheetData>
      <sheetData sheetId="2"/>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colaboracion.dnp.gov.co/CDT/Contratacion/Resolucion_5634_de_2024_Por_medio_de_la_cual_se_adopta_la_tabla_de_honorarios.pdf+B1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5CCDE-D185-3342-A1E4-0386561EBCEA}">
  <dimension ref="A1:AN124"/>
  <sheetViews>
    <sheetView topLeftCell="C1" zoomScale="40" zoomScaleNormal="40" workbookViewId="0">
      <selection activeCell="H3" sqref="H3"/>
    </sheetView>
  </sheetViews>
  <sheetFormatPr baseColWidth="10" defaultColWidth="10" defaultRowHeight="14.25" x14ac:dyDescent="0.25"/>
  <cols>
    <col min="1" max="1" width="27.7109375" style="23" customWidth="1"/>
    <col min="2" max="4" width="35.140625" style="23" customWidth="1"/>
    <col min="5" max="5" width="119.140625" style="21" customWidth="1"/>
    <col min="6" max="6" width="33.28515625" style="24" customWidth="1"/>
    <col min="7" max="7" width="20" style="24" customWidth="1"/>
    <col min="8" max="8" width="22.7109375" style="24" customWidth="1"/>
    <col min="9" max="9" width="18" style="24" customWidth="1"/>
    <col min="10" max="11" width="33.85546875" style="24" customWidth="1"/>
    <col min="12" max="12" width="23.140625" style="24" customWidth="1"/>
    <col min="13" max="13" width="21.7109375" style="24" customWidth="1"/>
    <col min="14" max="14" width="18.140625" style="24" customWidth="1"/>
    <col min="15" max="15" width="19.140625" style="24" customWidth="1"/>
    <col min="16" max="16" width="23.7109375" style="24" customWidth="1"/>
    <col min="17" max="17" width="17.7109375" style="24" customWidth="1"/>
    <col min="18" max="18" width="26.28515625" style="24" customWidth="1"/>
    <col min="19" max="19" width="24.140625" style="21" customWidth="1"/>
    <col min="20" max="38" width="3.7109375" style="21" customWidth="1"/>
    <col min="39" max="39" width="4" style="21" bestFit="1" customWidth="1"/>
    <col min="40" max="40" width="10" style="24"/>
    <col min="41" max="16384" width="10" style="21"/>
  </cols>
  <sheetData>
    <row r="1" spans="1:39" ht="15" customHeight="1" x14ac:dyDescent="0.4">
      <c r="A1" s="599" t="s">
        <v>31</v>
      </c>
      <c r="B1" s="592" t="s">
        <v>32</v>
      </c>
      <c r="C1" s="599" t="s">
        <v>33</v>
      </c>
      <c r="D1" s="599" t="s">
        <v>34</v>
      </c>
      <c r="E1" s="599" t="s">
        <v>35</v>
      </c>
      <c r="F1" s="592" t="s">
        <v>36</v>
      </c>
      <c r="G1" s="598" t="s">
        <v>37</v>
      </c>
      <c r="H1" s="592" t="s">
        <v>38</v>
      </c>
      <c r="I1" s="592" t="s">
        <v>39</v>
      </c>
      <c r="J1" s="592" t="s">
        <v>40</v>
      </c>
      <c r="K1" s="592" t="s">
        <v>41</v>
      </c>
      <c r="L1" s="592" t="s">
        <v>42</v>
      </c>
      <c r="M1" s="597" t="s">
        <v>43</v>
      </c>
      <c r="N1" s="597" t="s">
        <v>44</v>
      </c>
      <c r="O1" s="597" t="s">
        <v>45</v>
      </c>
      <c r="P1" s="597" t="s">
        <v>46</v>
      </c>
      <c r="Q1" s="592" t="s">
        <v>47</v>
      </c>
      <c r="R1" s="592" t="s">
        <v>48</v>
      </c>
      <c r="S1" s="592" t="s">
        <v>49</v>
      </c>
      <c r="T1" s="593" t="s">
        <v>50</v>
      </c>
      <c r="U1" s="593"/>
      <c r="V1" s="593"/>
      <c r="W1" s="593"/>
      <c r="X1" s="593"/>
      <c r="Y1" s="593"/>
      <c r="Z1" s="593"/>
      <c r="AA1" s="593"/>
      <c r="AB1" s="593"/>
      <c r="AC1" s="593"/>
      <c r="AD1" s="593"/>
      <c r="AE1" s="593"/>
      <c r="AF1" s="593"/>
      <c r="AG1" s="593"/>
      <c r="AH1" s="593"/>
      <c r="AI1" s="593"/>
      <c r="AJ1" s="593"/>
      <c r="AK1" s="593"/>
      <c r="AL1" s="593"/>
      <c r="AM1" s="593"/>
    </row>
    <row r="2" spans="1:39" ht="82.5" customHeight="1" x14ac:dyDescent="0.25">
      <c r="A2" s="599"/>
      <c r="B2" s="599"/>
      <c r="C2" s="601"/>
      <c r="D2" s="601"/>
      <c r="E2" s="601"/>
      <c r="F2" s="592"/>
      <c r="G2" s="598"/>
      <c r="H2" s="592"/>
      <c r="I2" s="592"/>
      <c r="J2" s="592"/>
      <c r="K2" s="592"/>
      <c r="L2" s="592"/>
      <c r="M2" s="597"/>
      <c r="N2" s="597"/>
      <c r="O2" s="597"/>
      <c r="P2" s="597"/>
      <c r="Q2" s="592"/>
      <c r="R2" s="592"/>
      <c r="S2" s="592"/>
      <c r="T2" s="22">
        <v>1</v>
      </c>
      <c r="U2" s="22">
        <v>2</v>
      </c>
      <c r="V2" s="22">
        <v>3</v>
      </c>
      <c r="W2" s="22">
        <v>4</v>
      </c>
      <c r="X2" s="22">
        <v>5</v>
      </c>
      <c r="Y2" s="22">
        <v>6</v>
      </c>
      <c r="Z2" s="22">
        <v>7</v>
      </c>
      <c r="AA2" s="22">
        <v>8</v>
      </c>
      <c r="AB2" s="22">
        <v>9</v>
      </c>
      <c r="AC2" s="22">
        <v>10</v>
      </c>
      <c r="AD2" s="22">
        <v>11</v>
      </c>
      <c r="AE2" s="22">
        <v>12</v>
      </c>
      <c r="AF2" s="22">
        <v>13</v>
      </c>
      <c r="AG2" s="22">
        <v>14</v>
      </c>
      <c r="AH2" s="22">
        <v>15</v>
      </c>
      <c r="AI2" s="22">
        <v>16</v>
      </c>
      <c r="AJ2" s="22">
        <v>17</v>
      </c>
      <c r="AK2" s="22">
        <v>18</v>
      </c>
      <c r="AL2" s="22">
        <v>19</v>
      </c>
      <c r="AM2" s="22">
        <v>20</v>
      </c>
    </row>
    <row r="3" spans="1:39" ht="99.75" customHeight="1" x14ac:dyDescent="0.2">
      <c r="A3" s="594" t="s">
        <v>51</v>
      </c>
      <c r="B3" s="595" t="s">
        <v>52</v>
      </c>
      <c r="C3" s="594" t="s">
        <v>2152</v>
      </c>
      <c r="D3" s="154" t="s">
        <v>53</v>
      </c>
      <c r="E3" s="155" t="s">
        <v>54</v>
      </c>
      <c r="F3" s="50" t="s">
        <v>55</v>
      </c>
      <c r="G3" s="50" t="s">
        <v>56</v>
      </c>
      <c r="H3" s="50" t="s">
        <v>72</v>
      </c>
      <c r="I3" s="50"/>
      <c r="J3" s="50" t="s">
        <v>57</v>
      </c>
      <c r="K3" s="50"/>
      <c r="L3" s="50">
        <v>12</v>
      </c>
      <c r="M3" s="596" t="s">
        <v>58</v>
      </c>
      <c r="N3" s="596" t="s">
        <v>59</v>
      </c>
      <c r="O3" s="596" t="s">
        <v>60</v>
      </c>
      <c r="P3" s="596" t="s">
        <v>61</v>
      </c>
      <c r="Q3" s="50" t="s">
        <v>59</v>
      </c>
      <c r="R3" s="50" t="s">
        <v>62</v>
      </c>
      <c r="S3" s="51" t="s">
        <v>63</v>
      </c>
      <c r="T3" s="52"/>
      <c r="U3" s="53" t="s">
        <v>64</v>
      </c>
      <c r="V3" s="52"/>
      <c r="W3" s="52"/>
      <c r="X3" s="52"/>
      <c r="Y3" s="52"/>
      <c r="Z3" s="52"/>
      <c r="AA3" s="52"/>
      <c r="AB3" s="52"/>
      <c r="AC3" s="52"/>
      <c r="AD3" s="52"/>
      <c r="AE3" s="53" t="s">
        <v>64</v>
      </c>
      <c r="AF3" s="52"/>
      <c r="AG3" s="52"/>
      <c r="AH3" s="52"/>
      <c r="AI3" s="52"/>
      <c r="AJ3" s="52"/>
      <c r="AK3" s="52"/>
      <c r="AL3" s="52"/>
      <c r="AM3" s="52"/>
    </row>
    <row r="4" spans="1:39" ht="81" customHeight="1" x14ac:dyDescent="0.2">
      <c r="A4" s="594"/>
      <c r="B4" s="595"/>
      <c r="C4" s="594"/>
      <c r="D4" s="595" t="s">
        <v>65</v>
      </c>
      <c r="E4" s="155" t="s">
        <v>66</v>
      </c>
      <c r="F4" s="50" t="s">
        <v>55</v>
      </c>
      <c r="G4" s="50" t="s">
        <v>67</v>
      </c>
      <c r="H4" s="50" t="s">
        <v>68</v>
      </c>
      <c r="I4" s="50" t="s">
        <v>64</v>
      </c>
      <c r="J4" s="50" t="s">
        <v>64</v>
      </c>
      <c r="K4" s="50" t="s">
        <v>69</v>
      </c>
      <c r="L4" s="50">
        <v>9</v>
      </c>
      <c r="M4" s="596"/>
      <c r="N4" s="596"/>
      <c r="O4" s="596"/>
      <c r="P4" s="596"/>
      <c r="Q4" s="50" t="s">
        <v>70</v>
      </c>
      <c r="R4" s="50" t="s">
        <v>60</v>
      </c>
      <c r="S4" s="51" t="s">
        <v>61</v>
      </c>
      <c r="T4" s="54" t="s">
        <v>64</v>
      </c>
      <c r="U4" s="53" t="s">
        <v>64</v>
      </c>
      <c r="V4" s="53" t="s">
        <v>64</v>
      </c>
      <c r="W4" s="53" t="s">
        <v>64</v>
      </c>
      <c r="X4" s="53" t="s">
        <v>64</v>
      </c>
      <c r="Y4" s="53" t="s">
        <v>64</v>
      </c>
      <c r="Z4" s="53" t="s">
        <v>64</v>
      </c>
      <c r="AA4" s="53" t="s">
        <v>64</v>
      </c>
      <c r="AB4" s="53" t="s">
        <v>64</v>
      </c>
      <c r="AC4" s="53" t="s">
        <v>64</v>
      </c>
      <c r="AD4" s="53" t="s">
        <v>64</v>
      </c>
      <c r="AE4" s="53" t="s">
        <v>64</v>
      </c>
      <c r="AF4" s="53" t="s">
        <v>64</v>
      </c>
      <c r="AG4" s="53" t="s">
        <v>64</v>
      </c>
      <c r="AH4" s="53" t="s">
        <v>64</v>
      </c>
      <c r="AI4" s="53" t="s">
        <v>64</v>
      </c>
      <c r="AJ4" s="53" t="s">
        <v>64</v>
      </c>
      <c r="AK4" s="53" t="s">
        <v>64</v>
      </c>
      <c r="AL4" s="53" t="s">
        <v>64</v>
      </c>
      <c r="AM4" s="53" t="s">
        <v>64</v>
      </c>
    </row>
    <row r="5" spans="1:39" ht="80.25" customHeight="1" x14ac:dyDescent="0.2">
      <c r="A5" s="594"/>
      <c r="B5" s="595"/>
      <c r="C5" s="594"/>
      <c r="D5" s="595"/>
      <c r="E5" s="155" t="s">
        <v>71</v>
      </c>
      <c r="F5" s="50" t="s">
        <v>55</v>
      </c>
      <c r="G5" s="50" t="s">
        <v>67</v>
      </c>
      <c r="H5" s="50" t="s">
        <v>72</v>
      </c>
      <c r="I5" s="50" t="s">
        <v>64</v>
      </c>
      <c r="J5" s="50" t="s">
        <v>73</v>
      </c>
      <c r="K5" s="50" t="s">
        <v>64</v>
      </c>
      <c r="L5" s="50">
        <v>10</v>
      </c>
      <c r="M5" s="596"/>
      <c r="N5" s="596"/>
      <c r="O5" s="596"/>
      <c r="P5" s="596"/>
      <c r="Q5" s="50" t="s">
        <v>74</v>
      </c>
      <c r="R5" s="50" t="s">
        <v>75</v>
      </c>
      <c r="S5" s="51" t="s">
        <v>76</v>
      </c>
      <c r="T5" s="54" t="s">
        <v>64</v>
      </c>
      <c r="U5" s="53" t="s">
        <v>64</v>
      </c>
      <c r="V5" s="53" t="s">
        <v>64</v>
      </c>
      <c r="W5" s="54" t="s">
        <v>64</v>
      </c>
      <c r="X5" s="54" t="s">
        <v>64</v>
      </c>
      <c r="Y5" s="54" t="s">
        <v>64</v>
      </c>
      <c r="Z5" s="53" t="s">
        <v>64</v>
      </c>
      <c r="AA5" s="53" t="s">
        <v>64</v>
      </c>
      <c r="AB5" s="54" t="s">
        <v>64</v>
      </c>
      <c r="AC5" s="54" t="s">
        <v>64</v>
      </c>
      <c r="AD5" s="54" t="s">
        <v>64</v>
      </c>
      <c r="AE5" s="53" t="s">
        <v>64</v>
      </c>
      <c r="AF5" s="53" t="s">
        <v>64</v>
      </c>
      <c r="AG5" s="54" t="s">
        <v>64</v>
      </c>
      <c r="AH5" s="54" t="s">
        <v>64</v>
      </c>
      <c r="AI5" s="54" t="s">
        <v>64</v>
      </c>
      <c r="AJ5" s="53" t="s">
        <v>64</v>
      </c>
      <c r="AK5" s="53" t="s">
        <v>64</v>
      </c>
      <c r="AL5" s="54" t="s">
        <v>64</v>
      </c>
      <c r="AM5" s="54" t="s">
        <v>64</v>
      </c>
    </row>
    <row r="6" spans="1:39" ht="66.75" customHeight="1" x14ac:dyDescent="0.2">
      <c r="A6" s="594"/>
      <c r="B6" s="595"/>
      <c r="C6" s="594"/>
      <c r="D6" s="595"/>
      <c r="E6" s="155" t="s">
        <v>77</v>
      </c>
      <c r="F6" s="50" t="s">
        <v>55</v>
      </c>
      <c r="G6" s="50" t="s">
        <v>78</v>
      </c>
      <c r="H6" s="50" t="s">
        <v>72</v>
      </c>
      <c r="I6" s="50" t="s">
        <v>64</v>
      </c>
      <c r="J6" s="50" t="s">
        <v>79</v>
      </c>
      <c r="K6" s="50" t="s">
        <v>64</v>
      </c>
      <c r="L6" s="50">
        <v>6</v>
      </c>
      <c r="M6" s="596"/>
      <c r="N6" s="596"/>
      <c r="O6" s="596"/>
      <c r="P6" s="596"/>
      <c r="Q6" s="50" t="s">
        <v>70</v>
      </c>
      <c r="R6" s="50" t="s">
        <v>80</v>
      </c>
      <c r="S6" s="51" t="s">
        <v>76</v>
      </c>
      <c r="T6" s="54" t="s">
        <v>64</v>
      </c>
      <c r="U6" s="53" t="s">
        <v>64</v>
      </c>
      <c r="V6" s="53" t="s">
        <v>64</v>
      </c>
      <c r="W6" s="54" t="s">
        <v>64</v>
      </c>
      <c r="X6" s="54" t="s">
        <v>64</v>
      </c>
      <c r="Y6" s="54" t="s">
        <v>64</v>
      </c>
      <c r="Z6" s="53" t="s">
        <v>64</v>
      </c>
      <c r="AA6" s="53" t="s">
        <v>64</v>
      </c>
      <c r="AB6" s="54" t="s">
        <v>64</v>
      </c>
      <c r="AC6" s="54" t="s">
        <v>64</v>
      </c>
      <c r="AD6" s="54" t="s">
        <v>64</v>
      </c>
      <c r="AE6" s="53" t="s">
        <v>64</v>
      </c>
      <c r="AF6" s="53" t="s">
        <v>64</v>
      </c>
      <c r="AG6" s="54" t="s">
        <v>64</v>
      </c>
      <c r="AH6" s="54" t="s">
        <v>64</v>
      </c>
      <c r="AI6" s="54" t="s">
        <v>64</v>
      </c>
      <c r="AJ6" s="53" t="s">
        <v>64</v>
      </c>
      <c r="AK6" s="53" t="s">
        <v>64</v>
      </c>
      <c r="AL6" s="54" t="s">
        <v>64</v>
      </c>
      <c r="AM6" s="54" t="s">
        <v>64</v>
      </c>
    </row>
    <row r="7" spans="1:39" ht="98.25" customHeight="1" x14ac:dyDescent="0.2">
      <c r="A7" s="594"/>
      <c r="B7" s="595"/>
      <c r="C7" s="594"/>
      <c r="D7" s="154" t="s">
        <v>81</v>
      </c>
      <c r="E7" s="155" t="s">
        <v>82</v>
      </c>
      <c r="F7" s="50" t="s">
        <v>55</v>
      </c>
      <c r="G7" s="50" t="s">
        <v>83</v>
      </c>
      <c r="H7" s="50" t="s">
        <v>68</v>
      </c>
      <c r="I7" s="50" t="s">
        <v>64</v>
      </c>
      <c r="J7" s="50" t="s">
        <v>64</v>
      </c>
      <c r="K7" s="50" t="s">
        <v>84</v>
      </c>
      <c r="L7" s="50">
        <v>6</v>
      </c>
      <c r="M7" s="596"/>
      <c r="N7" s="596"/>
      <c r="O7" s="596"/>
      <c r="P7" s="596"/>
      <c r="Q7" s="50" t="s">
        <v>85</v>
      </c>
      <c r="R7" s="50" t="s">
        <v>86</v>
      </c>
      <c r="S7" s="51" t="s">
        <v>61</v>
      </c>
      <c r="T7" s="55" t="s">
        <v>64</v>
      </c>
      <c r="U7" s="53" t="s">
        <v>64</v>
      </c>
      <c r="V7" s="53" t="s">
        <v>64</v>
      </c>
      <c r="W7" s="53" t="s">
        <v>64</v>
      </c>
      <c r="X7" s="53" t="s">
        <v>64</v>
      </c>
      <c r="Y7" s="53" t="s">
        <v>64</v>
      </c>
      <c r="Z7" s="53" t="s">
        <v>64</v>
      </c>
      <c r="AA7" s="53" t="s">
        <v>64</v>
      </c>
      <c r="AB7" s="53" t="s">
        <v>64</v>
      </c>
      <c r="AC7" s="53" t="s">
        <v>64</v>
      </c>
      <c r="AD7" s="53" t="s">
        <v>64</v>
      </c>
      <c r="AE7" s="53" t="s">
        <v>64</v>
      </c>
      <c r="AF7" s="53" t="s">
        <v>64</v>
      </c>
      <c r="AG7" s="53" t="s">
        <v>64</v>
      </c>
      <c r="AH7" s="53" t="s">
        <v>64</v>
      </c>
      <c r="AI7" s="53" t="s">
        <v>64</v>
      </c>
      <c r="AJ7" s="53" t="s">
        <v>64</v>
      </c>
      <c r="AK7" s="53" t="s">
        <v>64</v>
      </c>
      <c r="AL7" s="53" t="s">
        <v>64</v>
      </c>
      <c r="AM7" s="53" t="s">
        <v>64</v>
      </c>
    </row>
    <row r="8" spans="1:39" ht="85.5" customHeight="1" x14ac:dyDescent="0.2">
      <c r="A8" s="594"/>
      <c r="B8" s="595"/>
      <c r="C8" s="594"/>
      <c r="D8" s="154" t="s">
        <v>87</v>
      </c>
      <c r="E8" s="155" t="s">
        <v>88</v>
      </c>
      <c r="F8" s="50" t="s">
        <v>55</v>
      </c>
      <c r="G8" s="50" t="s">
        <v>67</v>
      </c>
      <c r="H8" s="50" t="s">
        <v>68</v>
      </c>
      <c r="I8" s="50" t="s">
        <v>64</v>
      </c>
      <c r="J8" s="50" t="s">
        <v>64</v>
      </c>
      <c r="K8" s="50" t="s">
        <v>84</v>
      </c>
      <c r="L8" s="50">
        <v>6</v>
      </c>
      <c r="M8" s="596"/>
      <c r="N8" s="596"/>
      <c r="O8" s="596"/>
      <c r="P8" s="596"/>
      <c r="Q8" s="50" t="s">
        <v>85</v>
      </c>
      <c r="R8" s="50" t="s">
        <v>86</v>
      </c>
      <c r="S8" s="51" t="s">
        <v>61</v>
      </c>
      <c r="T8" s="55" t="s">
        <v>64</v>
      </c>
      <c r="U8" s="53" t="s">
        <v>64</v>
      </c>
      <c r="V8" s="53" t="s">
        <v>64</v>
      </c>
      <c r="W8" s="53" t="s">
        <v>64</v>
      </c>
      <c r="X8" s="53" t="s">
        <v>64</v>
      </c>
      <c r="Y8" s="53" t="s">
        <v>64</v>
      </c>
      <c r="Z8" s="53" t="s">
        <v>64</v>
      </c>
      <c r="AA8" s="53" t="s">
        <v>64</v>
      </c>
      <c r="AB8" s="53" t="s">
        <v>64</v>
      </c>
      <c r="AC8" s="53" t="s">
        <v>64</v>
      </c>
      <c r="AD8" s="53" t="s">
        <v>64</v>
      </c>
      <c r="AE8" s="53" t="s">
        <v>64</v>
      </c>
      <c r="AF8" s="53" t="s">
        <v>64</v>
      </c>
      <c r="AG8" s="53" t="s">
        <v>64</v>
      </c>
      <c r="AH8" s="53" t="s">
        <v>64</v>
      </c>
      <c r="AI8" s="53" t="s">
        <v>64</v>
      </c>
      <c r="AJ8" s="53" t="s">
        <v>64</v>
      </c>
      <c r="AK8" s="53" t="s">
        <v>64</v>
      </c>
      <c r="AL8" s="53" t="s">
        <v>64</v>
      </c>
      <c r="AM8" s="53" t="s">
        <v>64</v>
      </c>
    </row>
    <row r="9" spans="1:39" ht="105.75" customHeight="1" x14ac:dyDescent="0.2">
      <c r="A9" s="600" t="s">
        <v>51</v>
      </c>
      <c r="B9" s="600" t="s">
        <v>89</v>
      </c>
      <c r="C9" s="600" t="s">
        <v>2153</v>
      </c>
      <c r="D9" s="154" t="s">
        <v>90</v>
      </c>
      <c r="E9" s="155" t="s">
        <v>91</v>
      </c>
      <c r="F9" s="50" t="s">
        <v>55</v>
      </c>
      <c r="G9" s="50" t="s">
        <v>92</v>
      </c>
      <c r="H9" s="50" t="s">
        <v>68</v>
      </c>
      <c r="I9" s="50" t="s">
        <v>64</v>
      </c>
      <c r="J9" s="50" t="s">
        <v>64</v>
      </c>
      <c r="K9" s="50" t="s">
        <v>93</v>
      </c>
      <c r="L9" s="50">
        <v>10</v>
      </c>
      <c r="M9" s="596" t="s">
        <v>94</v>
      </c>
      <c r="N9" s="596" t="s">
        <v>95</v>
      </c>
      <c r="O9" s="596" t="s">
        <v>96</v>
      </c>
      <c r="P9" s="596" t="s">
        <v>61</v>
      </c>
      <c r="Q9" s="50" t="s">
        <v>97</v>
      </c>
      <c r="R9" s="50" t="s">
        <v>60</v>
      </c>
      <c r="S9" s="51" t="s">
        <v>98</v>
      </c>
      <c r="T9" s="54" t="s">
        <v>64</v>
      </c>
      <c r="U9" s="54" t="s">
        <v>64</v>
      </c>
      <c r="V9" s="53" t="s">
        <v>64</v>
      </c>
      <c r="W9" s="53" t="s">
        <v>64</v>
      </c>
      <c r="X9" s="53" t="s">
        <v>64</v>
      </c>
      <c r="Y9" s="53" t="s">
        <v>64</v>
      </c>
      <c r="Z9" s="53" t="s">
        <v>64</v>
      </c>
      <c r="AA9" s="53" t="s">
        <v>64</v>
      </c>
      <c r="AB9" s="53" t="s">
        <v>64</v>
      </c>
      <c r="AC9" s="53" t="s">
        <v>64</v>
      </c>
      <c r="AD9" s="53" t="s">
        <v>64</v>
      </c>
      <c r="AE9" s="53" t="s">
        <v>64</v>
      </c>
      <c r="AF9" s="53" t="s">
        <v>64</v>
      </c>
      <c r="AG9" s="53" t="s">
        <v>64</v>
      </c>
      <c r="AH9" s="53" t="s">
        <v>64</v>
      </c>
      <c r="AI9" s="53" t="s">
        <v>64</v>
      </c>
      <c r="AJ9" s="53" t="s">
        <v>64</v>
      </c>
      <c r="AK9" s="53" t="s">
        <v>64</v>
      </c>
      <c r="AL9" s="53" t="s">
        <v>64</v>
      </c>
      <c r="AM9" s="53" t="s">
        <v>64</v>
      </c>
    </row>
    <row r="10" spans="1:39" ht="96" customHeight="1" x14ac:dyDescent="0.2">
      <c r="A10" s="600"/>
      <c r="B10" s="600"/>
      <c r="C10" s="600"/>
      <c r="D10" s="595" t="s">
        <v>99</v>
      </c>
      <c r="E10" s="155" t="s">
        <v>100</v>
      </c>
      <c r="F10" s="50" t="s">
        <v>55</v>
      </c>
      <c r="G10" s="50" t="s">
        <v>78</v>
      </c>
      <c r="H10" s="50" t="s">
        <v>68</v>
      </c>
      <c r="I10" s="50" t="s">
        <v>64</v>
      </c>
      <c r="J10" s="50" t="s">
        <v>64</v>
      </c>
      <c r="K10" s="50" t="s">
        <v>101</v>
      </c>
      <c r="L10" s="50">
        <v>3</v>
      </c>
      <c r="M10" s="596"/>
      <c r="N10" s="596"/>
      <c r="O10" s="596"/>
      <c r="P10" s="596"/>
      <c r="Q10" s="50" t="s">
        <v>95</v>
      </c>
      <c r="R10" s="50" t="s">
        <v>102</v>
      </c>
      <c r="S10" s="51" t="s">
        <v>103</v>
      </c>
      <c r="T10" s="55" t="s">
        <v>64</v>
      </c>
      <c r="U10" s="53" t="s">
        <v>64</v>
      </c>
      <c r="V10" s="53" t="s">
        <v>64</v>
      </c>
      <c r="W10" s="53" t="s">
        <v>64</v>
      </c>
      <c r="X10" s="53" t="s">
        <v>64</v>
      </c>
      <c r="Y10" s="53" t="s">
        <v>64</v>
      </c>
      <c r="Z10" s="53" t="s">
        <v>64</v>
      </c>
      <c r="AA10" s="53" t="s">
        <v>64</v>
      </c>
      <c r="AB10" s="53" t="s">
        <v>64</v>
      </c>
      <c r="AC10" s="53" t="s">
        <v>64</v>
      </c>
      <c r="AD10" s="53" t="s">
        <v>64</v>
      </c>
      <c r="AE10" s="53" t="s">
        <v>64</v>
      </c>
      <c r="AF10" s="53" t="s">
        <v>64</v>
      </c>
      <c r="AG10" s="53" t="s">
        <v>64</v>
      </c>
      <c r="AH10" s="53" t="s">
        <v>64</v>
      </c>
      <c r="AI10" s="53" t="s">
        <v>64</v>
      </c>
      <c r="AJ10" s="53" t="s">
        <v>64</v>
      </c>
      <c r="AK10" s="53" t="s">
        <v>64</v>
      </c>
      <c r="AL10" s="53" t="s">
        <v>64</v>
      </c>
      <c r="AM10" s="53" t="s">
        <v>64</v>
      </c>
    </row>
    <row r="11" spans="1:39" ht="78.75" customHeight="1" x14ac:dyDescent="0.2">
      <c r="A11" s="600"/>
      <c r="B11" s="600"/>
      <c r="C11" s="600"/>
      <c r="D11" s="595"/>
      <c r="E11" s="155" t="s">
        <v>104</v>
      </c>
      <c r="F11" s="50" t="s">
        <v>55</v>
      </c>
      <c r="G11" s="50" t="s">
        <v>78</v>
      </c>
      <c r="H11" s="50" t="s">
        <v>68</v>
      </c>
      <c r="I11" s="50" t="s">
        <v>64</v>
      </c>
      <c r="J11" s="50" t="s">
        <v>64</v>
      </c>
      <c r="K11" s="50" t="s">
        <v>84</v>
      </c>
      <c r="L11" s="50">
        <v>6</v>
      </c>
      <c r="M11" s="596"/>
      <c r="N11" s="596"/>
      <c r="O11" s="596"/>
      <c r="P11" s="596"/>
      <c r="Q11" s="50" t="s">
        <v>95</v>
      </c>
      <c r="R11" s="50" t="s">
        <v>96</v>
      </c>
      <c r="S11" s="51" t="s">
        <v>103</v>
      </c>
      <c r="T11" s="55" t="s">
        <v>64</v>
      </c>
      <c r="U11" s="53" t="s">
        <v>64</v>
      </c>
      <c r="V11" s="53" t="s">
        <v>64</v>
      </c>
      <c r="W11" s="53" t="s">
        <v>64</v>
      </c>
      <c r="X11" s="53" t="s">
        <v>64</v>
      </c>
      <c r="Y11" s="53" t="s">
        <v>64</v>
      </c>
      <c r="Z11" s="53" t="s">
        <v>64</v>
      </c>
      <c r="AA11" s="53" t="s">
        <v>64</v>
      </c>
      <c r="AB11" s="53" t="s">
        <v>64</v>
      </c>
      <c r="AC11" s="53" t="s">
        <v>64</v>
      </c>
      <c r="AD11" s="53" t="s">
        <v>64</v>
      </c>
      <c r="AE11" s="53" t="s">
        <v>64</v>
      </c>
      <c r="AF11" s="53" t="s">
        <v>64</v>
      </c>
      <c r="AG11" s="53" t="s">
        <v>64</v>
      </c>
      <c r="AH11" s="53" t="s">
        <v>64</v>
      </c>
      <c r="AI11" s="53" t="s">
        <v>64</v>
      </c>
      <c r="AJ11" s="53" t="s">
        <v>64</v>
      </c>
      <c r="AK11" s="53" t="s">
        <v>64</v>
      </c>
      <c r="AL11" s="53" t="s">
        <v>64</v>
      </c>
      <c r="AM11" s="53" t="s">
        <v>64</v>
      </c>
    </row>
    <row r="12" spans="1:39" ht="111.75" customHeight="1" x14ac:dyDescent="0.2">
      <c r="A12" s="600"/>
      <c r="B12" s="600"/>
      <c r="C12" s="600"/>
      <c r="D12" s="154" t="s">
        <v>105</v>
      </c>
      <c r="E12" s="155" t="s">
        <v>106</v>
      </c>
      <c r="F12" s="50" t="s">
        <v>55</v>
      </c>
      <c r="G12" s="50" t="s">
        <v>107</v>
      </c>
      <c r="H12" s="50" t="s">
        <v>68</v>
      </c>
      <c r="I12" s="50" t="s">
        <v>64</v>
      </c>
      <c r="J12" s="50" t="s">
        <v>64</v>
      </c>
      <c r="K12" s="50" t="s">
        <v>84</v>
      </c>
      <c r="L12" s="50">
        <v>6</v>
      </c>
      <c r="M12" s="596"/>
      <c r="N12" s="596"/>
      <c r="O12" s="596"/>
      <c r="P12" s="596"/>
      <c r="Q12" s="50" t="s">
        <v>95</v>
      </c>
      <c r="R12" s="50" t="s">
        <v>96</v>
      </c>
      <c r="S12" s="51" t="s">
        <v>103</v>
      </c>
      <c r="T12" s="55" t="s">
        <v>64</v>
      </c>
      <c r="U12" s="53" t="s">
        <v>64</v>
      </c>
      <c r="V12" s="53" t="s">
        <v>64</v>
      </c>
      <c r="W12" s="53" t="s">
        <v>64</v>
      </c>
      <c r="X12" s="53" t="s">
        <v>64</v>
      </c>
      <c r="Y12" s="53" t="s">
        <v>64</v>
      </c>
      <c r="Z12" s="53" t="s">
        <v>64</v>
      </c>
      <c r="AA12" s="53" t="s">
        <v>64</v>
      </c>
      <c r="AB12" s="53" t="s">
        <v>64</v>
      </c>
      <c r="AC12" s="53" t="s">
        <v>64</v>
      </c>
      <c r="AD12" s="53" t="s">
        <v>64</v>
      </c>
      <c r="AE12" s="53" t="s">
        <v>64</v>
      </c>
      <c r="AF12" s="53" t="s">
        <v>64</v>
      </c>
      <c r="AG12" s="53" t="s">
        <v>64</v>
      </c>
      <c r="AH12" s="53" t="s">
        <v>64</v>
      </c>
      <c r="AI12" s="53" t="s">
        <v>64</v>
      </c>
      <c r="AJ12" s="53" t="s">
        <v>64</v>
      </c>
      <c r="AK12" s="53" t="s">
        <v>64</v>
      </c>
      <c r="AL12" s="53" t="s">
        <v>64</v>
      </c>
      <c r="AM12" s="53" t="s">
        <v>64</v>
      </c>
    </row>
    <row r="13" spans="1:39" ht="113.25" customHeight="1" x14ac:dyDescent="0.2">
      <c r="A13" s="600"/>
      <c r="B13" s="600"/>
      <c r="C13" s="600"/>
      <c r="D13" s="154" t="s">
        <v>108</v>
      </c>
      <c r="E13" s="155" t="s">
        <v>109</v>
      </c>
      <c r="F13" s="50" t="s">
        <v>110</v>
      </c>
      <c r="G13" s="50" t="s">
        <v>111</v>
      </c>
      <c r="H13" s="50" t="s">
        <v>72</v>
      </c>
      <c r="I13" s="50" t="s">
        <v>64</v>
      </c>
      <c r="J13" s="50" t="s">
        <v>112</v>
      </c>
      <c r="K13" s="50" t="s">
        <v>64</v>
      </c>
      <c r="L13" s="50">
        <v>6</v>
      </c>
      <c r="M13" s="596"/>
      <c r="N13" s="596"/>
      <c r="O13" s="596"/>
      <c r="P13" s="596"/>
      <c r="Q13" s="50" t="s">
        <v>113</v>
      </c>
      <c r="R13" s="50" t="s">
        <v>114</v>
      </c>
      <c r="S13" s="51" t="s">
        <v>115</v>
      </c>
      <c r="T13" s="55" t="s">
        <v>116</v>
      </c>
      <c r="U13" s="54" t="s">
        <v>64</v>
      </c>
      <c r="V13" s="54" t="s">
        <v>64</v>
      </c>
      <c r="W13" s="53" t="s">
        <v>64</v>
      </c>
      <c r="X13" s="53" t="s">
        <v>64</v>
      </c>
      <c r="Y13" s="53" t="s">
        <v>64</v>
      </c>
      <c r="Z13" s="55" t="s">
        <v>64</v>
      </c>
      <c r="AA13" s="55" t="s">
        <v>64</v>
      </c>
      <c r="AB13" s="53" t="s">
        <v>64</v>
      </c>
      <c r="AC13" s="55" t="s">
        <v>64</v>
      </c>
      <c r="AD13" s="55" t="s">
        <v>64</v>
      </c>
      <c r="AE13" s="53" t="s">
        <v>64</v>
      </c>
      <c r="AF13" s="55" t="s">
        <v>64</v>
      </c>
      <c r="AG13" s="55" t="s">
        <v>64</v>
      </c>
      <c r="AH13" s="53" t="s">
        <v>64</v>
      </c>
      <c r="AI13" s="55" t="s">
        <v>64</v>
      </c>
      <c r="AJ13" s="55" t="s">
        <v>64</v>
      </c>
      <c r="AK13" s="53" t="s">
        <v>64</v>
      </c>
      <c r="AL13" s="55" t="s">
        <v>64</v>
      </c>
      <c r="AM13" s="55" t="s">
        <v>64</v>
      </c>
    </row>
    <row r="14" spans="1:39" ht="114" customHeight="1" x14ac:dyDescent="0.2">
      <c r="A14" s="600"/>
      <c r="B14" s="600"/>
      <c r="C14" s="600"/>
      <c r="D14" s="154" t="s">
        <v>117</v>
      </c>
      <c r="E14" s="155" t="s">
        <v>118</v>
      </c>
      <c r="F14" s="50" t="s">
        <v>55</v>
      </c>
      <c r="G14" s="50" t="s">
        <v>111</v>
      </c>
      <c r="H14" s="50" t="s">
        <v>68</v>
      </c>
      <c r="I14" s="50" t="s">
        <v>64</v>
      </c>
      <c r="J14" s="50"/>
      <c r="K14" s="50" t="s">
        <v>93</v>
      </c>
      <c r="L14" s="50">
        <v>10</v>
      </c>
      <c r="M14" s="596"/>
      <c r="N14" s="596"/>
      <c r="O14" s="596"/>
      <c r="P14" s="596"/>
      <c r="Q14" s="50" t="s">
        <v>119</v>
      </c>
      <c r="R14" s="50" t="s">
        <v>120</v>
      </c>
      <c r="S14" s="51" t="s">
        <v>121</v>
      </c>
      <c r="T14" s="54" t="s">
        <v>64</v>
      </c>
      <c r="U14" s="54" t="s">
        <v>64</v>
      </c>
      <c r="V14" s="54" t="s">
        <v>64</v>
      </c>
      <c r="W14" s="54" t="s">
        <v>64</v>
      </c>
      <c r="X14" s="54" t="s">
        <v>64</v>
      </c>
      <c r="Y14" s="54" t="s">
        <v>64</v>
      </c>
      <c r="Z14" s="53" t="s">
        <v>64</v>
      </c>
      <c r="AA14" s="53" t="s">
        <v>64</v>
      </c>
      <c r="AB14" s="53" t="s">
        <v>64</v>
      </c>
      <c r="AC14" s="53" t="s">
        <v>64</v>
      </c>
      <c r="AD14" s="53" t="s">
        <v>64</v>
      </c>
      <c r="AE14" s="53" t="s">
        <v>64</v>
      </c>
      <c r="AF14" s="53" t="s">
        <v>64</v>
      </c>
      <c r="AG14" s="53" t="s">
        <v>64</v>
      </c>
      <c r="AH14" s="53" t="s">
        <v>64</v>
      </c>
      <c r="AI14" s="53" t="s">
        <v>64</v>
      </c>
      <c r="AJ14" s="53" t="s">
        <v>64</v>
      </c>
      <c r="AK14" s="53" t="s">
        <v>64</v>
      </c>
      <c r="AL14" s="53" t="s">
        <v>64</v>
      </c>
      <c r="AM14" s="53" t="s">
        <v>64</v>
      </c>
    </row>
    <row r="15" spans="1:39" ht="99" customHeight="1" x14ac:dyDescent="0.2">
      <c r="A15" s="600" t="s">
        <v>51</v>
      </c>
      <c r="B15" s="600" t="s">
        <v>122</v>
      </c>
      <c r="C15" s="600" t="s">
        <v>2154</v>
      </c>
      <c r="D15" s="154" t="s">
        <v>123</v>
      </c>
      <c r="E15" s="155" t="s">
        <v>124</v>
      </c>
      <c r="F15" s="50" t="s">
        <v>55</v>
      </c>
      <c r="G15" s="50" t="s">
        <v>111</v>
      </c>
      <c r="H15" s="50" t="s">
        <v>72</v>
      </c>
      <c r="I15" s="50" t="s">
        <v>64</v>
      </c>
      <c r="J15" s="50" t="s">
        <v>125</v>
      </c>
      <c r="K15" s="50" t="s">
        <v>64</v>
      </c>
      <c r="L15" s="50">
        <v>6</v>
      </c>
      <c r="M15" s="596" t="s">
        <v>94</v>
      </c>
      <c r="N15" s="596" t="s">
        <v>95</v>
      </c>
      <c r="O15" s="596" t="s">
        <v>96</v>
      </c>
      <c r="P15" s="596" t="s">
        <v>61</v>
      </c>
      <c r="Q15" s="50" t="s">
        <v>95</v>
      </c>
      <c r="R15" s="50" t="s">
        <v>96</v>
      </c>
      <c r="S15" s="51" t="s">
        <v>126</v>
      </c>
      <c r="T15" s="55" t="s">
        <v>64</v>
      </c>
      <c r="U15" s="53" t="s">
        <v>64</v>
      </c>
      <c r="V15" s="53" t="s">
        <v>64</v>
      </c>
      <c r="W15" s="53" t="s">
        <v>64</v>
      </c>
      <c r="X15" s="53" t="s">
        <v>64</v>
      </c>
      <c r="Y15" s="53" t="s">
        <v>64</v>
      </c>
      <c r="Z15" s="55" t="s">
        <v>64</v>
      </c>
      <c r="AA15" s="53" t="s">
        <v>64</v>
      </c>
      <c r="AB15" s="55" t="s">
        <v>64</v>
      </c>
      <c r="AC15" s="53" t="s">
        <v>64</v>
      </c>
      <c r="AD15" s="55" t="s">
        <v>64</v>
      </c>
      <c r="AE15" s="53" t="s">
        <v>64</v>
      </c>
      <c r="AF15" s="55" t="s">
        <v>64</v>
      </c>
      <c r="AG15" s="53" t="s">
        <v>64</v>
      </c>
      <c r="AH15" s="55" t="s">
        <v>64</v>
      </c>
      <c r="AI15" s="53" t="s">
        <v>64</v>
      </c>
      <c r="AJ15" s="55" t="s">
        <v>64</v>
      </c>
      <c r="AK15" s="53" t="s">
        <v>64</v>
      </c>
      <c r="AL15" s="55" t="s">
        <v>64</v>
      </c>
      <c r="AM15" s="53" t="s">
        <v>64</v>
      </c>
    </row>
    <row r="16" spans="1:39" ht="89.25" customHeight="1" x14ac:dyDescent="0.2">
      <c r="A16" s="600"/>
      <c r="B16" s="600"/>
      <c r="C16" s="600"/>
      <c r="D16" s="154" t="s">
        <v>127</v>
      </c>
      <c r="E16" s="155" t="s">
        <v>128</v>
      </c>
      <c r="F16" s="50" t="s">
        <v>55</v>
      </c>
      <c r="G16" s="50" t="s">
        <v>107</v>
      </c>
      <c r="H16" s="50" t="s">
        <v>68</v>
      </c>
      <c r="I16" s="50" t="s">
        <v>64</v>
      </c>
      <c r="J16" s="50"/>
      <c r="K16" s="50" t="s">
        <v>129</v>
      </c>
      <c r="L16" s="50">
        <v>12</v>
      </c>
      <c r="M16" s="596"/>
      <c r="N16" s="596"/>
      <c r="O16" s="596"/>
      <c r="P16" s="596"/>
      <c r="Q16" s="50" t="s">
        <v>95</v>
      </c>
      <c r="R16" s="50" t="s">
        <v>96</v>
      </c>
      <c r="S16" s="51" t="s">
        <v>61</v>
      </c>
      <c r="T16" s="55" t="s">
        <v>64</v>
      </c>
      <c r="U16" s="53" t="s">
        <v>64</v>
      </c>
      <c r="V16" s="53" t="s">
        <v>64</v>
      </c>
      <c r="W16" s="53" t="s">
        <v>64</v>
      </c>
      <c r="X16" s="53" t="s">
        <v>64</v>
      </c>
      <c r="Y16" s="53" t="s">
        <v>64</v>
      </c>
      <c r="Z16" s="53" t="s">
        <v>64</v>
      </c>
      <c r="AA16" s="53" t="s">
        <v>64</v>
      </c>
      <c r="AB16" s="53" t="s">
        <v>64</v>
      </c>
      <c r="AC16" s="53" t="s">
        <v>64</v>
      </c>
      <c r="AD16" s="53" t="s">
        <v>64</v>
      </c>
      <c r="AE16" s="53" t="s">
        <v>64</v>
      </c>
      <c r="AF16" s="53" t="s">
        <v>64</v>
      </c>
      <c r="AG16" s="53" t="s">
        <v>64</v>
      </c>
      <c r="AH16" s="53" t="s">
        <v>64</v>
      </c>
      <c r="AI16" s="53" t="s">
        <v>64</v>
      </c>
      <c r="AJ16" s="53" t="s">
        <v>64</v>
      </c>
      <c r="AK16" s="53" t="s">
        <v>64</v>
      </c>
      <c r="AL16" s="53" t="s">
        <v>64</v>
      </c>
      <c r="AM16" s="53" t="s">
        <v>64</v>
      </c>
    </row>
    <row r="17" spans="1:39" ht="87.75" customHeight="1" x14ac:dyDescent="0.2">
      <c r="A17" s="600"/>
      <c r="B17" s="600"/>
      <c r="C17" s="600"/>
      <c r="D17" s="154" t="s">
        <v>130</v>
      </c>
      <c r="E17" s="155" t="s">
        <v>131</v>
      </c>
      <c r="F17" s="50" t="s">
        <v>132</v>
      </c>
      <c r="G17" s="50" t="s">
        <v>111</v>
      </c>
      <c r="H17" s="50" t="s">
        <v>72</v>
      </c>
      <c r="I17" s="50" t="s">
        <v>64</v>
      </c>
      <c r="J17" s="50" t="s">
        <v>133</v>
      </c>
      <c r="K17" s="50" t="s">
        <v>64</v>
      </c>
      <c r="L17" s="50">
        <v>6</v>
      </c>
      <c r="M17" s="596"/>
      <c r="N17" s="596"/>
      <c r="O17" s="596"/>
      <c r="P17" s="596"/>
      <c r="Q17" s="50" t="s">
        <v>95</v>
      </c>
      <c r="R17" s="50" t="s">
        <v>134</v>
      </c>
      <c r="S17" s="51" t="s">
        <v>135</v>
      </c>
      <c r="T17" s="54" t="s">
        <v>64</v>
      </c>
      <c r="U17" s="53" t="s">
        <v>64</v>
      </c>
      <c r="V17" s="54" t="s">
        <v>64</v>
      </c>
      <c r="W17" s="54" t="s">
        <v>64</v>
      </c>
      <c r="X17" s="54" t="s">
        <v>64</v>
      </c>
      <c r="Y17" s="53" t="s">
        <v>64</v>
      </c>
      <c r="Z17" s="54" t="s">
        <v>64</v>
      </c>
      <c r="AA17" s="54" t="s">
        <v>64</v>
      </c>
      <c r="AB17" s="54" t="s">
        <v>64</v>
      </c>
      <c r="AC17" s="53" t="s">
        <v>64</v>
      </c>
      <c r="AD17" s="54" t="s">
        <v>64</v>
      </c>
      <c r="AE17" s="54" t="s">
        <v>64</v>
      </c>
      <c r="AF17" s="54" t="s">
        <v>64</v>
      </c>
      <c r="AG17" s="53" t="s">
        <v>64</v>
      </c>
      <c r="AH17" s="54" t="s">
        <v>64</v>
      </c>
      <c r="AI17" s="54" t="s">
        <v>64</v>
      </c>
      <c r="AJ17" s="54" t="s">
        <v>64</v>
      </c>
      <c r="AK17" s="53" t="s">
        <v>64</v>
      </c>
      <c r="AL17" s="54" t="s">
        <v>64</v>
      </c>
      <c r="AM17" s="54" t="s">
        <v>64</v>
      </c>
    </row>
    <row r="18" spans="1:39" ht="96" customHeight="1" x14ac:dyDescent="0.2">
      <c r="A18" s="600"/>
      <c r="B18" s="600"/>
      <c r="C18" s="600"/>
      <c r="D18" s="154" t="s">
        <v>136</v>
      </c>
      <c r="E18" s="155" t="s">
        <v>137</v>
      </c>
      <c r="F18" s="50" t="s">
        <v>55</v>
      </c>
      <c r="G18" s="50" t="s">
        <v>111</v>
      </c>
      <c r="H18" s="50" t="s">
        <v>68</v>
      </c>
      <c r="I18" s="50" t="s">
        <v>64</v>
      </c>
      <c r="J18" s="50"/>
      <c r="K18" s="50" t="s">
        <v>93</v>
      </c>
      <c r="L18" s="50">
        <v>10</v>
      </c>
      <c r="M18" s="596"/>
      <c r="N18" s="596"/>
      <c r="O18" s="596"/>
      <c r="P18" s="596"/>
      <c r="Q18" s="50" t="s">
        <v>119</v>
      </c>
      <c r="R18" s="50" t="s">
        <v>120</v>
      </c>
      <c r="S18" s="51" t="s">
        <v>121</v>
      </c>
      <c r="T18" s="54" t="s">
        <v>64</v>
      </c>
      <c r="U18" s="54" t="s">
        <v>64</v>
      </c>
      <c r="V18" s="54" t="s">
        <v>64</v>
      </c>
      <c r="W18" s="54" t="s">
        <v>64</v>
      </c>
      <c r="X18" s="54" t="s">
        <v>64</v>
      </c>
      <c r="Y18" s="54" t="s">
        <v>64</v>
      </c>
      <c r="Z18" s="53" t="s">
        <v>64</v>
      </c>
      <c r="AA18" s="53" t="s">
        <v>64</v>
      </c>
      <c r="AB18" s="53" t="s">
        <v>64</v>
      </c>
      <c r="AC18" s="53" t="s">
        <v>64</v>
      </c>
      <c r="AD18" s="53" t="s">
        <v>64</v>
      </c>
      <c r="AE18" s="53" t="s">
        <v>64</v>
      </c>
      <c r="AF18" s="53" t="s">
        <v>64</v>
      </c>
      <c r="AG18" s="53" t="s">
        <v>64</v>
      </c>
      <c r="AH18" s="53" t="s">
        <v>64</v>
      </c>
      <c r="AI18" s="53" t="s">
        <v>64</v>
      </c>
      <c r="AJ18" s="53" t="s">
        <v>64</v>
      </c>
      <c r="AK18" s="53" t="s">
        <v>64</v>
      </c>
      <c r="AL18" s="53" t="s">
        <v>64</v>
      </c>
      <c r="AM18" s="53" t="s">
        <v>64</v>
      </c>
    </row>
    <row r="19" spans="1:39" ht="70.5" customHeight="1" x14ac:dyDescent="0.2">
      <c r="A19" s="600" t="s">
        <v>51</v>
      </c>
      <c r="B19" s="600" t="s">
        <v>138</v>
      </c>
      <c r="C19" s="600" t="s">
        <v>2155</v>
      </c>
      <c r="D19" s="154" t="s">
        <v>139</v>
      </c>
      <c r="E19" s="155" t="s">
        <v>140</v>
      </c>
      <c r="F19" s="50" t="s">
        <v>55</v>
      </c>
      <c r="G19" s="50" t="s">
        <v>56</v>
      </c>
      <c r="H19" s="50" t="s">
        <v>72</v>
      </c>
      <c r="I19" s="50" t="s">
        <v>64</v>
      </c>
      <c r="J19" s="50" t="s">
        <v>141</v>
      </c>
      <c r="K19" s="50" t="s">
        <v>64</v>
      </c>
      <c r="L19" s="50">
        <v>6</v>
      </c>
      <c r="M19" s="596" t="s">
        <v>94</v>
      </c>
      <c r="N19" s="596" t="s">
        <v>95</v>
      </c>
      <c r="O19" s="596" t="s">
        <v>96</v>
      </c>
      <c r="P19" s="596" t="s">
        <v>61</v>
      </c>
      <c r="Q19" s="50" t="s">
        <v>97</v>
      </c>
      <c r="R19" s="50" t="s">
        <v>142</v>
      </c>
      <c r="S19" s="51" t="s">
        <v>143</v>
      </c>
      <c r="T19" s="54" t="s">
        <v>64</v>
      </c>
      <c r="U19" s="54" t="s">
        <v>64</v>
      </c>
      <c r="V19" s="53" t="s">
        <v>64</v>
      </c>
      <c r="W19" s="53" t="s">
        <v>64</v>
      </c>
      <c r="X19" s="53" t="s">
        <v>64</v>
      </c>
      <c r="Y19" s="53" t="s">
        <v>64</v>
      </c>
      <c r="Z19" s="53" t="s">
        <v>64</v>
      </c>
      <c r="AA19" s="54" t="s">
        <v>64</v>
      </c>
      <c r="AB19" s="54" t="s">
        <v>64</v>
      </c>
      <c r="AC19" s="54" t="s">
        <v>64</v>
      </c>
      <c r="AD19" s="54" t="s">
        <v>64</v>
      </c>
      <c r="AE19" s="54" t="s">
        <v>64</v>
      </c>
      <c r="AF19" s="54" t="s">
        <v>64</v>
      </c>
      <c r="AG19" s="54" t="s">
        <v>64</v>
      </c>
      <c r="AH19" s="54" t="s">
        <v>64</v>
      </c>
      <c r="AI19" s="54" t="s">
        <v>64</v>
      </c>
      <c r="AJ19" s="54" t="s">
        <v>64</v>
      </c>
      <c r="AK19" s="54" t="s">
        <v>64</v>
      </c>
      <c r="AL19" s="54" t="s">
        <v>64</v>
      </c>
      <c r="AM19" s="54" t="s">
        <v>64</v>
      </c>
    </row>
    <row r="20" spans="1:39" ht="89.25" customHeight="1" x14ac:dyDescent="0.2">
      <c r="A20" s="600"/>
      <c r="B20" s="600"/>
      <c r="C20" s="600"/>
      <c r="D20" s="154" t="s">
        <v>144</v>
      </c>
      <c r="E20" s="155" t="s">
        <v>145</v>
      </c>
      <c r="F20" s="50" t="s">
        <v>146</v>
      </c>
      <c r="G20" s="50" t="s">
        <v>56</v>
      </c>
      <c r="H20" s="50" t="s">
        <v>72</v>
      </c>
      <c r="I20" s="50" t="s">
        <v>64</v>
      </c>
      <c r="J20" s="50" t="s">
        <v>141</v>
      </c>
      <c r="K20" s="50" t="s">
        <v>64</v>
      </c>
      <c r="L20" s="50">
        <v>6</v>
      </c>
      <c r="M20" s="596" t="s">
        <v>64</v>
      </c>
      <c r="N20" s="596"/>
      <c r="O20" s="596"/>
      <c r="P20" s="596" t="s">
        <v>64</v>
      </c>
      <c r="Q20" s="50" t="s">
        <v>147</v>
      </c>
      <c r="R20" s="50" t="s">
        <v>148</v>
      </c>
      <c r="S20" s="51" t="s">
        <v>143</v>
      </c>
      <c r="T20" s="54" t="s">
        <v>64</v>
      </c>
      <c r="U20" s="54" t="s">
        <v>64</v>
      </c>
      <c r="V20" s="53" t="s">
        <v>64</v>
      </c>
      <c r="W20" s="53" t="s">
        <v>64</v>
      </c>
      <c r="X20" s="53" t="s">
        <v>64</v>
      </c>
      <c r="Y20" s="53" t="s">
        <v>64</v>
      </c>
      <c r="Z20" s="53" t="s">
        <v>64</v>
      </c>
      <c r="AA20" s="54" t="s">
        <v>64</v>
      </c>
      <c r="AB20" s="54" t="s">
        <v>64</v>
      </c>
      <c r="AC20" s="54" t="s">
        <v>64</v>
      </c>
      <c r="AD20" s="54" t="s">
        <v>64</v>
      </c>
      <c r="AE20" s="54" t="s">
        <v>64</v>
      </c>
      <c r="AF20" s="54" t="s">
        <v>64</v>
      </c>
      <c r="AG20" s="54" t="s">
        <v>64</v>
      </c>
      <c r="AH20" s="54" t="s">
        <v>64</v>
      </c>
      <c r="AI20" s="54" t="s">
        <v>64</v>
      </c>
      <c r="AJ20" s="54" t="s">
        <v>64</v>
      </c>
      <c r="AK20" s="54" t="s">
        <v>64</v>
      </c>
      <c r="AL20" s="54" t="s">
        <v>64</v>
      </c>
      <c r="AM20" s="54" t="s">
        <v>64</v>
      </c>
    </row>
    <row r="21" spans="1:39" ht="135.75" customHeight="1" x14ac:dyDescent="0.2">
      <c r="A21" s="600"/>
      <c r="B21" s="600"/>
      <c r="C21" s="600"/>
      <c r="D21" s="595" t="s">
        <v>149</v>
      </c>
      <c r="E21" s="155" t="s">
        <v>150</v>
      </c>
      <c r="F21" s="50" t="s">
        <v>151</v>
      </c>
      <c r="G21" s="50" t="s">
        <v>56</v>
      </c>
      <c r="H21" s="50" t="s">
        <v>72</v>
      </c>
      <c r="I21" s="50" t="s">
        <v>64</v>
      </c>
      <c r="J21" s="50" t="s">
        <v>141</v>
      </c>
      <c r="K21" s="50" t="s">
        <v>64</v>
      </c>
      <c r="L21" s="50">
        <v>6</v>
      </c>
      <c r="M21" s="596" t="s">
        <v>64</v>
      </c>
      <c r="N21" s="596"/>
      <c r="O21" s="596"/>
      <c r="P21" s="596" t="s">
        <v>64</v>
      </c>
      <c r="Q21" s="50" t="s">
        <v>152</v>
      </c>
      <c r="R21" s="50" t="s">
        <v>153</v>
      </c>
      <c r="S21" s="51" t="s">
        <v>154</v>
      </c>
      <c r="T21" s="54" t="s">
        <v>64</v>
      </c>
      <c r="U21" s="54" t="s">
        <v>64</v>
      </c>
      <c r="V21" s="54" t="s">
        <v>64</v>
      </c>
      <c r="W21" s="54" t="s">
        <v>64</v>
      </c>
      <c r="X21" s="53" t="s">
        <v>64</v>
      </c>
      <c r="Y21" s="53" t="s">
        <v>64</v>
      </c>
      <c r="Z21" s="53" t="s">
        <v>64</v>
      </c>
      <c r="AA21" s="53" t="s">
        <v>64</v>
      </c>
      <c r="AB21" s="53" t="s">
        <v>64</v>
      </c>
      <c r="AC21" s="54" t="s">
        <v>64</v>
      </c>
      <c r="AD21" s="54" t="s">
        <v>64</v>
      </c>
      <c r="AE21" s="54" t="s">
        <v>64</v>
      </c>
      <c r="AF21" s="54" t="s">
        <v>64</v>
      </c>
      <c r="AG21" s="54" t="s">
        <v>64</v>
      </c>
      <c r="AH21" s="54" t="s">
        <v>64</v>
      </c>
      <c r="AI21" s="54" t="s">
        <v>64</v>
      </c>
      <c r="AJ21" s="54" t="s">
        <v>64</v>
      </c>
      <c r="AK21" s="54" t="s">
        <v>64</v>
      </c>
      <c r="AL21" s="54" t="s">
        <v>64</v>
      </c>
      <c r="AM21" s="54" t="s">
        <v>64</v>
      </c>
    </row>
    <row r="22" spans="1:39" ht="126.75" customHeight="1" x14ac:dyDescent="0.2">
      <c r="A22" s="600"/>
      <c r="B22" s="600"/>
      <c r="C22" s="600"/>
      <c r="D22" s="595"/>
      <c r="E22" s="155" t="s">
        <v>155</v>
      </c>
      <c r="F22" s="50" t="s">
        <v>55</v>
      </c>
      <c r="G22" s="50" t="s">
        <v>156</v>
      </c>
      <c r="H22" s="50" t="s">
        <v>68</v>
      </c>
      <c r="I22" s="50" t="s">
        <v>64</v>
      </c>
      <c r="J22" s="50"/>
      <c r="K22" s="50" t="s">
        <v>157</v>
      </c>
      <c r="L22" s="50">
        <v>6</v>
      </c>
      <c r="M22" s="596" t="s">
        <v>64</v>
      </c>
      <c r="N22" s="596"/>
      <c r="O22" s="596"/>
      <c r="P22" s="596" t="s">
        <v>64</v>
      </c>
      <c r="Q22" s="50" t="s">
        <v>95</v>
      </c>
      <c r="R22" s="50" t="s">
        <v>96</v>
      </c>
      <c r="S22" s="51" t="s">
        <v>61</v>
      </c>
      <c r="T22" s="55" t="s">
        <v>64</v>
      </c>
      <c r="U22" s="53" t="s">
        <v>64</v>
      </c>
      <c r="V22" s="53" t="s">
        <v>64</v>
      </c>
      <c r="W22" s="53" t="s">
        <v>64</v>
      </c>
      <c r="X22" s="53" t="s">
        <v>64</v>
      </c>
      <c r="Y22" s="53" t="s">
        <v>64</v>
      </c>
      <c r="Z22" s="53" t="s">
        <v>64</v>
      </c>
      <c r="AA22" s="53" t="s">
        <v>64</v>
      </c>
      <c r="AB22" s="53" t="s">
        <v>64</v>
      </c>
      <c r="AC22" s="53" t="s">
        <v>64</v>
      </c>
      <c r="AD22" s="53" t="s">
        <v>64</v>
      </c>
      <c r="AE22" s="53" t="s">
        <v>64</v>
      </c>
      <c r="AF22" s="53" t="s">
        <v>64</v>
      </c>
      <c r="AG22" s="53" t="s">
        <v>64</v>
      </c>
      <c r="AH22" s="53" t="s">
        <v>64</v>
      </c>
      <c r="AI22" s="53" t="s">
        <v>64</v>
      </c>
      <c r="AJ22" s="53" t="s">
        <v>64</v>
      </c>
      <c r="AK22" s="53" t="s">
        <v>64</v>
      </c>
      <c r="AL22" s="53" t="s">
        <v>64</v>
      </c>
      <c r="AM22" s="53" t="s">
        <v>64</v>
      </c>
    </row>
    <row r="23" spans="1:39" ht="62.25" customHeight="1" x14ac:dyDescent="0.2">
      <c r="A23" s="600"/>
      <c r="B23" s="600"/>
      <c r="C23" s="600"/>
      <c r="D23" s="595" t="s">
        <v>158</v>
      </c>
      <c r="E23" s="155" t="s">
        <v>159</v>
      </c>
      <c r="F23" s="50" t="s">
        <v>55</v>
      </c>
      <c r="G23" s="50" t="s">
        <v>160</v>
      </c>
      <c r="H23" s="50" t="s">
        <v>72</v>
      </c>
      <c r="I23" s="50" t="s">
        <v>64</v>
      </c>
      <c r="J23" s="50" t="s">
        <v>161</v>
      </c>
      <c r="K23" s="50" t="s">
        <v>64</v>
      </c>
      <c r="L23" s="50">
        <v>6</v>
      </c>
      <c r="M23" s="596" t="s">
        <v>64</v>
      </c>
      <c r="N23" s="596"/>
      <c r="O23" s="596"/>
      <c r="P23" s="596" t="s">
        <v>64</v>
      </c>
      <c r="Q23" s="50" t="s">
        <v>95</v>
      </c>
      <c r="R23" s="50" t="s">
        <v>96</v>
      </c>
      <c r="S23" s="51" t="s">
        <v>162</v>
      </c>
      <c r="T23" s="54" t="s">
        <v>64</v>
      </c>
      <c r="U23" s="53" t="s">
        <v>64</v>
      </c>
      <c r="V23" s="55" t="s">
        <v>64</v>
      </c>
      <c r="W23" s="55" t="s">
        <v>64</v>
      </c>
      <c r="X23" s="53" t="s">
        <v>64</v>
      </c>
      <c r="Y23" s="55" t="s">
        <v>64</v>
      </c>
      <c r="Z23" s="55" t="s">
        <v>64</v>
      </c>
      <c r="AA23" s="53" t="s">
        <v>64</v>
      </c>
      <c r="AB23" s="55" t="s">
        <v>64</v>
      </c>
      <c r="AC23" s="55" t="s">
        <v>64</v>
      </c>
      <c r="AD23" s="53" t="s">
        <v>64</v>
      </c>
      <c r="AE23" s="55" t="s">
        <v>64</v>
      </c>
      <c r="AF23" s="55" t="s">
        <v>64</v>
      </c>
      <c r="AG23" s="53" t="s">
        <v>64</v>
      </c>
      <c r="AH23" s="55" t="s">
        <v>64</v>
      </c>
      <c r="AI23" s="55" t="s">
        <v>64</v>
      </c>
      <c r="AJ23" s="53" t="s">
        <v>64</v>
      </c>
      <c r="AK23" s="55" t="s">
        <v>64</v>
      </c>
      <c r="AL23" s="55" t="s">
        <v>64</v>
      </c>
      <c r="AM23" s="53" t="s">
        <v>64</v>
      </c>
    </row>
    <row r="24" spans="1:39" ht="96.75" customHeight="1" x14ac:dyDescent="0.2">
      <c r="A24" s="600"/>
      <c r="B24" s="600"/>
      <c r="C24" s="600"/>
      <c r="D24" s="595"/>
      <c r="E24" s="155" t="s">
        <v>163</v>
      </c>
      <c r="F24" s="50" t="s">
        <v>55</v>
      </c>
      <c r="G24" s="50" t="s">
        <v>111</v>
      </c>
      <c r="H24" s="50" t="s">
        <v>72</v>
      </c>
      <c r="I24" s="50" t="s">
        <v>64</v>
      </c>
      <c r="J24" s="50" t="s">
        <v>164</v>
      </c>
      <c r="K24" s="50" t="s">
        <v>64</v>
      </c>
      <c r="L24" s="50">
        <v>6</v>
      </c>
      <c r="M24" s="596" t="s">
        <v>64</v>
      </c>
      <c r="N24" s="596"/>
      <c r="O24" s="596"/>
      <c r="P24" s="596" t="s">
        <v>64</v>
      </c>
      <c r="Q24" s="50" t="s">
        <v>95</v>
      </c>
      <c r="R24" s="50" t="s">
        <v>134</v>
      </c>
      <c r="S24" s="51" t="s">
        <v>165</v>
      </c>
      <c r="T24" s="55" t="s">
        <v>64</v>
      </c>
      <c r="U24" s="53" t="s">
        <v>64</v>
      </c>
      <c r="V24" s="53" t="s">
        <v>64</v>
      </c>
      <c r="W24" s="53" t="s">
        <v>64</v>
      </c>
      <c r="X24" s="53" t="s">
        <v>64</v>
      </c>
      <c r="Y24" s="53" t="s">
        <v>64</v>
      </c>
      <c r="Z24" s="53" t="s">
        <v>64</v>
      </c>
      <c r="AA24" s="53" t="s">
        <v>64</v>
      </c>
      <c r="AB24" s="53" t="s">
        <v>64</v>
      </c>
      <c r="AC24" s="54" t="s">
        <v>64</v>
      </c>
      <c r="AD24" s="55" t="s">
        <v>64</v>
      </c>
      <c r="AE24" s="53" t="s">
        <v>64</v>
      </c>
      <c r="AF24" s="55" t="s">
        <v>64</v>
      </c>
      <c r="AG24" s="55" t="s">
        <v>64</v>
      </c>
      <c r="AH24" s="53" t="s">
        <v>64</v>
      </c>
      <c r="AI24" s="55" t="s">
        <v>64</v>
      </c>
      <c r="AJ24" s="55" t="s">
        <v>64</v>
      </c>
      <c r="AK24" s="53" t="s">
        <v>64</v>
      </c>
      <c r="AL24" s="55" t="s">
        <v>64</v>
      </c>
      <c r="AM24" s="55" t="s">
        <v>64</v>
      </c>
    </row>
    <row r="25" spans="1:39" ht="66" customHeight="1" x14ac:dyDescent="0.2">
      <c r="A25" s="600"/>
      <c r="B25" s="600"/>
      <c r="C25" s="600"/>
      <c r="D25" s="595"/>
      <c r="E25" s="155" t="s">
        <v>166</v>
      </c>
      <c r="F25" s="50" t="s">
        <v>55</v>
      </c>
      <c r="G25" s="50" t="s">
        <v>160</v>
      </c>
      <c r="H25" s="50" t="s">
        <v>72</v>
      </c>
      <c r="I25" s="50" t="s">
        <v>64</v>
      </c>
      <c r="J25" s="50" t="s">
        <v>161</v>
      </c>
      <c r="K25" s="50" t="s">
        <v>64</v>
      </c>
      <c r="L25" s="50">
        <v>6</v>
      </c>
      <c r="M25" s="596" t="s">
        <v>64</v>
      </c>
      <c r="N25" s="596"/>
      <c r="O25" s="596"/>
      <c r="P25" s="596" t="s">
        <v>64</v>
      </c>
      <c r="Q25" s="50" t="s">
        <v>95</v>
      </c>
      <c r="R25" s="50" t="s">
        <v>96</v>
      </c>
      <c r="S25" s="51" t="s">
        <v>167</v>
      </c>
      <c r="T25" s="54" t="s">
        <v>64</v>
      </c>
      <c r="U25" s="53" t="s">
        <v>64</v>
      </c>
      <c r="V25" s="55" t="s">
        <v>64</v>
      </c>
      <c r="W25" s="55" t="s">
        <v>64</v>
      </c>
      <c r="X25" s="53" t="s">
        <v>64</v>
      </c>
      <c r="Y25" s="55" t="s">
        <v>64</v>
      </c>
      <c r="Z25" s="55" t="s">
        <v>64</v>
      </c>
      <c r="AA25" s="53" t="s">
        <v>64</v>
      </c>
      <c r="AB25" s="55" t="s">
        <v>64</v>
      </c>
      <c r="AC25" s="55" t="s">
        <v>64</v>
      </c>
      <c r="AD25" s="53" t="s">
        <v>64</v>
      </c>
      <c r="AE25" s="55" t="s">
        <v>64</v>
      </c>
      <c r="AF25" s="55" t="s">
        <v>64</v>
      </c>
      <c r="AG25" s="53" t="s">
        <v>64</v>
      </c>
      <c r="AH25" s="55" t="s">
        <v>64</v>
      </c>
      <c r="AI25" s="55" t="s">
        <v>64</v>
      </c>
      <c r="AJ25" s="53" t="s">
        <v>64</v>
      </c>
      <c r="AK25" s="55" t="s">
        <v>64</v>
      </c>
      <c r="AL25" s="55" t="s">
        <v>64</v>
      </c>
      <c r="AM25" s="53" t="s">
        <v>64</v>
      </c>
    </row>
    <row r="26" spans="1:39" ht="75.75" customHeight="1" x14ac:dyDescent="0.2">
      <c r="A26" s="600"/>
      <c r="B26" s="600"/>
      <c r="C26" s="600"/>
      <c r="D26" s="595"/>
      <c r="E26" s="155" t="s">
        <v>168</v>
      </c>
      <c r="F26" s="50" t="s">
        <v>55</v>
      </c>
      <c r="G26" s="50" t="s">
        <v>111</v>
      </c>
      <c r="H26" s="50" t="s">
        <v>72</v>
      </c>
      <c r="I26" s="50" t="s">
        <v>64</v>
      </c>
      <c r="J26" s="50" t="s">
        <v>169</v>
      </c>
      <c r="K26" s="50" t="s">
        <v>64</v>
      </c>
      <c r="L26" s="50">
        <v>6</v>
      </c>
      <c r="M26" s="596" t="s">
        <v>64</v>
      </c>
      <c r="N26" s="596"/>
      <c r="O26" s="596"/>
      <c r="P26" s="596" t="s">
        <v>64</v>
      </c>
      <c r="Q26" s="50" t="s">
        <v>95</v>
      </c>
      <c r="R26" s="50" t="s">
        <v>134</v>
      </c>
      <c r="S26" s="51" t="s">
        <v>170</v>
      </c>
      <c r="T26" s="54" t="s">
        <v>64</v>
      </c>
      <c r="U26" s="53" t="s">
        <v>64</v>
      </c>
      <c r="V26" s="53" t="s">
        <v>64</v>
      </c>
      <c r="W26" s="53" t="s">
        <v>64</v>
      </c>
      <c r="X26" s="53" t="s">
        <v>64</v>
      </c>
      <c r="Y26" s="53" t="s">
        <v>64</v>
      </c>
      <c r="Z26" s="55" t="s">
        <v>64</v>
      </c>
      <c r="AA26" s="55" t="s">
        <v>64</v>
      </c>
      <c r="AB26" s="53" t="s">
        <v>64</v>
      </c>
      <c r="AC26" s="55" t="s">
        <v>64</v>
      </c>
      <c r="AD26" s="55" t="s">
        <v>64</v>
      </c>
      <c r="AE26" s="53" t="s">
        <v>64</v>
      </c>
      <c r="AF26" s="55" t="s">
        <v>64</v>
      </c>
      <c r="AG26" s="55" t="s">
        <v>64</v>
      </c>
      <c r="AH26" s="53" t="s">
        <v>64</v>
      </c>
      <c r="AI26" s="55" t="s">
        <v>64</v>
      </c>
      <c r="AJ26" s="55" t="s">
        <v>64</v>
      </c>
      <c r="AK26" s="53" t="s">
        <v>64</v>
      </c>
      <c r="AL26" s="55" t="s">
        <v>64</v>
      </c>
      <c r="AM26" s="55" t="s">
        <v>64</v>
      </c>
    </row>
    <row r="27" spans="1:39" ht="105.75" customHeight="1" x14ac:dyDescent="0.25">
      <c r="A27" s="600" t="s">
        <v>171</v>
      </c>
      <c r="B27" s="600" t="s">
        <v>172</v>
      </c>
      <c r="C27" s="600" t="s">
        <v>2156</v>
      </c>
      <c r="D27" s="595" t="s">
        <v>173</v>
      </c>
      <c r="E27" s="155" t="s">
        <v>174</v>
      </c>
      <c r="F27" s="50" t="s">
        <v>55</v>
      </c>
      <c r="G27" s="50" t="s">
        <v>56</v>
      </c>
      <c r="H27" s="50" t="s">
        <v>72</v>
      </c>
      <c r="I27" s="50" t="s">
        <v>64</v>
      </c>
      <c r="J27" s="50" t="s">
        <v>175</v>
      </c>
      <c r="K27" s="50" t="s">
        <v>64</v>
      </c>
      <c r="L27" s="50">
        <v>6</v>
      </c>
      <c r="M27" s="596" t="s">
        <v>94</v>
      </c>
      <c r="N27" s="596" t="s">
        <v>95</v>
      </c>
      <c r="O27" s="596" t="s">
        <v>60</v>
      </c>
      <c r="P27" s="596" t="s">
        <v>61</v>
      </c>
      <c r="Q27" s="50" t="s">
        <v>176</v>
      </c>
      <c r="R27" s="50" t="s">
        <v>86</v>
      </c>
      <c r="S27" s="51" t="s">
        <v>177</v>
      </c>
      <c r="T27" s="57" t="s">
        <v>64</v>
      </c>
      <c r="U27" s="57" t="s">
        <v>64</v>
      </c>
      <c r="V27" s="58" t="s">
        <v>64</v>
      </c>
      <c r="W27" s="58" t="s">
        <v>64</v>
      </c>
      <c r="X27" s="59" t="s">
        <v>64</v>
      </c>
      <c r="Y27" s="57" t="s">
        <v>64</v>
      </c>
      <c r="Z27" s="60" t="s">
        <v>64</v>
      </c>
      <c r="AA27" s="60" t="s">
        <v>64</v>
      </c>
      <c r="AB27" s="57" t="s">
        <v>64</v>
      </c>
      <c r="AC27" s="57" t="s">
        <v>64</v>
      </c>
      <c r="AD27" s="60" t="s">
        <v>64</v>
      </c>
      <c r="AE27" s="60" t="s">
        <v>64</v>
      </c>
      <c r="AF27" s="57" t="s">
        <v>64</v>
      </c>
      <c r="AG27" s="57" t="s">
        <v>64</v>
      </c>
      <c r="AH27" s="60" t="s">
        <v>64</v>
      </c>
      <c r="AI27" s="60" t="s">
        <v>64</v>
      </c>
      <c r="AJ27" s="57" t="s">
        <v>64</v>
      </c>
      <c r="AK27" s="57" t="s">
        <v>64</v>
      </c>
      <c r="AL27" s="60" t="s">
        <v>64</v>
      </c>
      <c r="AM27" s="60" t="s">
        <v>64</v>
      </c>
    </row>
    <row r="28" spans="1:39" ht="102.75" customHeight="1" x14ac:dyDescent="0.25">
      <c r="A28" s="600"/>
      <c r="B28" s="600"/>
      <c r="C28" s="600"/>
      <c r="D28" s="595"/>
      <c r="E28" s="155" t="s">
        <v>178</v>
      </c>
      <c r="F28" s="50" t="s">
        <v>179</v>
      </c>
      <c r="G28" s="50" t="s">
        <v>78</v>
      </c>
      <c r="H28" s="50" t="s">
        <v>68</v>
      </c>
      <c r="I28" s="50" t="s">
        <v>64</v>
      </c>
      <c r="J28" s="61" t="s">
        <v>64</v>
      </c>
      <c r="K28" s="50" t="s">
        <v>180</v>
      </c>
      <c r="L28" s="50">
        <v>4</v>
      </c>
      <c r="M28" s="596"/>
      <c r="N28" s="596"/>
      <c r="O28" s="596"/>
      <c r="P28" s="596"/>
      <c r="Q28" s="50" t="s">
        <v>181</v>
      </c>
      <c r="R28" s="50" t="s">
        <v>182</v>
      </c>
      <c r="S28" s="51" t="s">
        <v>183</v>
      </c>
      <c r="T28" s="57" t="s">
        <v>64</v>
      </c>
      <c r="U28" s="57" t="s">
        <v>64</v>
      </c>
      <c r="V28" s="57" t="s">
        <v>64</v>
      </c>
      <c r="W28" s="58" t="s">
        <v>64</v>
      </c>
      <c r="X28" s="58" t="s">
        <v>64</v>
      </c>
      <c r="Y28" s="58" t="s">
        <v>64</v>
      </c>
      <c r="Z28" s="58" t="s">
        <v>64</v>
      </c>
      <c r="AA28" s="58" t="s">
        <v>64</v>
      </c>
      <c r="AB28" s="58" t="s">
        <v>64</v>
      </c>
      <c r="AC28" s="58" t="s">
        <v>64</v>
      </c>
      <c r="AD28" s="58" t="s">
        <v>64</v>
      </c>
      <c r="AE28" s="58" t="s">
        <v>64</v>
      </c>
      <c r="AF28" s="58" t="s">
        <v>64</v>
      </c>
      <c r="AG28" s="58" t="s">
        <v>64</v>
      </c>
      <c r="AH28" s="58" t="s">
        <v>64</v>
      </c>
      <c r="AI28" s="58" t="s">
        <v>64</v>
      </c>
      <c r="AJ28" s="58" t="s">
        <v>64</v>
      </c>
      <c r="AK28" s="58" t="s">
        <v>64</v>
      </c>
      <c r="AL28" s="58" t="s">
        <v>64</v>
      </c>
      <c r="AM28" s="58" t="s">
        <v>64</v>
      </c>
    </row>
    <row r="29" spans="1:39" ht="98.25" customHeight="1" x14ac:dyDescent="0.25">
      <c r="A29" s="600"/>
      <c r="B29" s="600"/>
      <c r="C29" s="600"/>
      <c r="D29" s="595" t="s">
        <v>184</v>
      </c>
      <c r="E29" s="155" t="s">
        <v>185</v>
      </c>
      <c r="F29" s="50" t="s">
        <v>55</v>
      </c>
      <c r="G29" s="50" t="s">
        <v>78</v>
      </c>
      <c r="H29" s="50" t="s">
        <v>68</v>
      </c>
      <c r="I29" s="50" t="s">
        <v>64</v>
      </c>
      <c r="J29" s="50" t="s">
        <v>64</v>
      </c>
      <c r="K29" s="50" t="s">
        <v>180</v>
      </c>
      <c r="L29" s="50">
        <v>4</v>
      </c>
      <c r="M29" s="596"/>
      <c r="N29" s="596"/>
      <c r="O29" s="596"/>
      <c r="P29" s="596"/>
      <c r="Q29" s="50" t="s">
        <v>95</v>
      </c>
      <c r="R29" s="50" t="s">
        <v>60</v>
      </c>
      <c r="S29" s="51" t="s">
        <v>61</v>
      </c>
      <c r="T29" s="57" t="s">
        <v>64</v>
      </c>
      <c r="U29" s="58" t="s">
        <v>64</v>
      </c>
      <c r="V29" s="58" t="s">
        <v>64</v>
      </c>
      <c r="W29" s="62" t="s">
        <v>64</v>
      </c>
      <c r="X29" s="58" t="s">
        <v>64</v>
      </c>
      <c r="Y29" s="58" t="s">
        <v>64</v>
      </c>
      <c r="Z29" s="58" t="s">
        <v>64</v>
      </c>
      <c r="AA29" s="58" t="s">
        <v>64</v>
      </c>
      <c r="AB29" s="58" t="s">
        <v>64</v>
      </c>
      <c r="AC29" s="58" t="s">
        <v>64</v>
      </c>
      <c r="AD29" s="58" t="s">
        <v>64</v>
      </c>
      <c r="AE29" s="58" t="s">
        <v>64</v>
      </c>
      <c r="AF29" s="58" t="s">
        <v>64</v>
      </c>
      <c r="AG29" s="58" t="s">
        <v>64</v>
      </c>
      <c r="AH29" s="58" t="s">
        <v>64</v>
      </c>
      <c r="AI29" s="58" t="s">
        <v>64</v>
      </c>
      <c r="AJ29" s="58" t="s">
        <v>64</v>
      </c>
      <c r="AK29" s="58" t="s">
        <v>64</v>
      </c>
      <c r="AL29" s="58" t="s">
        <v>64</v>
      </c>
      <c r="AM29" s="58" t="s">
        <v>64</v>
      </c>
    </row>
    <row r="30" spans="1:39" ht="108" customHeight="1" x14ac:dyDescent="0.25">
      <c r="A30" s="600"/>
      <c r="B30" s="600"/>
      <c r="C30" s="600"/>
      <c r="D30" s="595"/>
      <c r="E30" s="155" t="s">
        <v>186</v>
      </c>
      <c r="F30" s="50" t="s">
        <v>55</v>
      </c>
      <c r="G30" s="50" t="s">
        <v>78</v>
      </c>
      <c r="H30" s="50" t="s">
        <v>68</v>
      </c>
      <c r="I30" s="50" t="s">
        <v>64</v>
      </c>
      <c r="J30" s="50" t="s">
        <v>64</v>
      </c>
      <c r="K30" s="50" t="s">
        <v>101</v>
      </c>
      <c r="L30" s="50">
        <v>3</v>
      </c>
      <c r="M30" s="596"/>
      <c r="N30" s="596"/>
      <c r="O30" s="596"/>
      <c r="P30" s="596"/>
      <c r="Q30" s="50" t="s">
        <v>187</v>
      </c>
      <c r="R30" s="50" t="s">
        <v>188</v>
      </c>
      <c r="S30" s="51" t="s">
        <v>98</v>
      </c>
      <c r="T30" s="57" t="s">
        <v>64</v>
      </c>
      <c r="U30" s="57" t="s">
        <v>64</v>
      </c>
      <c r="V30" s="58" t="s">
        <v>64</v>
      </c>
      <c r="W30" s="58" t="s">
        <v>64</v>
      </c>
      <c r="X30" s="58" t="s">
        <v>64</v>
      </c>
      <c r="Y30" s="58" t="s">
        <v>64</v>
      </c>
      <c r="Z30" s="58" t="s">
        <v>64</v>
      </c>
      <c r="AA30" s="58" t="s">
        <v>64</v>
      </c>
      <c r="AB30" s="58" t="s">
        <v>64</v>
      </c>
      <c r="AC30" s="58" t="s">
        <v>64</v>
      </c>
      <c r="AD30" s="58" t="s">
        <v>64</v>
      </c>
      <c r="AE30" s="58" t="s">
        <v>64</v>
      </c>
      <c r="AF30" s="58" t="s">
        <v>64</v>
      </c>
      <c r="AG30" s="58" t="s">
        <v>64</v>
      </c>
      <c r="AH30" s="58" t="s">
        <v>64</v>
      </c>
      <c r="AI30" s="58" t="s">
        <v>64</v>
      </c>
      <c r="AJ30" s="58" t="s">
        <v>64</v>
      </c>
      <c r="AK30" s="58" t="s">
        <v>64</v>
      </c>
      <c r="AL30" s="58" t="s">
        <v>64</v>
      </c>
      <c r="AM30" s="58" t="s">
        <v>64</v>
      </c>
    </row>
    <row r="31" spans="1:39" ht="90" customHeight="1" x14ac:dyDescent="0.25">
      <c r="A31" s="600"/>
      <c r="B31" s="600"/>
      <c r="C31" s="600"/>
      <c r="D31" s="595"/>
      <c r="E31" s="155" t="s">
        <v>189</v>
      </c>
      <c r="F31" s="50" t="s">
        <v>55</v>
      </c>
      <c r="G31" s="50" t="s">
        <v>111</v>
      </c>
      <c r="H31" s="50" t="s">
        <v>72</v>
      </c>
      <c r="I31" s="50" t="s">
        <v>64</v>
      </c>
      <c r="J31" s="50" t="s">
        <v>190</v>
      </c>
      <c r="K31" s="61" t="s">
        <v>64</v>
      </c>
      <c r="L31" s="50">
        <v>4</v>
      </c>
      <c r="M31" s="596"/>
      <c r="N31" s="596"/>
      <c r="O31" s="596"/>
      <c r="P31" s="596"/>
      <c r="Q31" s="50" t="s">
        <v>187</v>
      </c>
      <c r="R31" s="50" t="s">
        <v>182</v>
      </c>
      <c r="S31" s="51" t="s">
        <v>191</v>
      </c>
      <c r="T31" s="57" t="s">
        <v>64</v>
      </c>
      <c r="U31" s="57" t="s">
        <v>64</v>
      </c>
      <c r="V31" s="58" t="s">
        <v>64</v>
      </c>
      <c r="W31" s="58" t="s">
        <v>64</v>
      </c>
      <c r="X31" s="58" t="s">
        <v>64</v>
      </c>
      <c r="Y31" s="58" t="s">
        <v>64</v>
      </c>
      <c r="Z31" s="58" t="s">
        <v>64</v>
      </c>
      <c r="AA31" s="58" t="s">
        <v>64</v>
      </c>
      <c r="AB31" s="58" t="s">
        <v>64</v>
      </c>
      <c r="AC31" s="58" t="s">
        <v>64</v>
      </c>
      <c r="AD31" s="59" t="s">
        <v>64</v>
      </c>
      <c r="AE31" s="58" t="s">
        <v>64</v>
      </c>
      <c r="AF31" s="59" t="s">
        <v>64</v>
      </c>
      <c r="AG31" s="58" t="s">
        <v>64</v>
      </c>
      <c r="AH31" s="59" t="s">
        <v>64</v>
      </c>
      <c r="AI31" s="58" t="s">
        <v>64</v>
      </c>
      <c r="AJ31" s="59" t="s">
        <v>64</v>
      </c>
      <c r="AK31" s="58" t="s">
        <v>64</v>
      </c>
      <c r="AL31" s="59" t="s">
        <v>64</v>
      </c>
      <c r="AM31" s="58" t="s">
        <v>64</v>
      </c>
    </row>
    <row r="32" spans="1:39" ht="81" customHeight="1" x14ac:dyDescent="0.25">
      <c r="A32" s="600"/>
      <c r="B32" s="600"/>
      <c r="C32" s="600"/>
      <c r="D32" s="154" t="s">
        <v>192</v>
      </c>
      <c r="E32" s="156" t="s">
        <v>193</v>
      </c>
      <c r="F32" s="50" t="s">
        <v>55</v>
      </c>
      <c r="G32" s="50" t="s">
        <v>194</v>
      </c>
      <c r="H32" s="50" t="s">
        <v>72</v>
      </c>
      <c r="I32" s="50" t="s">
        <v>64</v>
      </c>
      <c r="J32" s="50" t="s">
        <v>161</v>
      </c>
      <c r="K32" s="50" t="s">
        <v>64</v>
      </c>
      <c r="L32" s="50">
        <v>6</v>
      </c>
      <c r="M32" s="596"/>
      <c r="N32" s="596"/>
      <c r="O32" s="596"/>
      <c r="P32" s="596"/>
      <c r="Q32" s="50" t="s">
        <v>195</v>
      </c>
      <c r="R32" s="50" t="s">
        <v>196</v>
      </c>
      <c r="S32" s="51" t="s">
        <v>197</v>
      </c>
      <c r="T32" s="57" t="s">
        <v>64</v>
      </c>
      <c r="U32" s="57" t="s">
        <v>64</v>
      </c>
      <c r="V32" s="57" t="s">
        <v>64</v>
      </c>
      <c r="W32" s="57" t="s">
        <v>64</v>
      </c>
      <c r="X32" s="58" t="s">
        <v>64</v>
      </c>
      <c r="Y32" s="57" t="s">
        <v>64</v>
      </c>
      <c r="Z32" s="57" t="s">
        <v>64</v>
      </c>
      <c r="AA32" s="58" t="s">
        <v>64</v>
      </c>
      <c r="AB32" s="59" t="s">
        <v>64</v>
      </c>
      <c r="AC32" s="59" t="s">
        <v>64</v>
      </c>
      <c r="AD32" s="58" t="s">
        <v>64</v>
      </c>
      <c r="AE32" s="59" t="s">
        <v>64</v>
      </c>
      <c r="AF32" s="59" t="s">
        <v>64</v>
      </c>
      <c r="AG32" s="58" t="s">
        <v>64</v>
      </c>
      <c r="AH32" s="59" t="s">
        <v>64</v>
      </c>
      <c r="AI32" s="59" t="s">
        <v>64</v>
      </c>
      <c r="AJ32" s="58" t="s">
        <v>64</v>
      </c>
      <c r="AK32" s="59" t="s">
        <v>64</v>
      </c>
      <c r="AL32" s="59" t="s">
        <v>64</v>
      </c>
      <c r="AM32" s="58" t="s">
        <v>64</v>
      </c>
    </row>
    <row r="33" spans="1:39" ht="89.25" customHeight="1" x14ac:dyDescent="0.25">
      <c r="A33" s="600" t="s">
        <v>171</v>
      </c>
      <c r="B33" s="600" t="s">
        <v>198</v>
      </c>
      <c r="C33" s="600" t="s">
        <v>2157</v>
      </c>
      <c r="D33" s="154" t="s">
        <v>2158</v>
      </c>
      <c r="E33" s="155" t="s">
        <v>199</v>
      </c>
      <c r="F33" s="50" t="s">
        <v>55</v>
      </c>
      <c r="G33" s="50" t="s">
        <v>56</v>
      </c>
      <c r="H33" s="50" t="s">
        <v>72</v>
      </c>
      <c r="I33" s="50"/>
      <c r="J33" s="50" t="s">
        <v>200</v>
      </c>
      <c r="K33" s="50"/>
      <c r="L33" s="50">
        <v>4</v>
      </c>
      <c r="M33" s="596" t="s">
        <v>201</v>
      </c>
      <c r="N33" s="596" t="s">
        <v>202</v>
      </c>
      <c r="O33" s="596" t="s">
        <v>182</v>
      </c>
      <c r="P33" s="596" t="s">
        <v>183</v>
      </c>
      <c r="Q33" s="50" t="s">
        <v>181</v>
      </c>
      <c r="R33" s="50" t="s">
        <v>182</v>
      </c>
      <c r="S33" s="51" t="s">
        <v>203</v>
      </c>
      <c r="T33" s="57"/>
      <c r="U33" s="57"/>
      <c r="V33" s="57"/>
      <c r="W33" s="58"/>
      <c r="X33" s="57"/>
      <c r="Y33" s="58"/>
      <c r="Z33" s="57"/>
      <c r="AA33" s="58"/>
      <c r="AB33" s="57"/>
      <c r="AC33" s="58"/>
      <c r="AD33" s="57"/>
      <c r="AE33" s="58"/>
      <c r="AF33" s="57"/>
      <c r="AG33" s="58"/>
      <c r="AH33" s="57"/>
      <c r="AI33" s="58"/>
      <c r="AJ33" s="57"/>
      <c r="AK33" s="58"/>
      <c r="AL33" s="57"/>
      <c r="AM33" s="58"/>
    </row>
    <row r="34" spans="1:39" ht="96.75" customHeight="1" x14ac:dyDescent="0.25">
      <c r="A34" s="600"/>
      <c r="B34" s="600"/>
      <c r="C34" s="600"/>
      <c r="D34" s="154" t="s">
        <v>204</v>
      </c>
      <c r="E34" s="155" t="s">
        <v>205</v>
      </c>
      <c r="F34" s="50" t="s">
        <v>55</v>
      </c>
      <c r="G34" s="50" t="s">
        <v>56</v>
      </c>
      <c r="H34" s="50" t="s">
        <v>72</v>
      </c>
      <c r="I34" s="50"/>
      <c r="J34" s="50" t="s">
        <v>161</v>
      </c>
      <c r="K34" s="50"/>
      <c r="L34" s="50">
        <v>6</v>
      </c>
      <c r="M34" s="596"/>
      <c r="N34" s="596"/>
      <c r="O34" s="596"/>
      <c r="P34" s="596"/>
      <c r="Q34" s="50" t="s">
        <v>181</v>
      </c>
      <c r="R34" s="50" t="s">
        <v>206</v>
      </c>
      <c r="S34" s="51" t="s">
        <v>207</v>
      </c>
      <c r="T34" s="57"/>
      <c r="U34" s="57"/>
      <c r="V34" s="57"/>
      <c r="W34" s="58"/>
      <c r="X34" s="57"/>
      <c r="Y34" s="57"/>
      <c r="Z34" s="58"/>
      <c r="AA34" s="57"/>
      <c r="AB34" s="57"/>
      <c r="AC34" s="58"/>
      <c r="AD34" s="57"/>
      <c r="AE34" s="57"/>
      <c r="AF34" s="58"/>
      <c r="AG34" s="57"/>
      <c r="AH34" s="57"/>
      <c r="AI34" s="58"/>
      <c r="AJ34" s="57"/>
      <c r="AK34" s="57"/>
      <c r="AL34" s="58"/>
      <c r="AM34" s="57"/>
    </row>
    <row r="35" spans="1:39" ht="68.25" customHeight="1" x14ac:dyDescent="0.25">
      <c r="A35" s="600"/>
      <c r="B35" s="600"/>
      <c r="C35" s="600"/>
      <c r="D35" s="154" t="s">
        <v>208</v>
      </c>
      <c r="E35" s="155" t="s">
        <v>209</v>
      </c>
      <c r="F35" s="50" t="s">
        <v>210</v>
      </c>
      <c r="G35" s="50" t="s">
        <v>56</v>
      </c>
      <c r="H35" s="50" t="s">
        <v>72</v>
      </c>
      <c r="I35" s="50"/>
      <c r="J35" s="50" t="s">
        <v>211</v>
      </c>
      <c r="K35" s="50"/>
      <c r="L35" s="50">
        <v>10</v>
      </c>
      <c r="M35" s="596"/>
      <c r="N35" s="596"/>
      <c r="O35" s="596"/>
      <c r="P35" s="596"/>
      <c r="Q35" s="50" t="s">
        <v>152</v>
      </c>
      <c r="R35" s="50" t="s">
        <v>212</v>
      </c>
      <c r="S35" s="51" t="s">
        <v>197</v>
      </c>
      <c r="T35" s="57"/>
      <c r="U35" s="57"/>
      <c r="V35" s="57"/>
      <c r="W35" s="59"/>
      <c r="X35" s="58"/>
      <c r="Y35" s="59"/>
      <c r="Z35" s="59"/>
      <c r="AA35" s="58"/>
      <c r="AB35" s="59"/>
      <c r="AC35" s="59"/>
      <c r="AD35" s="58"/>
      <c r="AE35" s="59"/>
      <c r="AF35" s="59"/>
      <c r="AG35" s="58"/>
      <c r="AH35" s="59"/>
      <c r="AI35" s="59"/>
      <c r="AJ35" s="58"/>
      <c r="AK35" s="59"/>
      <c r="AL35" s="59"/>
      <c r="AM35" s="58"/>
    </row>
    <row r="36" spans="1:39" ht="84.75" customHeight="1" x14ac:dyDescent="0.25">
      <c r="A36" s="600"/>
      <c r="B36" s="600"/>
      <c r="C36" s="600"/>
      <c r="D36" s="595" t="s">
        <v>213</v>
      </c>
      <c r="E36" s="155" t="s">
        <v>214</v>
      </c>
      <c r="F36" s="50" t="s">
        <v>215</v>
      </c>
      <c r="G36" s="50" t="s">
        <v>111</v>
      </c>
      <c r="H36" s="50" t="s">
        <v>72</v>
      </c>
      <c r="I36" s="50"/>
      <c r="J36" s="50" t="s">
        <v>216</v>
      </c>
      <c r="K36" s="50"/>
      <c r="L36" s="50">
        <v>10</v>
      </c>
      <c r="M36" s="596"/>
      <c r="N36" s="596"/>
      <c r="O36" s="596"/>
      <c r="P36" s="596"/>
      <c r="Q36" s="50" t="s">
        <v>217</v>
      </c>
      <c r="R36" s="50" t="s">
        <v>75</v>
      </c>
      <c r="S36" s="51" t="s">
        <v>218</v>
      </c>
      <c r="T36" s="57"/>
      <c r="U36" s="57"/>
      <c r="V36" s="57"/>
      <c r="W36" s="57"/>
      <c r="X36" s="59"/>
      <c r="Y36" s="58"/>
      <c r="Z36" s="58"/>
      <c r="AA36" s="58"/>
      <c r="AB36" s="58"/>
      <c r="AC36" s="58"/>
      <c r="AD36" s="59"/>
      <c r="AE36" s="59"/>
      <c r="AF36" s="58"/>
      <c r="AG36" s="59"/>
      <c r="AH36" s="59"/>
      <c r="AI36" s="58"/>
      <c r="AJ36" s="59"/>
      <c r="AK36" s="59"/>
      <c r="AL36" s="58"/>
      <c r="AM36" s="59"/>
    </row>
    <row r="37" spans="1:39" ht="93" customHeight="1" x14ac:dyDescent="0.25">
      <c r="A37" s="600"/>
      <c r="B37" s="600"/>
      <c r="C37" s="600"/>
      <c r="D37" s="595"/>
      <c r="E37" s="155" t="s">
        <v>219</v>
      </c>
      <c r="F37" s="50" t="s">
        <v>55</v>
      </c>
      <c r="G37" s="50" t="s">
        <v>78</v>
      </c>
      <c r="H37" s="50" t="s">
        <v>72</v>
      </c>
      <c r="I37" s="50"/>
      <c r="J37" s="50" t="s">
        <v>220</v>
      </c>
      <c r="K37" s="50"/>
      <c r="L37" s="50">
        <v>6</v>
      </c>
      <c r="M37" s="596"/>
      <c r="N37" s="596"/>
      <c r="O37" s="596"/>
      <c r="P37" s="596"/>
      <c r="Q37" s="50" t="s">
        <v>202</v>
      </c>
      <c r="R37" s="50" t="s">
        <v>221</v>
      </c>
      <c r="S37" s="51" t="s">
        <v>222</v>
      </c>
      <c r="T37" s="57"/>
      <c r="U37" s="57"/>
      <c r="V37" s="59"/>
      <c r="W37" s="58"/>
      <c r="X37" s="58"/>
      <c r="Y37" s="58"/>
      <c r="Z37" s="58"/>
      <c r="AA37" s="59"/>
      <c r="AB37" s="59"/>
      <c r="AC37" s="58"/>
      <c r="AD37" s="59"/>
      <c r="AE37" s="59"/>
      <c r="AF37" s="58"/>
      <c r="AG37" s="59"/>
      <c r="AH37" s="59"/>
      <c r="AI37" s="58"/>
      <c r="AJ37" s="59"/>
      <c r="AK37" s="59"/>
      <c r="AL37" s="58"/>
      <c r="AM37" s="59"/>
    </row>
    <row r="38" spans="1:39" ht="84.75" customHeight="1" x14ac:dyDescent="0.25">
      <c r="A38" s="600"/>
      <c r="B38" s="600"/>
      <c r="C38" s="600"/>
      <c r="D38" s="595"/>
      <c r="E38" s="155" t="s">
        <v>223</v>
      </c>
      <c r="F38" s="50" t="s">
        <v>55</v>
      </c>
      <c r="G38" s="50" t="s">
        <v>78</v>
      </c>
      <c r="H38" s="50" t="s">
        <v>72</v>
      </c>
      <c r="I38" s="50"/>
      <c r="J38" s="50" t="s">
        <v>224</v>
      </c>
      <c r="K38" s="50"/>
      <c r="L38" s="50">
        <v>3</v>
      </c>
      <c r="M38" s="596"/>
      <c r="N38" s="596"/>
      <c r="O38" s="596"/>
      <c r="P38" s="596"/>
      <c r="Q38" s="50" t="s">
        <v>225</v>
      </c>
      <c r="R38" s="50" t="s">
        <v>226</v>
      </c>
      <c r="S38" s="51" t="s">
        <v>227</v>
      </c>
      <c r="T38" s="57"/>
      <c r="U38" s="57"/>
      <c r="V38" s="57"/>
      <c r="W38" s="57"/>
      <c r="X38" s="58"/>
      <c r="Y38" s="57"/>
      <c r="Z38" s="58"/>
      <c r="AA38" s="57"/>
      <c r="AB38" s="58"/>
      <c r="AC38" s="57"/>
      <c r="AD38" s="58"/>
      <c r="AE38" s="57"/>
      <c r="AF38" s="58"/>
      <c r="AG38" s="57"/>
      <c r="AH38" s="58"/>
      <c r="AI38" s="57"/>
      <c r="AJ38" s="58"/>
      <c r="AK38" s="57"/>
      <c r="AL38" s="58"/>
      <c r="AM38" s="57"/>
    </row>
    <row r="39" spans="1:39" ht="103.5" customHeight="1" x14ac:dyDescent="0.25">
      <c r="A39" s="600"/>
      <c r="B39" s="600"/>
      <c r="C39" s="600"/>
      <c r="D39" s="154" t="s">
        <v>228</v>
      </c>
      <c r="E39" s="155" t="s">
        <v>229</v>
      </c>
      <c r="F39" s="50" t="s">
        <v>215</v>
      </c>
      <c r="G39" s="50" t="s">
        <v>78</v>
      </c>
      <c r="H39" s="50" t="s">
        <v>72</v>
      </c>
      <c r="I39" s="50"/>
      <c r="J39" s="50" t="s">
        <v>230</v>
      </c>
      <c r="K39" s="50"/>
      <c r="L39" s="50">
        <v>3</v>
      </c>
      <c r="M39" s="596"/>
      <c r="N39" s="596"/>
      <c r="O39" s="596"/>
      <c r="P39" s="596"/>
      <c r="Q39" s="50" t="s">
        <v>231</v>
      </c>
      <c r="R39" s="50" t="s">
        <v>182</v>
      </c>
      <c r="S39" s="51" t="s">
        <v>232</v>
      </c>
      <c r="T39" s="57"/>
      <c r="U39" s="57"/>
      <c r="V39" s="57"/>
      <c r="W39" s="57"/>
      <c r="X39" s="59"/>
      <c r="Y39" s="58"/>
      <c r="Z39" s="59"/>
      <c r="AA39" s="59"/>
      <c r="AB39" s="58"/>
      <c r="AC39" s="59"/>
      <c r="AD39" s="59"/>
      <c r="AE39" s="58"/>
      <c r="AF39" s="59"/>
      <c r="AG39" s="59"/>
      <c r="AH39" s="58"/>
      <c r="AI39" s="59"/>
      <c r="AJ39" s="59"/>
      <c r="AK39" s="58"/>
      <c r="AL39" s="59"/>
      <c r="AM39" s="59"/>
    </row>
    <row r="40" spans="1:39" ht="97.5" customHeight="1" x14ac:dyDescent="0.25">
      <c r="A40" s="602" t="s">
        <v>233</v>
      </c>
      <c r="B40" s="602" t="s">
        <v>234</v>
      </c>
      <c r="C40" s="602" t="s">
        <v>2159</v>
      </c>
      <c r="D40" s="154" t="s">
        <v>235</v>
      </c>
      <c r="E40" s="155" t="s">
        <v>236</v>
      </c>
      <c r="F40" s="50" t="s">
        <v>55</v>
      </c>
      <c r="G40" s="50" t="s">
        <v>237</v>
      </c>
      <c r="H40" s="50" t="s">
        <v>72</v>
      </c>
      <c r="I40" s="50" t="s">
        <v>64</v>
      </c>
      <c r="J40" s="50" t="s">
        <v>238</v>
      </c>
      <c r="K40" s="50" t="s">
        <v>64</v>
      </c>
      <c r="L40" s="50">
        <v>8</v>
      </c>
      <c r="M40" s="596" t="s">
        <v>94</v>
      </c>
      <c r="N40" s="596" t="s">
        <v>239</v>
      </c>
      <c r="O40" s="596" t="s">
        <v>102</v>
      </c>
      <c r="P40" s="596" t="s">
        <v>61</v>
      </c>
      <c r="Q40" s="50" t="s">
        <v>239</v>
      </c>
      <c r="R40" s="50" t="s">
        <v>75</v>
      </c>
      <c r="S40" s="51" t="s">
        <v>170</v>
      </c>
      <c r="T40" s="63" t="s">
        <v>64</v>
      </c>
      <c r="U40" s="64" t="s">
        <v>64</v>
      </c>
      <c r="V40" s="64" t="s">
        <v>64</v>
      </c>
      <c r="W40" s="64" t="s">
        <v>64</v>
      </c>
      <c r="X40" s="64" t="s">
        <v>64</v>
      </c>
      <c r="Y40" s="64" t="s">
        <v>64</v>
      </c>
      <c r="Z40" s="63" t="s">
        <v>64</v>
      </c>
      <c r="AA40" s="63" t="s">
        <v>64</v>
      </c>
      <c r="AB40" s="64" t="s">
        <v>64</v>
      </c>
      <c r="AC40" s="63" t="s">
        <v>64</v>
      </c>
      <c r="AD40" s="63" t="s">
        <v>64</v>
      </c>
      <c r="AE40" s="64" t="s">
        <v>64</v>
      </c>
      <c r="AF40" s="63" t="s">
        <v>64</v>
      </c>
      <c r="AG40" s="63" t="s">
        <v>64</v>
      </c>
      <c r="AH40" s="64" t="s">
        <v>64</v>
      </c>
      <c r="AI40" s="63" t="s">
        <v>64</v>
      </c>
      <c r="AJ40" s="63" t="s">
        <v>64</v>
      </c>
      <c r="AK40" s="64" t="s">
        <v>64</v>
      </c>
      <c r="AL40" s="63" t="s">
        <v>64</v>
      </c>
      <c r="AM40" s="63" t="s">
        <v>64</v>
      </c>
    </row>
    <row r="41" spans="1:39" ht="100.5" customHeight="1" x14ac:dyDescent="0.25">
      <c r="A41" s="602"/>
      <c r="B41" s="602"/>
      <c r="C41" s="602"/>
      <c r="D41" s="154" t="s">
        <v>240</v>
      </c>
      <c r="E41" s="155" t="s">
        <v>241</v>
      </c>
      <c r="F41" s="50" t="s">
        <v>55</v>
      </c>
      <c r="G41" s="50" t="s">
        <v>242</v>
      </c>
      <c r="H41" s="50" t="s">
        <v>72</v>
      </c>
      <c r="I41" s="50" t="s">
        <v>64</v>
      </c>
      <c r="J41" s="50" t="s">
        <v>243</v>
      </c>
      <c r="K41" s="50" t="s">
        <v>64</v>
      </c>
      <c r="L41" s="50">
        <v>6</v>
      </c>
      <c r="M41" s="596"/>
      <c r="N41" s="596"/>
      <c r="O41" s="596"/>
      <c r="P41" s="596"/>
      <c r="Q41" s="50" t="s">
        <v>239</v>
      </c>
      <c r="R41" s="50" t="s">
        <v>244</v>
      </c>
      <c r="S41" s="51" t="s">
        <v>245</v>
      </c>
      <c r="T41" s="63" t="s">
        <v>64</v>
      </c>
      <c r="U41" s="64" t="s">
        <v>64</v>
      </c>
      <c r="V41" s="63" t="s">
        <v>64</v>
      </c>
      <c r="W41" s="64" t="s">
        <v>64</v>
      </c>
      <c r="X41" s="63" t="s">
        <v>64</v>
      </c>
      <c r="Y41" s="64" t="s">
        <v>64</v>
      </c>
      <c r="Z41" s="63" t="s">
        <v>64</v>
      </c>
      <c r="AA41" s="64" t="s">
        <v>64</v>
      </c>
      <c r="AB41" s="63" t="s">
        <v>64</v>
      </c>
      <c r="AC41" s="64" t="s">
        <v>64</v>
      </c>
      <c r="AD41" s="63" t="s">
        <v>64</v>
      </c>
      <c r="AE41" s="64" t="s">
        <v>64</v>
      </c>
      <c r="AF41" s="63" t="s">
        <v>64</v>
      </c>
      <c r="AG41" s="64" t="s">
        <v>64</v>
      </c>
      <c r="AH41" s="63" t="s">
        <v>64</v>
      </c>
      <c r="AI41" s="64" t="s">
        <v>64</v>
      </c>
      <c r="AJ41" s="63" t="s">
        <v>64</v>
      </c>
      <c r="AK41" s="64" t="s">
        <v>64</v>
      </c>
      <c r="AL41" s="63" t="s">
        <v>64</v>
      </c>
      <c r="AM41" s="64" t="s">
        <v>64</v>
      </c>
    </row>
    <row r="42" spans="1:39" ht="116.25" customHeight="1" x14ac:dyDescent="0.25">
      <c r="A42" s="602"/>
      <c r="B42" s="602"/>
      <c r="C42" s="602"/>
      <c r="D42" s="154" t="s">
        <v>246</v>
      </c>
      <c r="E42" s="155" t="s">
        <v>247</v>
      </c>
      <c r="F42" s="50" t="s">
        <v>55</v>
      </c>
      <c r="G42" s="50" t="s">
        <v>237</v>
      </c>
      <c r="H42" s="50" t="s">
        <v>68</v>
      </c>
      <c r="I42" s="50" t="s">
        <v>64</v>
      </c>
      <c r="J42" s="50" t="s">
        <v>64</v>
      </c>
      <c r="K42" s="50" t="s">
        <v>84</v>
      </c>
      <c r="L42" s="50">
        <v>6</v>
      </c>
      <c r="M42" s="596"/>
      <c r="N42" s="596"/>
      <c r="O42" s="596"/>
      <c r="P42" s="596"/>
      <c r="Q42" s="50" t="s">
        <v>239</v>
      </c>
      <c r="R42" s="50" t="s">
        <v>102</v>
      </c>
      <c r="S42" s="51" t="s">
        <v>61</v>
      </c>
      <c r="T42" s="63" t="s">
        <v>64</v>
      </c>
      <c r="U42" s="64" t="s">
        <v>64</v>
      </c>
      <c r="V42" s="64" t="s">
        <v>64</v>
      </c>
      <c r="W42" s="64" t="s">
        <v>64</v>
      </c>
      <c r="X42" s="64" t="s">
        <v>64</v>
      </c>
      <c r="Y42" s="64" t="s">
        <v>64</v>
      </c>
      <c r="Z42" s="64" t="s">
        <v>64</v>
      </c>
      <c r="AA42" s="64" t="s">
        <v>64</v>
      </c>
      <c r="AB42" s="64" t="s">
        <v>64</v>
      </c>
      <c r="AC42" s="64" t="s">
        <v>64</v>
      </c>
      <c r="AD42" s="64" t="s">
        <v>64</v>
      </c>
      <c r="AE42" s="64" t="s">
        <v>64</v>
      </c>
      <c r="AF42" s="64" t="s">
        <v>64</v>
      </c>
      <c r="AG42" s="64" t="s">
        <v>64</v>
      </c>
      <c r="AH42" s="64" t="s">
        <v>64</v>
      </c>
      <c r="AI42" s="64" t="s">
        <v>64</v>
      </c>
      <c r="AJ42" s="64" t="s">
        <v>64</v>
      </c>
      <c r="AK42" s="64" t="s">
        <v>64</v>
      </c>
      <c r="AL42" s="64" t="s">
        <v>64</v>
      </c>
      <c r="AM42" s="64" t="s">
        <v>64</v>
      </c>
    </row>
    <row r="43" spans="1:39" ht="111" customHeight="1" x14ac:dyDescent="0.25">
      <c r="A43" s="602"/>
      <c r="B43" s="602"/>
      <c r="C43" s="602"/>
      <c r="D43" s="154" t="s">
        <v>248</v>
      </c>
      <c r="E43" s="155" t="s">
        <v>249</v>
      </c>
      <c r="F43" s="50" t="s">
        <v>55</v>
      </c>
      <c r="G43" s="50" t="s">
        <v>237</v>
      </c>
      <c r="H43" s="50" t="s">
        <v>72</v>
      </c>
      <c r="I43" s="50" t="s">
        <v>64</v>
      </c>
      <c r="J43" s="50" t="s">
        <v>250</v>
      </c>
      <c r="K43" s="50" t="s">
        <v>64</v>
      </c>
      <c r="L43" s="50">
        <v>8</v>
      </c>
      <c r="M43" s="596"/>
      <c r="N43" s="596"/>
      <c r="O43" s="596"/>
      <c r="P43" s="596"/>
      <c r="Q43" s="50" t="s">
        <v>239</v>
      </c>
      <c r="R43" s="50" t="s">
        <v>75</v>
      </c>
      <c r="S43" s="51" t="s">
        <v>251</v>
      </c>
      <c r="T43" s="63" t="s">
        <v>64</v>
      </c>
      <c r="U43" s="64" t="s">
        <v>64</v>
      </c>
      <c r="V43" s="64" t="s">
        <v>64</v>
      </c>
      <c r="W43" s="63" t="s">
        <v>64</v>
      </c>
      <c r="X43" s="63" t="s">
        <v>64</v>
      </c>
      <c r="Y43" s="64" t="s">
        <v>64</v>
      </c>
      <c r="Z43" s="63" t="s">
        <v>64</v>
      </c>
      <c r="AA43" s="63" t="s">
        <v>64</v>
      </c>
      <c r="AB43" s="64" t="s">
        <v>64</v>
      </c>
      <c r="AC43" s="63" t="s">
        <v>64</v>
      </c>
      <c r="AD43" s="63" t="s">
        <v>64</v>
      </c>
      <c r="AE43" s="64" t="s">
        <v>64</v>
      </c>
      <c r="AF43" s="63" t="s">
        <v>64</v>
      </c>
      <c r="AG43" s="63" t="s">
        <v>64</v>
      </c>
      <c r="AH43" s="64" t="s">
        <v>64</v>
      </c>
      <c r="AI43" s="63" t="s">
        <v>64</v>
      </c>
      <c r="AJ43" s="63" t="s">
        <v>64</v>
      </c>
      <c r="AK43" s="64" t="s">
        <v>64</v>
      </c>
      <c r="AL43" s="63" t="s">
        <v>64</v>
      </c>
      <c r="AM43" s="63" t="s">
        <v>64</v>
      </c>
    </row>
    <row r="44" spans="1:39" ht="102" customHeight="1" x14ac:dyDescent="0.25">
      <c r="A44" s="602" t="s">
        <v>233</v>
      </c>
      <c r="B44" s="600" t="s">
        <v>252</v>
      </c>
      <c r="C44" s="600" t="s">
        <v>2160</v>
      </c>
      <c r="D44" s="154" t="s">
        <v>253</v>
      </c>
      <c r="E44" s="155" t="s">
        <v>254</v>
      </c>
      <c r="F44" s="50" t="s">
        <v>55</v>
      </c>
      <c r="G44" s="50" t="s">
        <v>237</v>
      </c>
      <c r="H44" s="50" t="s">
        <v>72</v>
      </c>
      <c r="I44" s="50" t="s">
        <v>64</v>
      </c>
      <c r="J44" s="50" t="s">
        <v>243</v>
      </c>
      <c r="K44" s="50" t="s">
        <v>64</v>
      </c>
      <c r="L44" s="50">
        <v>6</v>
      </c>
      <c r="M44" s="596" t="s">
        <v>201</v>
      </c>
      <c r="N44" s="596" t="s">
        <v>187</v>
      </c>
      <c r="O44" s="596" t="s">
        <v>196</v>
      </c>
      <c r="P44" s="596" t="s">
        <v>98</v>
      </c>
      <c r="Q44" s="50" t="s">
        <v>187</v>
      </c>
      <c r="R44" s="50" t="s">
        <v>206</v>
      </c>
      <c r="S44" s="51" t="s">
        <v>255</v>
      </c>
      <c r="T44" s="63" t="s">
        <v>64</v>
      </c>
      <c r="U44" s="63" t="s">
        <v>64</v>
      </c>
      <c r="V44" s="64" t="s">
        <v>64</v>
      </c>
      <c r="W44" s="63" t="s">
        <v>64</v>
      </c>
      <c r="X44" s="64" t="s">
        <v>64</v>
      </c>
      <c r="Y44" s="63" t="s">
        <v>64</v>
      </c>
      <c r="Z44" s="64" t="s">
        <v>64</v>
      </c>
      <c r="AA44" s="63" t="s">
        <v>64</v>
      </c>
      <c r="AB44" s="64" t="s">
        <v>64</v>
      </c>
      <c r="AC44" s="63" t="s">
        <v>64</v>
      </c>
      <c r="AD44" s="64" t="s">
        <v>64</v>
      </c>
      <c r="AE44" s="63" t="s">
        <v>64</v>
      </c>
      <c r="AF44" s="64" t="s">
        <v>64</v>
      </c>
      <c r="AG44" s="63" t="s">
        <v>64</v>
      </c>
      <c r="AH44" s="64" t="s">
        <v>64</v>
      </c>
      <c r="AI44" s="63" t="s">
        <v>64</v>
      </c>
      <c r="AJ44" s="64" t="s">
        <v>64</v>
      </c>
      <c r="AK44" s="63" t="s">
        <v>64</v>
      </c>
      <c r="AL44" s="64" t="s">
        <v>64</v>
      </c>
      <c r="AM44" s="63" t="s">
        <v>64</v>
      </c>
    </row>
    <row r="45" spans="1:39" ht="96.75" customHeight="1" x14ac:dyDescent="0.25">
      <c r="A45" s="602"/>
      <c r="B45" s="600"/>
      <c r="C45" s="600"/>
      <c r="D45" s="154" t="s">
        <v>256</v>
      </c>
      <c r="E45" s="155" t="s">
        <v>257</v>
      </c>
      <c r="F45" s="50" t="s">
        <v>55</v>
      </c>
      <c r="G45" s="50" t="s">
        <v>237</v>
      </c>
      <c r="H45" s="50" t="s">
        <v>72</v>
      </c>
      <c r="I45" s="50" t="s">
        <v>64</v>
      </c>
      <c r="J45" s="50" t="s">
        <v>243</v>
      </c>
      <c r="K45" s="50" t="s">
        <v>64</v>
      </c>
      <c r="L45" s="50">
        <v>6</v>
      </c>
      <c r="M45" s="596"/>
      <c r="N45" s="596"/>
      <c r="O45" s="596"/>
      <c r="P45" s="596"/>
      <c r="Q45" s="50" t="s">
        <v>187</v>
      </c>
      <c r="R45" s="50" t="s">
        <v>206</v>
      </c>
      <c r="S45" s="51" t="s">
        <v>255</v>
      </c>
      <c r="T45" s="63" t="s">
        <v>64</v>
      </c>
      <c r="U45" s="63" t="s">
        <v>64</v>
      </c>
      <c r="V45" s="64" t="s">
        <v>64</v>
      </c>
      <c r="W45" s="63" t="s">
        <v>64</v>
      </c>
      <c r="X45" s="64" t="s">
        <v>64</v>
      </c>
      <c r="Y45" s="63" t="s">
        <v>64</v>
      </c>
      <c r="Z45" s="64" t="s">
        <v>64</v>
      </c>
      <c r="AA45" s="63" t="s">
        <v>64</v>
      </c>
      <c r="AB45" s="64" t="s">
        <v>64</v>
      </c>
      <c r="AC45" s="63" t="s">
        <v>64</v>
      </c>
      <c r="AD45" s="64" t="s">
        <v>64</v>
      </c>
      <c r="AE45" s="63" t="s">
        <v>64</v>
      </c>
      <c r="AF45" s="64" t="s">
        <v>64</v>
      </c>
      <c r="AG45" s="63" t="s">
        <v>64</v>
      </c>
      <c r="AH45" s="64" t="s">
        <v>64</v>
      </c>
      <c r="AI45" s="63" t="s">
        <v>64</v>
      </c>
      <c r="AJ45" s="64" t="s">
        <v>64</v>
      </c>
      <c r="AK45" s="63" t="s">
        <v>64</v>
      </c>
      <c r="AL45" s="64" t="s">
        <v>64</v>
      </c>
      <c r="AM45" s="63" t="s">
        <v>64</v>
      </c>
    </row>
    <row r="46" spans="1:39" ht="82.5" customHeight="1" x14ac:dyDescent="0.25">
      <c r="A46" s="602"/>
      <c r="B46" s="600"/>
      <c r="C46" s="600"/>
      <c r="D46" s="595" t="s">
        <v>258</v>
      </c>
      <c r="E46" s="155" t="s">
        <v>259</v>
      </c>
      <c r="F46" s="50" t="s">
        <v>55</v>
      </c>
      <c r="G46" s="50" t="s">
        <v>260</v>
      </c>
      <c r="H46" s="50" t="s">
        <v>68</v>
      </c>
      <c r="I46" s="50" t="s">
        <v>64</v>
      </c>
      <c r="J46" s="50"/>
      <c r="K46" s="50" t="s">
        <v>157</v>
      </c>
      <c r="L46" s="50">
        <v>6</v>
      </c>
      <c r="M46" s="596"/>
      <c r="N46" s="596"/>
      <c r="O46" s="596"/>
      <c r="P46" s="596"/>
      <c r="Q46" s="50" t="s">
        <v>187</v>
      </c>
      <c r="R46" s="50" t="s">
        <v>196</v>
      </c>
      <c r="S46" s="51" t="s">
        <v>98</v>
      </c>
      <c r="T46" s="63" t="s">
        <v>64</v>
      </c>
      <c r="U46" s="63" t="s">
        <v>64</v>
      </c>
      <c r="V46" s="64" t="s">
        <v>64</v>
      </c>
      <c r="W46" s="64" t="s">
        <v>64</v>
      </c>
      <c r="X46" s="64" t="s">
        <v>64</v>
      </c>
      <c r="Y46" s="64" t="s">
        <v>64</v>
      </c>
      <c r="Z46" s="64" t="s">
        <v>64</v>
      </c>
      <c r="AA46" s="64" t="s">
        <v>64</v>
      </c>
      <c r="AB46" s="64" t="s">
        <v>64</v>
      </c>
      <c r="AC46" s="64" t="s">
        <v>64</v>
      </c>
      <c r="AD46" s="64" t="s">
        <v>64</v>
      </c>
      <c r="AE46" s="64" t="s">
        <v>64</v>
      </c>
      <c r="AF46" s="64" t="s">
        <v>64</v>
      </c>
      <c r="AG46" s="64" t="s">
        <v>64</v>
      </c>
      <c r="AH46" s="64" t="s">
        <v>64</v>
      </c>
      <c r="AI46" s="64" t="s">
        <v>64</v>
      </c>
      <c r="AJ46" s="64" t="s">
        <v>64</v>
      </c>
      <c r="AK46" s="64" t="s">
        <v>64</v>
      </c>
      <c r="AL46" s="64" t="s">
        <v>64</v>
      </c>
      <c r="AM46" s="64" t="s">
        <v>64</v>
      </c>
    </row>
    <row r="47" spans="1:39" ht="95.25" customHeight="1" x14ac:dyDescent="0.25">
      <c r="A47" s="602"/>
      <c r="B47" s="600"/>
      <c r="C47" s="600"/>
      <c r="D47" s="595"/>
      <c r="E47" s="155" t="s">
        <v>261</v>
      </c>
      <c r="F47" s="50" t="s">
        <v>55</v>
      </c>
      <c r="G47" s="50" t="s">
        <v>237</v>
      </c>
      <c r="H47" s="50" t="s">
        <v>72</v>
      </c>
      <c r="I47" s="50" t="s">
        <v>64</v>
      </c>
      <c r="J47" s="50" t="s">
        <v>243</v>
      </c>
      <c r="K47" s="50" t="s">
        <v>64</v>
      </c>
      <c r="L47" s="50">
        <v>6</v>
      </c>
      <c r="M47" s="596"/>
      <c r="N47" s="596"/>
      <c r="O47" s="596"/>
      <c r="P47" s="596"/>
      <c r="Q47" s="50" t="s">
        <v>187</v>
      </c>
      <c r="R47" s="50" t="s">
        <v>206</v>
      </c>
      <c r="S47" s="51" t="s">
        <v>255</v>
      </c>
      <c r="T47" s="63" t="s">
        <v>64</v>
      </c>
      <c r="U47" s="63" t="s">
        <v>64</v>
      </c>
      <c r="V47" s="64" t="s">
        <v>64</v>
      </c>
      <c r="W47" s="63" t="s">
        <v>64</v>
      </c>
      <c r="X47" s="64" t="s">
        <v>64</v>
      </c>
      <c r="Y47" s="63" t="s">
        <v>64</v>
      </c>
      <c r="Z47" s="64" t="s">
        <v>64</v>
      </c>
      <c r="AA47" s="63" t="s">
        <v>64</v>
      </c>
      <c r="AB47" s="64" t="s">
        <v>64</v>
      </c>
      <c r="AC47" s="63" t="s">
        <v>64</v>
      </c>
      <c r="AD47" s="64" t="s">
        <v>64</v>
      </c>
      <c r="AE47" s="63" t="s">
        <v>64</v>
      </c>
      <c r="AF47" s="64" t="s">
        <v>64</v>
      </c>
      <c r="AG47" s="63" t="s">
        <v>64</v>
      </c>
      <c r="AH47" s="64" t="s">
        <v>64</v>
      </c>
      <c r="AI47" s="63" t="s">
        <v>64</v>
      </c>
      <c r="AJ47" s="64" t="s">
        <v>64</v>
      </c>
      <c r="AK47" s="63" t="s">
        <v>64</v>
      </c>
      <c r="AL47" s="64" t="s">
        <v>64</v>
      </c>
      <c r="AM47" s="63" t="s">
        <v>64</v>
      </c>
    </row>
    <row r="48" spans="1:39" ht="98.25" customHeight="1" x14ac:dyDescent="0.25">
      <c r="A48" s="602" t="s">
        <v>233</v>
      </c>
      <c r="B48" s="602" t="s">
        <v>262</v>
      </c>
      <c r="C48" s="602" t="s">
        <v>2161</v>
      </c>
      <c r="D48" s="595" t="s">
        <v>263</v>
      </c>
      <c r="E48" s="155" t="s">
        <v>264</v>
      </c>
      <c r="F48" s="50" t="s">
        <v>55</v>
      </c>
      <c r="G48" s="50" t="s">
        <v>237</v>
      </c>
      <c r="H48" s="50" t="s">
        <v>72</v>
      </c>
      <c r="I48" s="50" t="s">
        <v>64</v>
      </c>
      <c r="J48" s="50" t="s">
        <v>133</v>
      </c>
      <c r="K48" s="50" t="s">
        <v>64</v>
      </c>
      <c r="L48" s="50">
        <v>6</v>
      </c>
      <c r="M48" s="596" t="s">
        <v>201</v>
      </c>
      <c r="N48" s="596" t="s">
        <v>97</v>
      </c>
      <c r="O48" s="596" t="s">
        <v>102</v>
      </c>
      <c r="P48" s="596" t="s">
        <v>98</v>
      </c>
      <c r="Q48" s="50" t="s">
        <v>265</v>
      </c>
      <c r="R48" s="50" t="s">
        <v>266</v>
      </c>
      <c r="S48" s="51" t="s">
        <v>267</v>
      </c>
      <c r="T48" s="63" t="s">
        <v>64</v>
      </c>
      <c r="U48" s="65" t="s">
        <v>64</v>
      </c>
      <c r="V48" s="64" t="s">
        <v>64</v>
      </c>
      <c r="W48" s="63" t="s">
        <v>64</v>
      </c>
      <c r="X48" s="63" t="s">
        <v>64</v>
      </c>
      <c r="Y48" s="63" t="s">
        <v>64</v>
      </c>
      <c r="Z48" s="64" t="s">
        <v>64</v>
      </c>
      <c r="AA48" s="63" t="s">
        <v>64</v>
      </c>
      <c r="AB48" s="63" t="s">
        <v>64</v>
      </c>
      <c r="AC48" s="63" t="s">
        <v>64</v>
      </c>
      <c r="AD48" s="64" t="s">
        <v>64</v>
      </c>
      <c r="AE48" s="63" t="s">
        <v>64</v>
      </c>
      <c r="AF48" s="63" t="s">
        <v>64</v>
      </c>
      <c r="AG48" s="63" t="s">
        <v>64</v>
      </c>
      <c r="AH48" s="64" t="s">
        <v>64</v>
      </c>
      <c r="AI48" s="63" t="s">
        <v>64</v>
      </c>
      <c r="AJ48" s="63" t="s">
        <v>64</v>
      </c>
      <c r="AK48" s="63" t="s">
        <v>64</v>
      </c>
      <c r="AL48" s="64" t="s">
        <v>64</v>
      </c>
      <c r="AM48" s="63" t="s">
        <v>64</v>
      </c>
    </row>
    <row r="49" spans="1:40" ht="64.5" customHeight="1" x14ac:dyDescent="0.25">
      <c r="A49" s="602"/>
      <c r="B49" s="602"/>
      <c r="C49" s="602"/>
      <c r="D49" s="595"/>
      <c r="E49" s="155" t="s">
        <v>268</v>
      </c>
      <c r="F49" s="50" t="s">
        <v>269</v>
      </c>
      <c r="G49" s="50" t="s">
        <v>237</v>
      </c>
      <c r="H49" s="50" t="s">
        <v>68</v>
      </c>
      <c r="I49" s="50" t="s">
        <v>64</v>
      </c>
      <c r="J49" s="50" t="s">
        <v>64</v>
      </c>
      <c r="K49" s="50" t="s">
        <v>101</v>
      </c>
      <c r="L49" s="50">
        <v>3</v>
      </c>
      <c r="M49" s="596"/>
      <c r="N49" s="596"/>
      <c r="O49" s="596"/>
      <c r="P49" s="596"/>
      <c r="Q49" s="50" t="s">
        <v>147</v>
      </c>
      <c r="R49" s="50" t="s">
        <v>102</v>
      </c>
      <c r="S49" s="51" t="s">
        <v>98</v>
      </c>
      <c r="T49" s="65" t="s">
        <v>64</v>
      </c>
      <c r="U49" s="63" t="s">
        <v>64</v>
      </c>
      <c r="V49" s="64" t="s">
        <v>64</v>
      </c>
      <c r="W49" s="64" t="s">
        <v>64</v>
      </c>
      <c r="X49" s="64" t="s">
        <v>64</v>
      </c>
      <c r="Y49" s="64" t="s">
        <v>64</v>
      </c>
      <c r="Z49" s="64" t="s">
        <v>64</v>
      </c>
      <c r="AA49" s="64" t="s">
        <v>64</v>
      </c>
      <c r="AB49" s="64" t="s">
        <v>64</v>
      </c>
      <c r="AC49" s="64" t="s">
        <v>64</v>
      </c>
      <c r="AD49" s="64" t="s">
        <v>64</v>
      </c>
      <c r="AE49" s="64" t="s">
        <v>64</v>
      </c>
      <c r="AF49" s="64" t="s">
        <v>64</v>
      </c>
      <c r="AG49" s="64" t="s">
        <v>64</v>
      </c>
      <c r="AH49" s="64" t="s">
        <v>64</v>
      </c>
      <c r="AI49" s="64" t="s">
        <v>64</v>
      </c>
      <c r="AJ49" s="64" t="s">
        <v>64</v>
      </c>
      <c r="AK49" s="64" t="s">
        <v>64</v>
      </c>
      <c r="AL49" s="64" t="s">
        <v>64</v>
      </c>
      <c r="AM49" s="64" t="s">
        <v>64</v>
      </c>
    </row>
    <row r="50" spans="1:40" ht="66" customHeight="1" x14ac:dyDescent="0.25">
      <c r="A50" s="602"/>
      <c r="B50" s="602"/>
      <c r="C50" s="602"/>
      <c r="D50" s="154" t="s">
        <v>270</v>
      </c>
      <c r="E50" s="155" t="s">
        <v>271</v>
      </c>
      <c r="F50" s="50" t="s">
        <v>55</v>
      </c>
      <c r="G50" s="50" t="s">
        <v>272</v>
      </c>
      <c r="H50" s="50" t="s">
        <v>72</v>
      </c>
      <c r="I50" s="50" t="s">
        <v>64</v>
      </c>
      <c r="J50" s="50" t="s">
        <v>273</v>
      </c>
      <c r="K50" s="50"/>
      <c r="L50" s="50">
        <v>12</v>
      </c>
      <c r="M50" s="596"/>
      <c r="N50" s="596"/>
      <c r="O50" s="596"/>
      <c r="P50" s="596"/>
      <c r="Q50" s="50" t="s">
        <v>274</v>
      </c>
      <c r="R50" s="50" t="s">
        <v>275</v>
      </c>
      <c r="S50" s="51" t="s">
        <v>276</v>
      </c>
      <c r="T50" s="63" t="s">
        <v>64</v>
      </c>
      <c r="U50" s="63" t="s">
        <v>64</v>
      </c>
      <c r="V50" s="64" t="s">
        <v>64</v>
      </c>
      <c r="W50" s="64" t="s">
        <v>64</v>
      </c>
      <c r="X50" s="64" t="s">
        <v>64</v>
      </c>
      <c r="Y50" s="64" t="s">
        <v>64</v>
      </c>
      <c r="Z50" s="64" t="s">
        <v>64</v>
      </c>
      <c r="AA50" s="63" t="s">
        <v>64</v>
      </c>
      <c r="AB50" s="63" t="s">
        <v>64</v>
      </c>
      <c r="AC50" s="64" t="s">
        <v>64</v>
      </c>
      <c r="AD50" s="63" t="s">
        <v>64</v>
      </c>
      <c r="AE50" s="63" t="s">
        <v>64</v>
      </c>
      <c r="AF50" s="64" t="s">
        <v>64</v>
      </c>
      <c r="AG50" s="63" t="s">
        <v>64</v>
      </c>
      <c r="AH50" s="63" t="s">
        <v>64</v>
      </c>
      <c r="AI50" s="64" t="s">
        <v>64</v>
      </c>
      <c r="AJ50" s="63" t="s">
        <v>64</v>
      </c>
      <c r="AK50" s="63" t="s">
        <v>64</v>
      </c>
      <c r="AL50" s="64" t="s">
        <v>64</v>
      </c>
      <c r="AM50" s="63" t="s">
        <v>64</v>
      </c>
    </row>
    <row r="51" spans="1:40" ht="86.25" customHeight="1" x14ac:dyDescent="0.25">
      <c r="A51" s="602" t="s">
        <v>233</v>
      </c>
      <c r="B51" s="602" t="s">
        <v>277</v>
      </c>
      <c r="C51" s="602" t="s">
        <v>2162</v>
      </c>
      <c r="D51" s="595" t="s">
        <v>278</v>
      </c>
      <c r="E51" s="155" t="s">
        <v>279</v>
      </c>
      <c r="F51" s="50" t="s">
        <v>55</v>
      </c>
      <c r="G51" s="50" t="s">
        <v>237</v>
      </c>
      <c r="H51" s="50" t="s">
        <v>72</v>
      </c>
      <c r="I51" s="50" t="s">
        <v>64</v>
      </c>
      <c r="J51" s="50" t="s">
        <v>280</v>
      </c>
      <c r="K51" s="50" t="s">
        <v>64</v>
      </c>
      <c r="L51" s="50">
        <v>12</v>
      </c>
      <c r="M51" s="596" t="s">
        <v>201</v>
      </c>
      <c r="N51" s="596" t="s">
        <v>281</v>
      </c>
      <c r="O51" s="596" t="s">
        <v>96</v>
      </c>
      <c r="P51" s="596" t="s">
        <v>282</v>
      </c>
      <c r="Q51" s="50" t="s">
        <v>59</v>
      </c>
      <c r="R51" s="50" t="s">
        <v>96</v>
      </c>
      <c r="S51" s="51" t="s">
        <v>283</v>
      </c>
      <c r="T51" s="63" t="s">
        <v>64</v>
      </c>
      <c r="U51" s="64" t="s">
        <v>64</v>
      </c>
      <c r="V51" s="64" t="s">
        <v>64</v>
      </c>
      <c r="W51" s="64" t="s">
        <v>64</v>
      </c>
      <c r="X51" s="64" t="s">
        <v>64</v>
      </c>
      <c r="Y51" s="63" t="s">
        <v>64</v>
      </c>
      <c r="Z51" s="63" t="s">
        <v>64</v>
      </c>
      <c r="AA51" s="64" t="s">
        <v>64</v>
      </c>
      <c r="AB51" s="63" t="s">
        <v>64</v>
      </c>
      <c r="AC51" s="63" t="s">
        <v>64</v>
      </c>
      <c r="AD51" s="64" t="s">
        <v>64</v>
      </c>
      <c r="AE51" s="63" t="s">
        <v>64</v>
      </c>
      <c r="AF51" s="63" t="s">
        <v>64</v>
      </c>
      <c r="AG51" s="64" t="s">
        <v>64</v>
      </c>
      <c r="AH51" s="63" t="s">
        <v>64</v>
      </c>
      <c r="AI51" s="63" t="s">
        <v>64</v>
      </c>
      <c r="AJ51" s="64" t="s">
        <v>64</v>
      </c>
      <c r="AK51" s="63" t="s">
        <v>64</v>
      </c>
      <c r="AL51" s="63" t="s">
        <v>64</v>
      </c>
      <c r="AM51" s="64" t="s">
        <v>64</v>
      </c>
    </row>
    <row r="52" spans="1:40" ht="95.25" customHeight="1" x14ac:dyDescent="0.25">
      <c r="A52" s="602"/>
      <c r="B52" s="602"/>
      <c r="C52" s="602"/>
      <c r="D52" s="595"/>
      <c r="E52" s="155" t="s">
        <v>284</v>
      </c>
      <c r="F52" s="50" t="s">
        <v>55</v>
      </c>
      <c r="G52" s="50" t="s">
        <v>237</v>
      </c>
      <c r="H52" s="50" t="s">
        <v>72</v>
      </c>
      <c r="I52" s="50" t="s">
        <v>64</v>
      </c>
      <c r="J52" s="50" t="s">
        <v>280</v>
      </c>
      <c r="K52" s="50" t="s">
        <v>64</v>
      </c>
      <c r="L52" s="50">
        <v>12</v>
      </c>
      <c r="M52" s="596"/>
      <c r="N52" s="596"/>
      <c r="O52" s="596"/>
      <c r="P52" s="596"/>
      <c r="Q52" s="50" t="s">
        <v>59</v>
      </c>
      <c r="R52" s="50" t="s">
        <v>96</v>
      </c>
      <c r="S52" s="51" t="s">
        <v>283</v>
      </c>
      <c r="T52" s="63" t="s">
        <v>64</v>
      </c>
      <c r="U52" s="64" t="s">
        <v>64</v>
      </c>
      <c r="V52" s="64" t="s">
        <v>64</v>
      </c>
      <c r="W52" s="64" t="s">
        <v>64</v>
      </c>
      <c r="X52" s="64" t="s">
        <v>64</v>
      </c>
      <c r="Y52" s="63" t="s">
        <v>64</v>
      </c>
      <c r="Z52" s="63" t="s">
        <v>64</v>
      </c>
      <c r="AA52" s="64" t="s">
        <v>64</v>
      </c>
      <c r="AB52" s="63" t="s">
        <v>64</v>
      </c>
      <c r="AC52" s="63" t="s">
        <v>64</v>
      </c>
      <c r="AD52" s="64" t="s">
        <v>64</v>
      </c>
      <c r="AE52" s="63" t="s">
        <v>64</v>
      </c>
      <c r="AF52" s="63" t="s">
        <v>64</v>
      </c>
      <c r="AG52" s="64" t="s">
        <v>64</v>
      </c>
      <c r="AH52" s="63" t="s">
        <v>64</v>
      </c>
      <c r="AI52" s="63" t="s">
        <v>64</v>
      </c>
      <c r="AJ52" s="64" t="s">
        <v>64</v>
      </c>
      <c r="AK52" s="63" t="s">
        <v>64</v>
      </c>
      <c r="AL52" s="63" t="s">
        <v>64</v>
      </c>
      <c r="AM52" s="64" t="s">
        <v>64</v>
      </c>
    </row>
    <row r="53" spans="1:40" ht="91.5" customHeight="1" x14ac:dyDescent="0.25">
      <c r="A53" s="602"/>
      <c r="B53" s="602"/>
      <c r="C53" s="602"/>
      <c r="D53" s="154" t="s">
        <v>285</v>
      </c>
      <c r="E53" s="155" t="s">
        <v>286</v>
      </c>
      <c r="F53" s="50" t="s">
        <v>55</v>
      </c>
      <c r="G53" s="50" t="s">
        <v>287</v>
      </c>
      <c r="H53" s="50" t="s">
        <v>72</v>
      </c>
      <c r="I53" s="50" t="s">
        <v>64</v>
      </c>
      <c r="J53" s="50" t="s">
        <v>280</v>
      </c>
      <c r="K53" s="50" t="s">
        <v>64</v>
      </c>
      <c r="L53" s="50">
        <v>12</v>
      </c>
      <c r="M53" s="596"/>
      <c r="N53" s="596"/>
      <c r="O53" s="596"/>
      <c r="P53" s="596"/>
      <c r="Q53" s="50" t="s">
        <v>59</v>
      </c>
      <c r="R53" s="50" t="s">
        <v>96</v>
      </c>
      <c r="S53" s="51" t="s">
        <v>283</v>
      </c>
      <c r="T53" s="63" t="s">
        <v>64</v>
      </c>
      <c r="U53" s="64" t="s">
        <v>64</v>
      </c>
      <c r="V53" s="64" t="s">
        <v>64</v>
      </c>
      <c r="W53" s="64" t="s">
        <v>64</v>
      </c>
      <c r="X53" s="64" t="s">
        <v>64</v>
      </c>
      <c r="Y53" s="63" t="s">
        <v>64</v>
      </c>
      <c r="Z53" s="63" t="s">
        <v>64</v>
      </c>
      <c r="AA53" s="64" t="s">
        <v>64</v>
      </c>
      <c r="AB53" s="63" t="s">
        <v>64</v>
      </c>
      <c r="AC53" s="63" t="s">
        <v>64</v>
      </c>
      <c r="AD53" s="64" t="s">
        <v>64</v>
      </c>
      <c r="AE53" s="63" t="s">
        <v>64</v>
      </c>
      <c r="AF53" s="63" t="s">
        <v>64</v>
      </c>
      <c r="AG53" s="64" t="s">
        <v>64</v>
      </c>
      <c r="AH53" s="63" t="s">
        <v>64</v>
      </c>
      <c r="AI53" s="63" t="s">
        <v>64</v>
      </c>
      <c r="AJ53" s="64" t="s">
        <v>64</v>
      </c>
      <c r="AK53" s="63" t="s">
        <v>64</v>
      </c>
      <c r="AL53" s="63" t="s">
        <v>64</v>
      </c>
      <c r="AM53" s="64" t="s">
        <v>64</v>
      </c>
    </row>
    <row r="54" spans="1:40" ht="90" customHeight="1" x14ac:dyDescent="0.25">
      <c r="A54" s="602"/>
      <c r="B54" s="602"/>
      <c r="C54" s="602"/>
      <c r="D54" s="154" t="s">
        <v>288</v>
      </c>
      <c r="E54" s="155" t="s">
        <v>289</v>
      </c>
      <c r="F54" s="50" t="s">
        <v>55</v>
      </c>
      <c r="G54" s="50" t="s">
        <v>237</v>
      </c>
      <c r="H54" s="50" t="s">
        <v>68</v>
      </c>
      <c r="I54" s="50" t="s">
        <v>64</v>
      </c>
      <c r="J54" s="50" t="s">
        <v>64</v>
      </c>
      <c r="K54" s="50" t="s">
        <v>290</v>
      </c>
      <c r="L54" s="50">
        <v>2</v>
      </c>
      <c r="M54" s="596"/>
      <c r="N54" s="596"/>
      <c r="O54" s="596"/>
      <c r="P54" s="596"/>
      <c r="Q54" s="50" t="s">
        <v>281</v>
      </c>
      <c r="R54" s="50" t="s">
        <v>291</v>
      </c>
      <c r="S54" s="51" t="s">
        <v>282</v>
      </c>
      <c r="T54" s="64" t="s">
        <v>64</v>
      </c>
      <c r="U54" s="64" t="s">
        <v>64</v>
      </c>
      <c r="V54" s="64" t="s">
        <v>64</v>
      </c>
      <c r="W54" s="64" t="s">
        <v>64</v>
      </c>
      <c r="X54" s="64" t="s">
        <v>64</v>
      </c>
      <c r="Y54" s="64" t="s">
        <v>64</v>
      </c>
      <c r="Z54" s="64" t="s">
        <v>64</v>
      </c>
      <c r="AA54" s="64" t="s">
        <v>64</v>
      </c>
      <c r="AB54" s="64" t="s">
        <v>64</v>
      </c>
      <c r="AC54" s="64" t="s">
        <v>64</v>
      </c>
      <c r="AD54" s="64" t="s">
        <v>64</v>
      </c>
      <c r="AE54" s="64" t="s">
        <v>64</v>
      </c>
      <c r="AF54" s="64" t="s">
        <v>64</v>
      </c>
      <c r="AG54" s="64" t="s">
        <v>64</v>
      </c>
      <c r="AH54" s="64" t="s">
        <v>64</v>
      </c>
      <c r="AI54" s="64" t="s">
        <v>64</v>
      </c>
      <c r="AJ54" s="64" t="s">
        <v>64</v>
      </c>
      <c r="AK54" s="64" t="s">
        <v>64</v>
      </c>
      <c r="AL54" s="64" t="s">
        <v>64</v>
      </c>
      <c r="AM54" s="64" t="s">
        <v>64</v>
      </c>
    </row>
    <row r="55" spans="1:40" ht="64.5" customHeight="1" x14ac:dyDescent="0.25">
      <c r="A55" s="594" t="s">
        <v>292</v>
      </c>
      <c r="B55" s="595" t="s">
        <v>293</v>
      </c>
      <c r="C55" s="594" t="s">
        <v>2163</v>
      </c>
      <c r="D55" s="154" t="s">
        <v>294</v>
      </c>
      <c r="E55" s="155" t="s">
        <v>295</v>
      </c>
      <c r="F55" s="50" t="s">
        <v>55</v>
      </c>
      <c r="G55" s="50" t="s">
        <v>56</v>
      </c>
      <c r="H55" s="50" t="s">
        <v>72</v>
      </c>
      <c r="I55" s="50" t="s">
        <v>64</v>
      </c>
      <c r="J55" s="50" t="s">
        <v>296</v>
      </c>
      <c r="K55" s="50" t="s">
        <v>64</v>
      </c>
      <c r="L55" s="50">
        <v>10</v>
      </c>
      <c r="M55" s="596" t="s">
        <v>201</v>
      </c>
      <c r="N55" s="596" t="s">
        <v>187</v>
      </c>
      <c r="O55" s="596" t="s">
        <v>120</v>
      </c>
      <c r="P55" s="596" t="s">
        <v>98</v>
      </c>
      <c r="Q55" s="50" t="s">
        <v>187</v>
      </c>
      <c r="R55" s="50" t="s">
        <v>297</v>
      </c>
      <c r="S55" s="51" t="s">
        <v>298</v>
      </c>
      <c r="T55" s="57" t="s">
        <v>64</v>
      </c>
      <c r="U55" s="59" t="s">
        <v>64</v>
      </c>
      <c r="V55" s="58" t="s">
        <v>64</v>
      </c>
      <c r="W55" s="58" t="s">
        <v>64</v>
      </c>
      <c r="X55" s="57" t="s">
        <v>64</v>
      </c>
      <c r="Y55" s="59" t="s">
        <v>64</v>
      </c>
      <c r="Z55" s="59" t="s">
        <v>64</v>
      </c>
      <c r="AA55" s="59" t="s">
        <v>64</v>
      </c>
      <c r="AB55" s="59" t="s">
        <v>64</v>
      </c>
      <c r="AC55" s="59" t="s">
        <v>64</v>
      </c>
      <c r="AD55" s="59" t="s">
        <v>64</v>
      </c>
      <c r="AE55" s="59" t="s">
        <v>64</v>
      </c>
      <c r="AF55" s="59" t="s">
        <v>64</v>
      </c>
      <c r="AG55" s="58" t="s">
        <v>64</v>
      </c>
      <c r="AH55" s="59" t="s">
        <v>64</v>
      </c>
      <c r="AI55" s="59" t="s">
        <v>64</v>
      </c>
      <c r="AJ55" s="59" t="s">
        <v>64</v>
      </c>
      <c r="AK55" s="59" t="s">
        <v>64</v>
      </c>
      <c r="AL55" s="59" t="s">
        <v>64</v>
      </c>
      <c r="AM55" s="57" t="s">
        <v>64</v>
      </c>
    </row>
    <row r="56" spans="1:40" ht="90.75" customHeight="1" x14ac:dyDescent="0.25">
      <c r="A56" s="594"/>
      <c r="B56" s="595"/>
      <c r="C56" s="594"/>
      <c r="D56" s="595" t="s">
        <v>299</v>
      </c>
      <c r="E56" s="155" t="s">
        <v>300</v>
      </c>
      <c r="F56" s="50" t="s">
        <v>55</v>
      </c>
      <c r="G56" s="50" t="s">
        <v>111</v>
      </c>
      <c r="H56" s="50" t="s">
        <v>72</v>
      </c>
      <c r="I56" s="50" t="s">
        <v>64</v>
      </c>
      <c r="J56" s="50" t="s">
        <v>216</v>
      </c>
      <c r="K56" s="50" t="s">
        <v>64</v>
      </c>
      <c r="L56" s="50">
        <v>10</v>
      </c>
      <c r="M56" s="596"/>
      <c r="N56" s="596"/>
      <c r="O56" s="596"/>
      <c r="P56" s="596"/>
      <c r="Q56" s="50" t="s">
        <v>187</v>
      </c>
      <c r="R56" s="50" t="s">
        <v>301</v>
      </c>
      <c r="S56" s="51" t="s">
        <v>276</v>
      </c>
      <c r="T56" s="59" t="s">
        <v>64</v>
      </c>
      <c r="U56" s="59" t="s">
        <v>64</v>
      </c>
      <c r="V56" s="58" t="s">
        <v>64</v>
      </c>
      <c r="W56" s="58" t="s">
        <v>64</v>
      </c>
      <c r="X56" s="58" t="s">
        <v>64</v>
      </c>
      <c r="Y56" s="58" t="s">
        <v>64</v>
      </c>
      <c r="Z56" s="58" t="s">
        <v>64</v>
      </c>
      <c r="AA56" s="59" t="s">
        <v>64</v>
      </c>
      <c r="AB56" s="59" t="s">
        <v>64</v>
      </c>
      <c r="AC56" s="58" t="s">
        <v>64</v>
      </c>
      <c r="AD56" s="59" t="s">
        <v>64</v>
      </c>
      <c r="AE56" s="59" t="s">
        <v>64</v>
      </c>
      <c r="AF56" s="58" t="s">
        <v>64</v>
      </c>
      <c r="AG56" s="59" t="s">
        <v>64</v>
      </c>
      <c r="AH56" s="59" t="s">
        <v>64</v>
      </c>
      <c r="AI56" s="58" t="s">
        <v>64</v>
      </c>
      <c r="AJ56" s="59" t="s">
        <v>64</v>
      </c>
      <c r="AK56" s="59" t="s">
        <v>64</v>
      </c>
      <c r="AL56" s="58" t="s">
        <v>64</v>
      </c>
      <c r="AM56" s="59" t="s">
        <v>64</v>
      </c>
    </row>
    <row r="57" spans="1:40" ht="81" customHeight="1" x14ac:dyDescent="0.25">
      <c r="A57" s="594"/>
      <c r="B57" s="595"/>
      <c r="C57" s="594"/>
      <c r="D57" s="595"/>
      <c r="E57" s="155" t="s">
        <v>302</v>
      </c>
      <c r="F57" s="50" t="s">
        <v>55</v>
      </c>
      <c r="G57" s="50" t="s">
        <v>111</v>
      </c>
      <c r="H57" s="50" t="s">
        <v>72</v>
      </c>
      <c r="I57" s="50" t="s">
        <v>64</v>
      </c>
      <c r="J57" s="50" t="s">
        <v>216</v>
      </c>
      <c r="K57" s="50" t="s">
        <v>64</v>
      </c>
      <c r="L57" s="50">
        <v>10</v>
      </c>
      <c r="M57" s="596"/>
      <c r="N57" s="596"/>
      <c r="O57" s="596"/>
      <c r="P57" s="596"/>
      <c r="Q57" s="50" t="s">
        <v>187</v>
      </c>
      <c r="R57" s="50" t="s">
        <v>301</v>
      </c>
      <c r="S57" s="51" t="s">
        <v>276</v>
      </c>
      <c r="T57" s="57" t="s">
        <v>64</v>
      </c>
      <c r="U57" s="57" t="s">
        <v>64</v>
      </c>
      <c r="V57" s="58" t="s">
        <v>64</v>
      </c>
      <c r="W57" s="58" t="s">
        <v>64</v>
      </c>
      <c r="X57" s="58" t="s">
        <v>64</v>
      </c>
      <c r="Y57" s="58" t="s">
        <v>64</v>
      </c>
      <c r="Z57" s="58" t="s">
        <v>64</v>
      </c>
      <c r="AA57" s="59" t="s">
        <v>64</v>
      </c>
      <c r="AB57" s="59" t="s">
        <v>64</v>
      </c>
      <c r="AC57" s="58" t="s">
        <v>64</v>
      </c>
      <c r="AD57" s="59" t="s">
        <v>64</v>
      </c>
      <c r="AE57" s="59" t="s">
        <v>64</v>
      </c>
      <c r="AF57" s="58" t="s">
        <v>64</v>
      </c>
      <c r="AG57" s="59" t="s">
        <v>64</v>
      </c>
      <c r="AH57" s="59" t="s">
        <v>64</v>
      </c>
      <c r="AI57" s="58" t="s">
        <v>64</v>
      </c>
      <c r="AJ57" s="59" t="s">
        <v>64</v>
      </c>
      <c r="AK57" s="59" t="s">
        <v>64</v>
      </c>
      <c r="AL57" s="58" t="s">
        <v>64</v>
      </c>
      <c r="AM57" s="59" t="s">
        <v>64</v>
      </c>
    </row>
    <row r="58" spans="1:40" ht="69.75" customHeight="1" x14ac:dyDescent="0.25">
      <c r="A58" s="594"/>
      <c r="B58" s="595"/>
      <c r="C58" s="594"/>
      <c r="D58" s="595"/>
      <c r="E58" s="155" t="s">
        <v>303</v>
      </c>
      <c r="F58" s="50" t="s">
        <v>55</v>
      </c>
      <c r="G58" s="50" t="s">
        <v>111</v>
      </c>
      <c r="H58" s="50" t="s">
        <v>72</v>
      </c>
      <c r="I58" s="50" t="s">
        <v>64</v>
      </c>
      <c r="J58" s="50" t="s">
        <v>304</v>
      </c>
      <c r="K58" s="50" t="s">
        <v>64</v>
      </c>
      <c r="L58" s="50">
        <v>10</v>
      </c>
      <c r="M58" s="596"/>
      <c r="N58" s="596"/>
      <c r="O58" s="596"/>
      <c r="P58" s="596"/>
      <c r="Q58" s="50" t="s">
        <v>187</v>
      </c>
      <c r="R58" s="50" t="s">
        <v>120</v>
      </c>
      <c r="S58" s="51" t="s">
        <v>305</v>
      </c>
      <c r="T58" s="57" t="s">
        <v>64</v>
      </c>
      <c r="U58" s="57" t="s">
        <v>64</v>
      </c>
      <c r="V58" s="58" t="s">
        <v>64</v>
      </c>
      <c r="W58" s="58" t="s">
        <v>64</v>
      </c>
      <c r="X58" s="58" t="s">
        <v>64</v>
      </c>
      <c r="Y58" s="57" t="s">
        <v>64</v>
      </c>
      <c r="Z58" s="57" t="s">
        <v>64</v>
      </c>
      <c r="AA58" s="58" t="s">
        <v>64</v>
      </c>
      <c r="AB58" s="57" t="s">
        <v>64</v>
      </c>
      <c r="AC58" s="57" t="s">
        <v>64</v>
      </c>
      <c r="AD58" s="58" t="s">
        <v>64</v>
      </c>
      <c r="AE58" s="57" t="s">
        <v>64</v>
      </c>
      <c r="AF58" s="57" t="s">
        <v>64</v>
      </c>
      <c r="AG58" s="58" t="s">
        <v>64</v>
      </c>
      <c r="AH58" s="57" t="s">
        <v>64</v>
      </c>
      <c r="AI58" s="57" t="s">
        <v>64</v>
      </c>
      <c r="AJ58" s="58" t="s">
        <v>64</v>
      </c>
      <c r="AK58" s="57" t="s">
        <v>64</v>
      </c>
      <c r="AL58" s="57" t="s">
        <v>64</v>
      </c>
      <c r="AM58" s="58" t="s">
        <v>64</v>
      </c>
    </row>
    <row r="59" spans="1:40" ht="51.75" customHeight="1" x14ac:dyDescent="0.25">
      <c r="A59" s="594"/>
      <c r="B59" s="595"/>
      <c r="C59" s="594"/>
      <c r="D59" s="154" t="s">
        <v>306</v>
      </c>
      <c r="E59" s="155" t="s">
        <v>307</v>
      </c>
      <c r="F59" s="50" t="s">
        <v>55</v>
      </c>
      <c r="G59" s="50" t="s">
        <v>78</v>
      </c>
      <c r="H59" s="50" t="s">
        <v>68</v>
      </c>
      <c r="I59" s="50" t="s">
        <v>64</v>
      </c>
      <c r="J59" s="50"/>
      <c r="K59" s="50" t="s">
        <v>84</v>
      </c>
      <c r="L59" s="50">
        <v>6</v>
      </c>
      <c r="M59" s="596"/>
      <c r="N59" s="596"/>
      <c r="O59" s="596"/>
      <c r="P59" s="596"/>
      <c r="Q59" s="50" t="s">
        <v>187</v>
      </c>
      <c r="R59" s="50" t="s">
        <v>196</v>
      </c>
      <c r="S59" s="51" t="s">
        <v>98</v>
      </c>
      <c r="T59" s="57" t="s">
        <v>64</v>
      </c>
      <c r="U59" s="57" t="s">
        <v>64</v>
      </c>
      <c r="V59" s="58" t="s">
        <v>64</v>
      </c>
      <c r="W59" s="58" t="s">
        <v>64</v>
      </c>
      <c r="X59" s="58" t="s">
        <v>64</v>
      </c>
      <c r="Y59" s="58" t="s">
        <v>64</v>
      </c>
      <c r="Z59" s="58" t="s">
        <v>64</v>
      </c>
      <c r="AA59" s="58" t="s">
        <v>64</v>
      </c>
      <c r="AB59" s="58" t="s">
        <v>64</v>
      </c>
      <c r="AC59" s="58" t="s">
        <v>64</v>
      </c>
      <c r="AD59" s="58" t="s">
        <v>64</v>
      </c>
      <c r="AE59" s="58" t="s">
        <v>64</v>
      </c>
      <c r="AF59" s="58" t="s">
        <v>64</v>
      </c>
      <c r="AG59" s="58" t="s">
        <v>64</v>
      </c>
      <c r="AH59" s="58" t="s">
        <v>64</v>
      </c>
      <c r="AI59" s="58" t="s">
        <v>64</v>
      </c>
      <c r="AJ59" s="58" t="s">
        <v>64</v>
      </c>
      <c r="AK59" s="58" t="s">
        <v>64</v>
      </c>
      <c r="AL59" s="58" t="s">
        <v>64</v>
      </c>
      <c r="AM59" s="58" t="s">
        <v>64</v>
      </c>
    </row>
    <row r="60" spans="1:40" ht="69" customHeight="1" x14ac:dyDescent="0.25">
      <c r="A60" s="594"/>
      <c r="B60" s="595"/>
      <c r="C60" s="594"/>
      <c r="D60" s="595" t="s">
        <v>308</v>
      </c>
      <c r="E60" s="155" t="s">
        <v>309</v>
      </c>
      <c r="F60" s="50" t="s">
        <v>55</v>
      </c>
      <c r="G60" s="50" t="s">
        <v>111</v>
      </c>
      <c r="H60" s="50" t="s">
        <v>72</v>
      </c>
      <c r="I60" s="50" t="s">
        <v>64</v>
      </c>
      <c r="J60" s="50" t="s">
        <v>304</v>
      </c>
      <c r="K60" s="50" t="s">
        <v>64</v>
      </c>
      <c r="L60" s="50">
        <v>10</v>
      </c>
      <c r="M60" s="596"/>
      <c r="N60" s="596"/>
      <c r="O60" s="596"/>
      <c r="P60" s="596"/>
      <c r="Q60" s="50" t="s">
        <v>187</v>
      </c>
      <c r="R60" s="50" t="s">
        <v>120</v>
      </c>
      <c r="S60" s="51" t="s">
        <v>305</v>
      </c>
      <c r="T60" s="57" t="s">
        <v>64</v>
      </c>
      <c r="U60" s="57" t="s">
        <v>64</v>
      </c>
      <c r="V60" s="58" t="s">
        <v>64</v>
      </c>
      <c r="W60" s="58" t="s">
        <v>64</v>
      </c>
      <c r="X60" s="58" t="s">
        <v>64</v>
      </c>
      <c r="Y60" s="57" t="s">
        <v>64</v>
      </c>
      <c r="Z60" s="57" t="s">
        <v>64</v>
      </c>
      <c r="AA60" s="58" t="s">
        <v>64</v>
      </c>
      <c r="AB60" s="57" t="s">
        <v>64</v>
      </c>
      <c r="AC60" s="57" t="s">
        <v>64</v>
      </c>
      <c r="AD60" s="58" t="s">
        <v>64</v>
      </c>
      <c r="AE60" s="57" t="s">
        <v>64</v>
      </c>
      <c r="AF60" s="57" t="s">
        <v>64</v>
      </c>
      <c r="AG60" s="58" t="s">
        <v>64</v>
      </c>
      <c r="AH60" s="57" t="s">
        <v>64</v>
      </c>
      <c r="AI60" s="57" t="s">
        <v>64</v>
      </c>
      <c r="AJ60" s="58" t="s">
        <v>64</v>
      </c>
      <c r="AK60" s="57" t="s">
        <v>64</v>
      </c>
      <c r="AL60" s="57" t="s">
        <v>64</v>
      </c>
      <c r="AM60" s="58" t="s">
        <v>64</v>
      </c>
    </row>
    <row r="61" spans="1:40" ht="48" customHeight="1" x14ac:dyDescent="0.25">
      <c r="A61" s="594"/>
      <c r="B61" s="595"/>
      <c r="C61" s="594"/>
      <c r="D61" s="595"/>
      <c r="E61" s="155" t="s">
        <v>310</v>
      </c>
      <c r="F61" s="50" t="s">
        <v>55</v>
      </c>
      <c r="G61" s="50" t="s">
        <v>111</v>
      </c>
      <c r="H61" s="50" t="s">
        <v>72</v>
      </c>
      <c r="I61" s="50" t="s">
        <v>64</v>
      </c>
      <c r="J61" s="50" t="s">
        <v>304</v>
      </c>
      <c r="K61" s="50" t="s">
        <v>64</v>
      </c>
      <c r="L61" s="50">
        <v>10</v>
      </c>
      <c r="M61" s="596"/>
      <c r="N61" s="596"/>
      <c r="O61" s="596"/>
      <c r="P61" s="596"/>
      <c r="Q61" s="50" t="s">
        <v>187</v>
      </c>
      <c r="R61" s="50" t="s">
        <v>120</v>
      </c>
      <c r="S61" s="51" t="s">
        <v>305</v>
      </c>
      <c r="T61" s="57" t="s">
        <v>64</v>
      </c>
      <c r="U61" s="57" t="s">
        <v>64</v>
      </c>
      <c r="V61" s="58" t="s">
        <v>64</v>
      </c>
      <c r="W61" s="58" t="s">
        <v>64</v>
      </c>
      <c r="X61" s="58" t="s">
        <v>64</v>
      </c>
      <c r="Y61" s="57" t="s">
        <v>64</v>
      </c>
      <c r="Z61" s="57" t="s">
        <v>64</v>
      </c>
      <c r="AA61" s="58" t="s">
        <v>64</v>
      </c>
      <c r="AB61" s="57" t="s">
        <v>64</v>
      </c>
      <c r="AC61" s="57" t="s">
        <v>64</v>
      </c>
      <c r="AD61" s="58" t="s">
        <v>64</v>
      </c>
      <c r="AE61" s="57" t="s">
        <v>64</v>
      </c>
      <c r="AF61" s="57" t="s">
        <v>64</v>
      </c>
      <c r="AG61" s="58" t="s">
        <v>64</v>
      </c>
      <c r="AH61" s="57" t="s">
        <v>64</v>
      </c>
      <c r="AI61" s="57" t="s">
        <v>64</v>
      </c>
      <c r="AJ61" s="58" t="s">
        <v>64</v>
      </c>
      <c r="AK61" s="57" t="s">
        <v>64</v>
      </c>
      <c r="AL61" s="57" t="s">
        <v>64</v>
      </c>
      <c r="AM61" s="58" t="s">
        <v>64</v>
      </c>
    </row>
    <row r="62" spans="1:40" ht="95.25" customHeight="1" x14ac:dyDescent="0.25">
      <c r="A62" s="594"/>
      <c r="B62" s="595"/>
      <c r="C62" s="594"/>
      <c r="D62" s="154" t="s">
        <v>311</v>
      </c>
      <c r="E62" s="155" t="s">
        <v>312</v>
      </c>
      <c r="F62" s="50" t="s">
        <v>55</v>
      </c>
      <c r="G62" s="50" t="s">
        <v>78</v>
      </c>
      <c r="H62" s="50" t="s">
        <v>72</v>
      </c>
      <c r="I62" s="50" t="s">
        <v>64</v>
      </c>
      <c r="J62" s="50" t="s">
        <v>313</v>
      </c>
      <c r="K62" s="50" t="s">
        <v>64</v>
      </c>
      <c r="L62" s="50">
        <v>6</v>
      </c>
      <c r="M62" s="596"/>
      <c r="N62" s="596"/>
      <c r="O62" s="596"/>
      <c r="P62" s="596"/>
      <c r="Q62" s="50" t="s">
        <v>187</v>
      </c>
      <c r="R62" s="50" t="s">
        <v>196</v>
      </c>
      <c r="S62" s="51" t="s">
        <v>314</v>
      </c>
      <c r="T62" s="59" t="s">
        <v>64</v>
      </c>
      <c r="U62" s="59" t="s">
        <v>64</v>
      </c>
      <c r="V62" s="58" t="s">
        <v>64</v>
      </c>
      <c r="W62" s="58" t="s">
        <v>64</v>
      </c>
      <c r="X62" s="59" t="s">
        <v>64</v>
      </c>
      <c r="Y62" s="58" t="s">
        <v>64</v>
      </c>
      <c r="Z62" s="59" t="s">
        <v>64</v>
      </c>
      <c r="AA62" s="58" t="s">
        <v>64</v>
      </c>
      <c r="AB62" s="59" t="s">
        <v>64</v>
      </c>
      <c r="AC62" s="58" t="s">
        <v>64</v>
      </c>
      <c r="AD62" s="59" t="s">
        <v>64</v>
      </c>
      <c r="AE62" s="58" t="s">
        <v>64</v>
      </c>
      <c r="AF62" s="59" t="s">
        <v>64</v>
      </c>
      <c r="AG62" s="58" t="s">
        <v>64</v>
      </c>
      <c r="AH62" s="59" t="s">
        <v>64</v>
      </c>
      <c r="AI62" s="58" t="s">
        <v>64</v>
      </c>
      <c r="AJ62" s="59" t="s">
        <v>64</v>
      </c>
      <c r="AK62" s="58" t="s">
        <v>64</v>
      </c>
      <c r="AL62" s="59" t="s">
        <v>64</v>
      </c>
      <c r="AM62" s="58" t="s">
        <v>64</v>
      </c>
    </row>
    <row r="63" spans="1:40" ht="117" customHeight="1" x14ac:dyDescent="0.25">
      <c r="A63" s="594" t="s">
        <v>292</v>
      </c>
      <c r="B63" s="594" t="s">
        <v>315</v>
      </c>
      <c r="C63" s="594" t="s">
        <v>2164</v>
      </c>
      <c r="D63" s="595" t="s">
        <v>316</v>
      </c>
      <c r="E63" s="155" t="s">
        <v>317</v>
      </c>
      <c r="F63" s="50" t="s">
        <v>55</v>
      </c>
      <c r="G63" s="50" t="s">
        <v>318</v>
      </c>
      <c r="H63" s="50" t="s">
        <v>72</v>
      </c>
      <c r="I63" s="50" t="s">
        <v>64</v>
      </c>
      <c r="J63" s="50" t="s">
        <v>216</v>
      </c>
      <c r="K63" s="50" t="s">
        <v>64</v>
      </c>
      <c r="L63" s="50">
        <v>10</v>
      </c>
      <c r="M63" s="596" t="s">
        <v>201</v>
      </c>
      <c r="N63" s="596" t="s">
        <v>187</v>
      </c>
      <c r="O63" s="596" t="s">
        <v>86</v>
      </c>
      <c r="P63" s="596" t="s">
        <v>98</v>
      </c>
      <c r="Q63" s="50" t="s">
        <v>187</v>
      </c>
      <c r="R63" s="50" t="s">
        <v>301</v>
      </c>
      <c r="S63" s="51" t="s">
        <v>276</v>
      </c>
      <c r="T63" s="59" t="s">
        <v>64</v>
      </c>
      <c r="U63" s="59" t="s">
        <v>64</v>
      </c>
      <c r="V63" s="58" t="s">
        <v>64</v>
      </c>
      <c r="W63" s="58" t="s">
        <v>64</v>
      </c>
      <c r="X63" s="58" t="s">
        <v>64</v>
      </c>
      <c r="Y63" s="58" t="s">
        <v>64</v>
      </c>
      <c r="Z63" s="58" t="s">
        <v>64</v>
      </c>
      <c r="AA63" s="59" t="s">
        <v>64</v>
      </c>
      <c r="AB63" s="59" t="s">
        <v>64</v>
      </c>
      <c r="AC63" s="58" t="s">
        <v>64</v>
      </c>
      <c r="AD63" s="59" t="s">
        <v>64</v>
      </c>
      <c r="AE63" s="59" t="s">
        <v>64</v>
      </c>
      <c r="AF63" s="58" t="s">
        <v>64</v>
      </c>
      <c r="AG63" s="59" t="s">
        <v>64</v>
      </c>
      <c r="AH63" s="59" t="s">
        <v>64</v>
      </c>
      <c r="AI63" s="58" t="s">
        <v>64</v>
      </c>
      <c r="AJ63" s="59" t="s">
        <v>64</v>
      </c>
      <c r="AK63" s="59" t="s">
        <v>64</v>
      </c>
      <c r="AL63" s="58" t="s">
        <v>64</v>
      </c>
      <c r="AM63" s="59" t="s">
        <v>64</v>
      </c>
      <c r="AN63" s="24">
        <v>1</v>
      </c>
    </row>
    <row r="64" spans="1:40" ht="93" customHeight="1" x14ac:dyDescent="0.25">
      <c r="A64" s="594"/>
      <c r="B64" s="594"/>
      <c r="C64" s="594"/>
      <c r="D64" s="595"/>
      <c r="E64" s="155" t="s">
        <v>319</v>
      </c>
      <c r="F64" s="50" t="s">
        <v>55</v>
      </c>
      <c r="G64" s="50" t="s">
        <v>111</v>
      </c>
      <c r="H64" s="50" t="s">
        <v>72</v>
      </c>
      <c r="I64" s="50" t="s">
        <v>64</v>
      </c>
      <c r="J64" s="50" t="s">
        <v>216</v>
      </c>
      <c r="K64" s="50" t="s">
        <v>64</v>
      </c>
      <c r="L64" s="50">
        <v>10</v>
      </c>
      <c r="M64" s="596"/>
      <c r="N64" s="596"/>
      <c r="O64" s="596"/>
      <c r="P64" s="596"/>
      <c r="Q64" s="50" t="s">
        <v>187</v>
      </c>
      <c r="R64" s="50" t="s">
        <v>301</v>
      </c>
      <c r="S64" s="51" t="s">
        <v>276</v>
      </c>
      <c r="T64" s="59" t="s">
        <v>64</v>
      </c>
      <c r="U64" s="59" t="s">
        <v>64</v>
      </c>
      <c r="V64" s="58" t="s">
        <v>64</v>
      </c>
      <c r="W64" s="58" t="s">
        <v>64</v>
      </c>
      <c r="X64" s="58" t="s">
        <v>64</v>
      </c>
      <c r="Y64" s="58" t="s">
        <v>64</v>
      </c>
      <c r="Z64" s="58" t="s">
        <v>64</v>
      </c>
      <c r="AA64" s="59" t="s">
        <v>64</v>
      </c>
      <c r="AB64" s="59" t="s">
        <v>64</v>
      </c>
      <c r="AC64" s="58" t="s">
        <v>64</v>
      </c>
      <c r="AD64" s="59" t="s">
        <v>64</v>
      </c>
      <c r="AE64" s="59" t="s">
        <v>64</v>
      </c>
      <c r="AF64" s="58" t="s">
        <v>64</v>
      </c>
      <c r="AG64" s="59" t="s">
        <v>64</v>
      </c>
      <c r="AH64" s="59" t="s">
        <v>64</v>
      </c>
      <c r="AI64" s="58" t="s">
        <v>64</v>
      </c>
      <c r="AJ64" s="59" t="s">
        <v>64</v>
      </c>
      <c r="AK64" s="59" t="s">
        <v>64</v>
      </c>
      <c r="AL64" s="58" t="s">
        <v>64</v>
      </c>
      <c r="AM64" s="59" t="s">
        <v>64</v>
      </c>
      <c r="AN64" s="24">
        <v>2</v>
      </c>
    </row>
    <row r="65" spans="1:40" ht="94.5" customHeight="1" x14ac:dyDescent="0.25">
      <c r="A65" s="594"/>
      <c r="B65" s="594"/>
      <c r="C65" s="594"/>
      <c r="D65" s="595"/>
      <c r="E65" s="155" t="s">
        <v>320</v>
      </c>
      <c r="F65" s="50" t="s">
        <v>55</v>
      </c>
      <c r="G65" s="50" t="s">
        <v>318</v>
      </c>
      <c r="H65" s="50" t="s">
        <v>72</v>
      </c>
      <c r="I65" s="50" t="s">
        <v>64</v>
      </c>
      <c r="J65" s="50" t="s">
        <v>321</v>
      </c>
      <c r="K65" s="50" t="s">
        <v>64</v>
      </c>
      <c r="L65" s="50">
        <v>7</v>
      </c>
      <c r="M65" s="596"/>
      <c r="N65" s="596"/>
      <c r="O65" s="596"/>
      <c r="P65" s="596"/>
      <c r="Q65" s="50" t="s">
        <v>187</v>
      </c>
      <c r="R65" s="50" t="s">
        <v>86</v>
      </c>
      <c r="S65" s="51" t="s">
        <v>305</v>
      </c>
      <c r="T65" s="57" t="s">
        <v>64</v>
      </c>
      <c r="U65" s="57" t="s">
        <v>64</v>
      </c>
      <c r="V65" s="58" t="s">
        <v>64</v>
      </c>
      <c r="W65" s="58" t="s">
        <v>64</v>
      </c>
      <c r="X65" s="58" t="s">
        <v>64</v>
      </c>
      <c r="Y65" s="57" t="s">
        <v>64</v>
      </c>
      <c r="Z65" s="57" t="s">
        <v>64</v>
      </c>
      <c r="AA65" s="58" t="s">
        <v>64</v>
      </c>
      <c r="AB65" s="57" t="s">
        <v>64</v>
      </c>
      <c r="AC65" s="57" t="s">
        <v>64</v>
      </c>
      <c r="AD65" s="58" t="s">
        <v>64</v>
      </c>
      <c r="AE65" s="57" t="s">
        <v>64</v>
      </c>
      <c r="AF65" s="57" t="s">
        <v>64</v>
      </c>
      <c r="AG65" s="58" t="s">
        <v>64</v>
      </c>
      <c r="AH65" s="57" t="s">
        <v>64</v>
      </c>
      <c r="AI65" s="57" t="s">
        <v>64</v>
      </c>
      <c r="AJ65" s="58" t="s">
        <v>64</v>
      </c>
      <c r="AK65" s="57" t="s">
        <v>64</v>
      </c>
      <c r="AL65" s="57" t="s">
        <v>64</v>
      </c>
      <c r="AM65" s="58" t="s">
        <v>64</v>
      </c>
      <c r="AN65" s="24">
        <v>3</v>
      </c>
    </row>
    <row r="66" spans="1:40" ht="94.5" customHeight="1" x14ac:dyDescent="0.25">
      <c r="A66" s="594"/>
      <c r="B66" s="594"/>
      <c r="C66" s="594"/>
      <c r="D66" s="154" t="s">
        <v>322</v>
      </c>
      <c r="E66" s="155" t="s">
        <v>323</v>
      </c>
      <c r="F66" s="50" t="s">
        <v>55</v>
      </c>
      <c r="G66" s="50" t="s">
        <v>318</v>
      </c>
      <c r="H66" s="50" t="s">
        <v>72</v>
      </c>
      <c r="I66" s="50" t="s">
        <v>64</v>
      </c>
      <c r="J66" s="50" t="s">
        <v>216</v>
      </c>
      <c r="K66" s="50" t="s">
        <v>64</v>
      </c>
      <c r="L66" s="50">
        <v>10</v>
      </c>
      <c r="M66" s="596"/>
      <c r="N66" s="596"/>
      <c r="O66" s="596"/>
      <c r="P66" s="596"/>
      <c r="Q66" s="50" t="s">
        <v>187</v>
      </c>
      <c r="R66" s="50" t="s">
        <v>301</v>
      </c>
      <c r="S66" s="51" t="s">
        <v>276</v>
      </c>
      <c r="T66" s="57" t="s">
        <v>64</v>
      </c>
      <c r="U66" s="57" t="s">
        <v>64</v>
      </c>
      <c r="V66" s="58" t="s">
        <v>64</v>
      </c>
      <c r="W66" s="58" t="s">
        <v>64</v>
      </c>
      <c r="X66" s="58" t="s">
        <v>64</v>
      </c>
      <c r="Y66" s="58" t="s">
        <v>64</v>
      </c>
      <c r="Z66" s="58" t="s">
        <v>64</v>
      </c>
      <c r="AA66" s="59" t="s">
        <v>64</v>
      </c>
      <c r="AB66" s="59" t="s">
        <v>64</v>
      </c>
      <c r="AC66" s="58" t="s">
        <v>64</v>
      </c>
      <c r="AD66" s="59" t="s">
        <v>64</v>
      </c>
      <c r="AE66" s="59" t="s">
        <v>64</v>
      </c>
      <c r="AF66" s="58" t="s">
        <v>64</v>
      </c>
      <c r="AG66" s="59" t="s">
        <v>64</v>
      </c>
      <c r="AH66" s="59" t="s">
        <v>64</v>
      </c>
      <c r="AI66" s="58" t="s">
        <v>64</v>
      </c>
      <c r="AJ66" s="59" t="s">
        <v>64</v>
      </c>
      <c r="AK66" s="59" t="s">
        <v>64</v>
      </c>
      <c r="AL66" s="58" t="s">
        <v>64</v>
      </c>
      <c r="AM66" s="59" t="s">
        <v>64</v>
      </c>
    </row>
    <row r="67" spans="1:40" ht="70.5" customHeight="1" x14ac:dyDescent="0.25">
      <c r="A67" s="594"/>
      <c r="B67" s="594"/>
      <c r="C67" s="594"/>
      <c r="D67" s="154" t="s">
        <v>324</v>
      </c>
      <c r="E67" s="155" t="s">
        <v>325</v>
      </c>
      <c r="F67" s="50" t="s">
        <v>55</v>
      </c>
      <c r="G67" s="50" t="s">
        <v>78</v>
      </c>
      <c r="H67" s="50" t="s">
        <v>72</v>
      </c>
      <c r="I67" s="50" t="s">
        <v>64</v>
      </c>
      <c r="J67" s="50" t="s">
        <v>243</v>
      </c>
      <c r="K67" s="50" t="s">
        <v>64</v>
      </c>
      <c r="L67" s="50">
        <v>6</v>
      </c>
      <c r="M67" s="596"/>
      <c r="N67" s="596"/>
      <c r="O67" s="596"/>
      <c r="P67" s="596"/>
      <c r="Q67" s="50" t="s">
        <v>187</v>
      </c>
      <c r="R67" s="50" t="s">
        <v>206</v>
      </c>
      <c r="S67" s="51" t="s">
        <v>255</v>
      </c>
      <c r="T67" s="57" t="s">
        <v>64</v>
      </c>
      <c r="U67" s="57" t="s">
        <v>64</v>
      </c>
      <c r="V67" s="58" t="s">
        <v>64</v>
      </c>
      <c r="W67" s="57" t="s">
        <v>64</v>
      </c>
      <c r="X67" s="58" t="s">
        <v>64</v>
      </c>
      <c r="Y67" s="57" t="s">
        <v>64</v>
      </c>
      <c r="Z67" s="58" t="s">
        <v>64</v>
      </c>
      <c r="AA67" s="57" t="s">
        <v>64</v>
      </c>
      <c r="AB67" s="58" t="s">
        <v>64</v>
      </c>
      <c r="AC67" s="66" t="s">
        <v>64</v>
      </c>
      <c r="AD67" s="58" t="s">
        <v>64</v>
      </c>
      <c r="AE67" s="57" t="s">
        <v>64</v>
      </c>
      <c r="AF67" s="58" t="s">
        <v>64</v>
      </c>
      <c r="AG67" s="57" t="s">
        <v>64</v>
      </c>
      <c r="AH67" s="58" t="s">
        <v>64</v>
      </c>
      <c r="AI67" s="57" t="s">
        <v>64</v>
      </c>
      <c r="AJ67" s="58" t="s">
        <v>64</v>
      </c>
      <c r="AK67" s="57" t="s">
        <v>64</v>
      </c>
      <c r="AL67" s="58" t="s">
        <v>64</v>
      </c>
      <c r="AM67" s="57" t="s">
        <v>64</v>
      </c>
      <c r="AN67" s="24">
        <v>4</v>
      </c>
    </row>
    <row r="68" spans="1:40" ht="81" customHeight="1" x14ac:dyDescent="0.25">
      <c r="A68" s="600" t="s">
        <v>326</v>
      </c>
      <c r="B68" s="600" t="s">
        <v>327</v>
      </c>
      <c r="C68" s="600" t="s">
        <v>2165</v>
      </c>
      <c r="D68" s="154" t="s">
        <v>328</v>
      </c>
      <c r="E68" s="155" t="s">
        <v>329</v>
      </c>
      <c r="F68" s="50" t="s">
        <v>55</v>
      </c>
      <c r="G68" s="50" t="s">
        <v>56</v>
      </c>
      <c r="H68" s="50" t="s">
        <v>330</v>
      </c>
      <c r="I68" s="50" t="s">
        <v>331</v>
      </c>
      <c r="J68" s="50"/>
      <c r="K68" s="50"/>
      <c r="L68" s="50">
        <v>12</v>
      </c>
      <c r="M68" s="596" t="s">
        <v>201</v>
      </c>
      <c r="N68" s="596" t="s">
        <v>59</v>
      </c>
      <c r="O68" s="596" t="s">
        <v>332</v>
      </c>
      <c r="P68" s="596" t="s">
        <v>333</v>
      </c>
      <c r="Q68" s="50" t="s">
        <v>59</v>
      </c>
      <c r="R68" s="50" t="s">
        <v>334</v>
      </c>
      <c r="S68" s="51" t="s">
        <v>335</v>
      </c>
      <c r="T68" s="57" t="s">
        <v>64</v>
      </c>
      <c r="U68" s="58" t="s">
        <v>64</v>
      </c>
      <c r="V68" s="58" t="s">
        <v>64</v>
      </c>
      <c r="W68" s="58" t="s">
        <v>64</v>
      </c>
      <c r="X68" s="59" t="s">
        <v>64</v>
      </c>
      <c r="Y68" s="59" t="s">
        <v>64</v>
      </c>
      <c r="Z68" s="59" t="s">
        <v>64</v>
      </c>
      <c r="AA68" s="59" t="s">
        <v>64</v>
      </c>
      <c r="AB68" s="67" t="s">
        <v>64</v>
      </c>
      <c r="AC68" s="59" t="s">
        <v>64</v>
      </c>
      <c r="AD68" s="59" t="s">
        <v>64</v>
      </c>
      <c r="AE68" s="59" t="s">
        <v>64</v>
      </c>
      <c r="AF68" s="59" t="s">
        <v>64</v>
      </c>
      <c r="AG68" s="59" t="s">
        <v>64</v>
      </c>
      <c r="AH68" s="59" t="s">
        <v>64</v>
      </c>
      <c r="AI68" s="59" t="s">
        <v>64</v>
      </c>
      <c r="AJ68" s="59" t="s">
        <v>64</v>
      </c>
      <c r="AK68" s="59" t="s">
        <v>64</v>
      </c>
      <c r="AL68" s="59" t="s">
        <v>64</v>
      </c>
      <c r="AM68" s="59" t="s">
        <v>64</v>
      </c>
      <c r="AN68" s="24">
        <v>1</v>
      </c>
    </row>
    <row r="69" spans="1:40" ht="84" customHeight="1" x14ac:dyDescent="0.25">
      <c r="A69" s="600"/>
      <c r="B69" s="600"/>
      <c r="C69" s="600"/>
      <c r="D69" s="154" t="s">
        <v>336</v>
      </c>
      <c r="E69" s="155" t="s">
        <v>337</v>
      </c>
      <c r="F69" s="50" t="s">
        <v>55</v>
      </c>
      <c r="G69" s="50" t="s">
        <v>56</v>
      </c>
      <c r="H69" s="50" t="s">
        <v>330</v>
      </c>
      <c r="I69" s="50" t="s">
        <v>331</v>
      </c>
      <c r="J69" s="50"/>
      <c r="K69" s="50"/>
      <c r="L69" s="50">
        <v>12</v>
      </c>
      <c r="M69" s="596"/>
      <c r="N69" s="596"/>
      <c r="O69" s="596"/>
      <c r="P69" s="596"/>
      <c r="Q69" s="50" t="s">
        <v>59</v>
      </c>
      <c r="R69" s="50" t="s">
        <v>334</v>
      </c>
      <c r="S69" s="51" t="s">
        <v>335</v>
      </c>
      <c r="T69" s="57" t="s">
        <v>64</v>
      </c>
      <c r="U69" s="58" t="s">
        <v>64</v>
      </c>
      <c r="V69" s="58" t="s">
        <v>64</v>
      </c>
      <c r="W69" s="58" t="s">
        <v>64</v>
      </c>
      <c r="X69" s="59" t="s">
        <v>64</v>
      </c>
      <c r="Y69" s="59" t="s">
        <v>64</v>
      </c>
      <c r="Z69" s="59" t="s">
        <v>64</v>
      </c>
      <c r="AA69" s="59" t="s">
        <v>64</v>
      </c>
      <c r="AB69" s="67" t="s">
        <v>64</v>
      </c>
      <c r="AC69" s="59" t="s">
        <v>64</v>
      </c>
      <c r="AD69" s="59" t="s">
        <v>64</v>
      </c>
      <c r="AE69" s="59" t="s">
        <v>64</v>
      </c>
      <c r="AF69" s="59" t="s">
        <v>64</v>
      </c>
      <c r="AG69" s="59" t="s">
        <v>64</v>
      </c>
      <c r="AH69" s="59" t="s">
        <v>64</v>
      </c>
      <c r="AI69" s="59" t="s">
        <v>64</v>
      </c>
      <c r="AJ69" s="59" t="s">
        <v>64</v>
      </c>
      <c r="AK69" s="59" t="s">
        <v>64</v>
      </c>
      <c r="AL69" s="59" t="s">
        <v>64</v>
      </c>
      <c r="AM69" s="59" t="s">
        <v>64</v>
      </c>
      <c r="AN69" s="24">
        <v>2</v>
      </c>
    </row>
    <row r="70" spans="1:40" ht="69" customHeight="1" x14ac:dyDescent="0.25">
      <c r="A70" s="600"/>
      <c r="B70" s="600"/>
      <c r="C70" s="600"/>
      <c r="D70" s="154" t="s">
        <v>338</v>
      </c>
      <c r="E70" s="155" t="s">
        <v>339</v>
      </c>
      <c r="F70" s="50" t="s">
        <v>55</v>
      </c>
      <c r="G70" s="50" t="s">
        <v>56</v>
      </c>
      <c r="H70" s="50" t="s">
        <v>330</v>
      </c>
      <c r="I70" s="50" t="s">
        <v>331</v>
      </c>
      <c r="J70" s="50"/>
      <c r="K70" s="50"/>
      <c r="L70" s="50">
        <v>12</v>
      </c>
      <c r="M70" s="596"/>
      <c r="N70" s="596"/>
      <c r="O70" s="596"/>
      <c r="P70" s="596"/>
      <c r="Q70" s="50" t="s">
        <v>59</v>
      </c>
      <c r="R70" s="50" t="s">
        <v>334</v>
      </c>
      <c r="S70" s="51" t="s">
        <v>335</v>
      </c>
      <c r="T70" s="57" t="s">
        <v>64</v>
      </c>
      <c r="U70" s="58" t="s">
        <v>64</v>
      </c>
      <c r="V70" s="58" t="s">
        <v>64</v>
      </c>
      <c r="W70" s="58" t="s">
        <v>64</v>
      </c>
      <c r="X70" s="59" t="s">
        <v>64</v>
      </c>
      <c r="Y70" s="59" t="s">
        <v>64</v>
      </c>
      <c r="Z70" s="59" t="s">
        <v>64</v>
      </c>
      <c r="AA70" s="59" t="s">
        <v>64</v>
      </c>
      <c r="AB70" s="67" t="s">
        <v>64</v>
      </c>
      <c r="AC70" s="59" t="s">
        <v>64</v>
      </c>
      <c r="AD70" s="59" t="s">
        <v>64</v>
      </c>
      <c r="AE70" s="59" t="s">
        <v>64</v>
      </c>
      <c r="AF70" s="59" t="s">
        <v>64</v>
      </c>
      <c r="AG70" s="59" t="s">
        <v>64</v>
      </c>
      <c r="AH70" s="59" t="s">
        <v>64</v>
      </c>
      <c r="AI70" s="59" t="s">
        <v>64</v>
      </c>
      <c r="AJ70" s="59" t="s">
        <v>64</v>
      </c>
      <c r="AK70" s="59" t="s">
        <v>64</v>
      </c>
      <c r="AL70" s="59" t="s">
        <v>64</v>
      </c>
      <c r="AM70" s="59" t="s">
        <v>64</v>
      </c>
      <c r="AN70" s="24">
        <v>3</v>
      </c>
    </row>
    <row r="71" spans="1:40" ht="69" customHeight="1" x14ac:dyDescent="0.25">
      <c r="A71" s="600"/>
      <c r="B71" s="600"/>
      <c r="C71" s="600"/>
      <c r="D71" s="154" t="s">
        <v>340</v>
      </c>
      <c r="E71" s="155" t="s">
        <v>341</v>
      </c>
      <c r="F71" s="50" t="s">
        <v>55</v>
      </c>
      <c r="G71" s="50" t="s">
        <v>56</v>
      </c>
      <c r="H71" s="50" t="s">
        <v>330</v>
      </c>
      <c r="I71" s="50" t="s">
        <v>331</v>
      </c>
      <c r="J71" s="50"/>
      <c r="K71" s="50"/>
      <c r="L71" s="50">
        <v>12</v>
      </c>
      <c r="M71" s="596"/>
      <c r="N71" s="596"/>
      <c r="O71" s="596"/>
      <c r="P71" s="596"/>
      <c r="Q71" s="50" t="s">
        <v>59</v>
      </c>
      <c r="R71" s="50" t="s">
        <v>334</v>
      </c>
      <c r="S71" s="51" t="s">
        <v>335</v>
      </c>
      <c r="T71" s="57" t="s">
        <v>64</v>
      </c>
      <c r="U71" s="58" t="s">
        <v>64</v>
      </c>
      <c r="V71" s="58" t="s">
        <v>64</v>
      </c>
      <c r="W71" s="58" t="s">
        <v>64</v>
      </c>
      <c r="X71" s="59" t="s">
        <v>64</v>
      </c>
      <c r="Y71" s="59" t="s">
        <v>64</v>
      </c>
      <c r="Z71" s="59" t="s">
        <v>64</v>
      </c>
      <c r="AA71" s="59" t="s">
        <v>64</v>
      </c>
      <c r="AB71" s="67" t="s">
        <v>64</v>
      </c>
      <c r="AC71" s="59" t="s">
        <v>64</v>
      </c>
      <c r="AD71" s="59" t="s">
        <v>64</v>
      </c>
      <c r="AE71" s="59" t="s">
        <v>64</v>
      </c>
      <c r="AF71" s="59" t="s">
        <v>64</v>
      </c>
      <c r="AG71" s="59" t="s">
        <v>64</v>
      </c>
      <c r="AH71" s="59" t="s">
        <v>64</v>
      </c>
      <c r="AI71" s="59" t="s">
        <v>64</v>
      </c>
      <c r="AJ71" s="59" t="s">
        <v>64</v>
      </c>
      <c r="AK71" s="59" t="s">
        <v>64</v>
      </c>
      <c r="AL71" s="59" t="s">
        <v>64</v>
      </c>
      <c r="AM71" s="59" t="s">
        <v>64</v>
      </c>
      <c r="AN71" s="24">
        <v>4</v>
      </c>
    </row>
    <row r="72" spans="1:40" ht="132.75" customHeight="1" x14ac:dyDescent="0.25">
      <c r="A72" s="600"/>
      <c r="B72" s="600"/>
      <c r="C72" s="600"/>
      <c r="D72" s="154" t="s">
        <v>342</v>
      </c>
      <c r="E72" s="155" t="s">
        <v>343</v>
      </c>
      <c r="F72" s="50" t="s">
        <v>344</v>
      </c>
      <c r="G72" s="50" t="s">
        <v>56</v>
      </c>
      <c r="H72" s="50" t="s">
        <v>330</v>
      </c>
      <c r="I72" s="50" t="s">
        <v>345</v>
      </c>
      <c r="J72" s="50" t="s">
        <v>64</v>
      </c>
      <c r="K72" s="50" t="s">
        <v>64</v>
      </c>
      <c r="L72" s="50">
        <v>18</v>
      </c>
      <c r="M72" s="596"/>
      <c r="N72" s="596"/>
      <c r="O72" s="596"/>
      <c r="P72" s="596"/>
      <c r="Q72" s="50" t="s">
        <v>195</v>
      </c>
      <c r="R72" s="50" t="s">
        <v>346</v>
      </c>
      <c r="S72" s="51" t="s">
        <v>347</v>
      </c>
      <c r="T72" s="57" t="s">
        <v>64</v>
      </c>
      <c r="U72" s="57" t="s">
        <v>64</v>
      </c>
      <c r="V72" s="57" t="s">
        <v>64</v>
      </c>
      <c r="W72" s="57" t="s">
        <v>64</v>
      </c>
      <c r="X72" s="58" t="s">
        <v>64</v>
      </c>
      <c r="Y72" s="58" t="s">
        <v>64</v>
      </c>
      <c r="Z72" s="57" t="s">
        <v>64</v>
      </c>
      <c r="AA72" s="57" t="s">
        <v>64</v>
      </c>
      <c r="AB72" s="57" t="s">
        <v>64</v>
      </c>
      <c r="AC72" s="57" t="s">
        <v>64</v>
      </c>
      <c r="AD72" s="57" t="s">
        <v>64</v>
      </c>
      <c r="AE72" s="57" t="s">
        <v>64</v>
      </c>
      <c r="AF72" s="57" t="s">
        <v>64</v>
      </c>
      <c r="AG72" s="57" t="s">
        <v>64</v>
      </c>
      <c r="AH72" s="57" t="s">
        <v>64</v>
      </c>
      <c r="AI72" s="57" t="s">
        <v>64</v>
      </c>
      <c r="AJ72" s="57" t="s">
        <v>64</v>
      </c>
      <c r="AK72" s="57" t="s">
        <v>64</v>
      </c>
      <c r="AL72" s="57" t="s">
        <v>64</v>
      </c>
      <c r="AM72" s="57" t="s">
        <v>64</v>
      </c>
      <c r="AN72" s="24">
        <v>5</v>
      </c>
    </row>
    <row r="73" spans="1:40" ht="81" customHeight="1" x14ac:dyDescent="0.25">
      <c r="A73" s="600"/>
      <c r="B73" s="600"/>
      <c r="C73" s="600"/>
      <c r="D73" s="154" t="s">
        <v>348</v>
      </c>
      <c r="E73" s="155" t="s">
        <v>349</v>
      </c>
      <c r="F73" s="50" t="s">
        <v>350</v>
      </c>
      <c r="G73" s="50" t="s">
        <v>56</v>
      </c>
      <c r="H73" s="50" t="s">
        <v>330</v>
      </c>
      <c r="I73" s="50" t="s">
        <v>345</v>
      </c>
      <c r="J73" s="50" t="s">
        <v>64</v>
      </c>
      <c r="K73" s="50" t="s">
        <v>64</v>
      </c>
      <c r="L73" s="50">
        <v>18</v>
      </c>
      <c r="M73" s="596"/>
      <c r="N73" s="596"/>
      <c r="O73" s="596"/>
      <c r="P73" s="596"/>
      <c r="Q73" s="50" t="s">
        <v>217</v>
      </c>
      <c r="R73" s="50" t="s">
        <v>332</v>
      </c>
      <c r="S73" s="51" t="s">
        <v>351</v>
      </c>
      <c r="T73" s="57" t="s">
        <v>64</v>
      </c>
      <c r="U73" s="57" t="s">
        <v>64</v>
      </c>
      <c r="V73" s="57" t="s">
        <v>64</v>
      </c>
      <c r="W73" s="57" t="s">
        <v>64</v>
      </c>
      <c r="X73" s="57" t="s">
        <v>64</v>
      </c>
      <c r="Y73" s="58" t="s">
        <v>64</v>
      </c>
      <c r="Z73" s="58" t="s">
        <v>64</v>
      </c>
      <c r="AA73" s="57" t="s">
        <v>64</v>
      </c>
      <c r="AB73" s="57" t="s">
        <v>64</v>
      </c>
      <c r="AC73" s="57" t="s">
        <v>64</v>
      </c>
      <c r="AD73" s="57" t="s">
        <v>64</v>
      </c>
      <c r="AE73" s="57" t="s">
        <v>64</v>
      </c>
      <c r="AF73" s="57" t="s">
        <v>64</v>
      </c>
      <c r="AG73" s="57" t="s">
        <v>64</v>
      </c>
      <c r="AH73" s="57" t="s">
        <v>64</v>
      </c>
      <c r="AI73" s="57" t="s">
        <v>64</v>
      </c>
      <c r="AJ73" s="57" t="s">
        <v>64</v>
      </c>
      <c r="AK73" s="57" t="s">
        <v>64</v>
      </c>
      <c r="AL73" s="57" t="s">
        <v>64</v>
      </c>
      <c r="AM73" s="57" t="s">
        <v>64</v>
      </c>
      <c r="AN73" s="24">
        <v>6</v>
      </c>
    </row>
    <row r="74" spans="1:40" ht="121.5" customHeight="1" x14ac:dyDescent="0.25">
      <c r="A74" s="600" t="s">
        <v>352</v>
      </c>
      <c r="B74" s="600" t="s">
        <v>353</v>
      </c>
      <c r="C74" s="600" t="s">
        <v>2166</v>
      </c>
      <c r="D74" s="154" t="s">
        <v>354</v>
      </c>
      <c r="E74" s="155" t="s">
        <v>355</v>
      </c>
      <c r="F74" s="50" t="s">
        <v>55</v>
      </c>
      <c r="G74" s="50" t="s">
        <v>56</v>
      </c>
      <c r="H74" s="50" t="s">
        <v>72</v>
      </c>
      <c r="I74" s="50"/>
      <c r="J74" s="50" t="s">
        <v>356</v>
      </c>
      <c r="K74" s="50"/>
      <c r="L74" s="50">
        <v>8</v>
      </c>
      <c r="M74" s="596" t="s">
        <v>58</v>
      </c>
      <c r="N74" s="596" t="s">
        <v>239</v>
      </c>
      <c r="O74" s="596" t="s">
        <v>96</v>
      </c>
      <c r="P74" s="596" t="s">
        <v>61</v>
      </c>
      <c r="Q74" s="50" t="s">
        <v>239</v>
      </c>
      <c r="R74" s="50" t="s">
        <v>357</v>
      </c>
      <c r="S74" s="51" t="s">
        <v>358</v>
      </c>
      <c r="T74" s="68"/>
      <c r="U74" s="69"/>
      <c r="V74" s="56"/>
      <c r="W74" s="56"/>
      <c r="X74" s="68"/>
      <c r="Y74" s="68"/>
      <c r="Z74" s="69"/>
      <c r="AA74" s="68"/>
      <c r="AB74" s="68"/>
      <c r="AC74" s="68"/>
      <c r="AD74" s="68"/>
      <c r="AE74" s="69"/>
      <c r="AF74" s="68"/>
      <c r="AG74" s="68"/>
      <c r="AH74" s="68"/>
      <c r="AI74" s="68"/>
      <c r="AJ74" s="69"/>
      <c r="AK74" s="68"/>
      <c r="AL74" s="68"/>
      <c r="AM74" s="68"/>
      <c r="AN74" s="24">
        <v>1</v>
      </c>
    </row>
    <row r="75" spans="1:40" ht="92.25" customHeight="1" x14ac:dyDescent="0.25">
      <c r="A75" s="600"/>
      <c r="B75" s="600"/>
      <c r="C75" s="600"/>
      <c r="D75" s="595" t="s">
        <v>359</v>
      </c>
      <c r="E75" s="155" t="s">
        <v>360</v>
      </c>
      <c r="F75" s="50" t="s">
        <v>361</v>
      </c>
      <c r="G75" s="50" t="s">
        <v>92</v>
      </c>
      <c r="H75" s="50" t="s">
        <v>68</v>
      </c>
      <c r="I75" s="50"/>
      <c r="J75" s="50"/>
      <c r="K75" s="50" t="s">
        <v>129</v>
      </c>
      <c r="L75" s="50">
        <v>12</v>
      </c>
      <c r="M75" s="596"/>
      <c r="N75" s="596"/>
      <c r="O75" s="596"/>
      <c r="P75" s="596"/>
      <c r="Q75" s="50" t="s">
        <v>97</v>
      </c>
      <c r="R75" s="50" t="s">
        <v>96</v>
      </c>
      <c r="S75" s="51" t="s">
        <v>362</v>
      </c>
      <c r="T75" s="68"/>
      <c r="U75" s="68"/>
      <c r="V75" s="69"/>
      <c r="W75" s="69"/>
      <c r="X75" s="69"/>
      <c r="Y75" s="69"/>
      <c r="Z75" s="69"/>
      <c r="AA75" s="69"/>
      <c r="AB75" s="69"/>
      <c r="AC75" s="69"/>
      <c r="AD75" s="69"/>
      <c r="AE75" s="69"/>
      <c r="AF75" s="69"/>
      <c r="AG75" s="69"/>
      <c r="AH75" s="69"/>
      <c r="AI75" s="69"/>
      <c r="AJ75" s="69"/>
      <c r="AK75" s="69"/>
      <c r="AL75" s="69"/>
      <c r="AM75" s="69"/>
      <c r="AN75" s="24">
        <v>2</v>
      </c>
    </row>
    <row r="76" spans="1:40" ht="66.75" customHeight="1" x14ac:dyDescent="0.25">
      <c r="A76" s="600"/>
      <c r="B76" s="600"/>
      <c r="C76" s="600"/>
      <c r="D76" s="595"/>
      <c r="E76" s="155" t="s">
        <v>363</v>
      </c>
      <c r="F76" s="50" t="s">
        <v>364</v>
      </c>
      <c r="G76" s="50" t="s">
        <v>365</v>
      </c>
      <c r="H76" s="50" t="s">
        <v>68</v>
      </c>
      <c r="I76" s="50" t="s">
        <v>64</v>
      </c>
      <c r="J76" s="50" t="s">
        <v>64</v>
      </c>
      <c r="K76" s="50" t="s">
        <v>129</v>
      </c>
      <c r="L76" s="50">
        <v>12</v>
      </c>
      <c r="M76" s="596"/>
      <c r="N76" s="596"/>
      <c r="O76" s="596"/>
      <c r="P76" s="596"/>
      <c r="Q76" s="50" t="s">
        <v>97</v>
      </c>
      <c r="R76" s="50" t="s">
        <v>96</v>
      </c>
      <c r="S76" s="51" t="s">
        <v>362</v>
      </c>
      <c r="T76" s="59" t="s">
        <v>64</v>
      </c>
      <c r="U76" s="68"/>
      <c r="V76" s="58" t="s">
        <v>64</v>
      </c>
      <c r="W76" s="58" t="s">
        <v>64</v>
      </c>
      <c r="X76" s="58" t="s">
        <v>64</v>
      </c>
      <c r="Y76" s="58" t="s">
        <v>64</v>
      </c>
      <c r="Z76" s="58" t="s">
        <v>64</v>
      </c>
      <c r="AA76" s="58" t="s">
        <v>64</v>
      </c>
      <c r="AB76" s="58" t="s">
        <v>64</v>
      </c>
      <c r="AC76" s="58" t="s">
        <v>64</v>
      </c>
      <c r="AD76" s="58" t="s">
        <v>64</v>
      </c>
      <c r="AE76" s="58" t="s">
        <v>64</v>
      </c>
      <c r="AF76" s="58" t="s">
        <v>64</v>
      </c>
      <c r="AG76" s="58" t="s">
        <v>64</v>
      </c>
      <c r="AH76" s="58" t="s">
        <v>64</v>
      </c>
      <c r="AI76" s="58" t="s">
        <v>64</v>
      </c>
      <c r="AJ76" s="58" t="s">
        <v>64</v>
      </c>
      <c r="AK76" s="58" t="s">
        <v>64</v>
      </c>
      <c r="AL76" s="58" t="s">
        <v>64</v>
      </c>
      <c r="AM76" s="58" t="s">
        <v>64</v>
      </c>
      <c r="AN76" s="24">
        <v>3</v>
      </c>
    </row>
    <row r="77" spans="1:40" ht="80.25" customHeight="1" x14ac:dyDescent="0.25">
      <c r="A77" s="600"/>
      <c r="B77" s="600"/>
      <c r="C77" s="600"/>
      <c r="D77" s="595"/>
      <c r="E77" s="155" t="s">
        <v>366</v>
      </c>
      <c r="F77" s="50" t="s">
        <v>361</v>
      </c>
      <c r="G77" s="50" t="s">
        <v>92</v>
      </c>
      <c r="H77" s="50" t="s">
        <v>68</v>
      </c>
      <c r="I77" s="50"/>
      <c r="J77" s="50"/>
      <c r="K77" s="50" t="s">
        <v>129</v>
      </c>
      <c r="L77" s="50">
        <v>12</v>
      </c>
      <c r="M77" s="596"/>
      <c r="N77" s="596"/>
      <c r="O77" s="596"/>
      <c r="P77" s="596"/>
      <c r="Q77" s="50" t="s">
        <v>97</v>
      </c>
      <c r="R77" s="50" t="s">
        <v>96</v>
      </c>
      <c r="S77" s="51" t="s">
        <v>362</v>
      </c>
      <c r="T77" s="68"/>
      <c r="U77" s="68"/>
      <c r="V77" s="69"/>
      <c r="W77" s="69"/>
      <c r="X77" s="69"/>
      <c r="Y77" s="69"/>
      <c r="Z77" s="69"/>
      <c r="AA77" s="69"/>
      <c r="AB77" s="69"/>
      <c r="AC77" s="69"/>
      <c r="AD77" s="69"/>
      <c r="AE77" s="69"/>
      <c r="AF77" s="69"/>
      <c r="AG77" s="69"/>
      <c r="AH77" s="69"/>
      <c r="AI77" s="69"/>
      <c r="AJ77" s="69"/>
      <c r="AK77" s="69"/>
      <c r="AL77" s="69"/>
      <c r="AM77" s="69"/>
      <c r="AN77" s="24">
        <v>4</v>
      </c>
    </row>
    <row r="78" spans="1:40" ht="78" customHeight="1" x14ac:dyDescent="0.25">
      <c r="A78" s="600"/>
      <c r="B78" s="600"/>
      <c r="C78" s="600"/>
      <c r="D78" s="154" t="s">
        <v>367</v>
      </c>
      <c r="E78" s="155" t="s">
        <v>368</v>
      </c>
      <c r="F78" s="50" t="s">
        <v>55</v>
      </c>
      <c r="G78" s="50" t="s">
        <v>56</v>
      </c>
      <c r="H78" s="50" t="s">
        <v>72</v>
      </c>
      <c r="I78" s="50"/>
      <c r="J78" s="50" t="s">
        <v>369</v>
      </c>
      <c r="K78" s="50"/>
      <c r="L78" s="50">
        <v>12</v>
      </c>
      <c r="M78" s="596"/>
      <c r="N78" s="596"/>
      <c r="O78" s="596"/>
      <c r="P78" s="596"/>
      <c r="Q78" s="50" t="s">
        <v>152</v>
      </c>
      <c r="R78" s="50" t="s">
        <v>275</v>
      </c>
      <c r="S78" s="51" t="s">
        <v>370</v>
      </c>
      <c r="T78" s="56"/>
      <c r="U78" s="56"/>
      <c r="V78" s="56"/>
      <c r="W78" s="56"/>
      <c r="X78" s="69"/>
      <c r="Y78" s="69"/>
      <c r="Z78" s="69"/>
      <c r="AA78" s="69"/>
      <c r="AB78" s="69"/>
      <c r="AC78" s="56"/>
      <c r="AD78" s="56"/>
      <c r="AE78" s="56"/>
      <c r="AF78" s="56"/>
      <c r="AG78" s="69"/>
      <c r="AH78" s="56"/>
      <c r="AI78" s="56"/>
      <c r="AJ78" s="56"/>
      <c r="AK78" s="56"/>
      <c r="AL78" s="69"/>
      <c r="AM78" s="56"/>
      <c r="AN78" s="24">
        <v>5</v>
      </c>
    </row>
    <row r="79" spans="1:40" ht="58.5" customHeight="1" x14ac:dyDescent="0.25">
      <c r="A79" s="600"/>
      <c r="B79" s="600"/>
      <c r="C79" s="600"/>
      <c r="D79" s="154" t="s">
        <v>371</v>
      </c>
      <c r="E79" s="155" t="s">
        <v>372</v>
      </c>
      <c r="F79" s="50" t="s">
        <v>55</v>
      </c>
      <c r="G79" s="50" t="s">
        <v>92</v>
      </c>
      <c r="H79" s="50" t="s">
        <v>68</v>
      </c>
      <c r="I79" s="50" t="s">
        <v>64</v>
      </c>
      <c r="J79" s="50" t="s">
        <v>64</v>
      </c>
      <c r="K79" s="50" t="s">
        <v>129</v>
      </c>
      <c r="L79" s="50">
        <v>12</v>
      </c>
      <c r="M79" s="596"/>
      <c r="N79" s="596"/>
      <c r="O79" s="596"/>
      <c r="P79" s="596"/>
      <c r="Q79" s="50" t="s">
        <v>239</v>
      </c>
      <c r="R79" s="50" t="s">
        <v>96</v>
      </c>
      <c r="S79" s="51" t="s">
        <v>373</v>
      </c>
      <c r="T79" s="59" t="s">
        <v>64</v>
      </c>
      <c r="U79" s="69"/>
      <c r="V79" s="58" t="s">
        <v>64</v>
      </c>
      <c r="W79" s="58" t="s">
        <v>64</v>
      </c>
      <c r="X79" s="58" t="s">
        <v>64</v>
      </c>
      <c r="Y79" s="58" t="s">
        <v>64</v>
      </c>
      <c r="Z79" s="58" t="s">
        <v>64</v>
      </c>
      <c r="AA79" s="58" t="s">
        <v>64</v>
      </c>
      <c r="AB79" s="58" t="s">
        <v>64</v>
      </c>
      <c r="AC79" s="58" t="s">
        <v>64</v>
      </c>
      <c r="AD79" s="58" t="s">
        <v>64</v>
      </c>
      <c r="AE79" s="58" t="s">
        <v>64</v>
      </c>
      <c r="AF79" s="58" t="s">
        <v>64</v>
      </c>
      <c r="AG79" s="58" t="s">
        <v>64</v>
      </c>
      <c r="AH79" s="58" t="s">
        <v>64</v>
      </c>
      <c r="AI79" s="58" t="s">
        <v>64</v>
      </c>
      <c r="AJ79" s="58" t="s">
        <v>64</v>
      </c>
      <c r="AK79" s="58" t="s">
        <v>64</v>
      </c>
      <c r="AL79" s="58" t="s">
        <v>64</v>
      </c>
      <c r="AM79" s="58" t="s">
        <v>64</v>
      </c>
      <c r="AN79" s="24">
        <v>6</v>
      </c>
    </row>
    <row r="80" spans="1:40" ht="69.75" customHeight="1" x14ac:dyDescent="0.25">
      <c r="A80" s="600"/>
      <c r="B80" s="600"/>
      <c r="C80" s="600"/>
      <c r="D80" s="154" t="s">
        <v>374</v>
      </c>
      <c r="E80" s="155" t="s">
        <v>375</v>
      </c>
      <c r="F80" s="50" t="s">
        <v>55</v>
      </c>
      <c r="G80" s="50" t="s">
        <v>376</v>
      </c>
      <c r="H80" s="50" t="s">
        <v>68</v>
      </c>
      <c r="I80" s="50" t="s">
        <v>64</v>
      </c>
      <c r="J80" s="50" t="s">
        <v>64</v>
      </c>
      <c r="K80" s="50" t="s">
        <v>93</v>
      </c>
      <c r="L80" s="50">
        <v>10</v>
      </c>
      <c r="M80" s="596"/>
      <c r="N80" s="596"/>
      <c r="O80" s="596"/>
      <c r="P80" s="596"/>
      <c r="Q80" s="50" t="s">
        <v>187</v>
      </c>
      <c r="R80" s="50" t="s">
        <v>120</v>
      </c>
      <c r="S80" s="51" t="s">
        <v>362</v>
      </c>
      <c r="T80" s="57" t="s">
        <v>64</v>
      </c>
      <c r="U80" s="68"/>
      <c r="V80" s="58" t="s">
        <v>64</v>
      </c>
      <c r="W80" s="58" t="s">
        <v>64</v>
      </c>
      <c r="X80" s="58" t="s">
        <v>64</v>
      </c>
      <c r="Y80" s="58" t="s">
        <v>64</v>
      </c>
      <c r="Z80" s="58" t="s">
        <v>64</v>
      </c>
      <c r="AA80" s="58" t="s">
        <v>64</v>
      </c>
      <c r="AB80" s="58" t="s">
        <v>64</v>
      </c>
      <c r="AC80" s="58" t="s">
        <v>64</v>
      </c>
      <c r="AD80" s="58" t="s">
        <v>64</v>
      </c>
      <c r="AE80" s="58" t="s">
        <v>64</v>
      </c>
      <c r="AF80" s="58" t="s">
        <v>64</v>
      </c>
      <c r="AG80" s="58" t="s">
        <v>64</v>
      </c>
      <c r="AH80" s="58" t="s">
        <v>64</v>
      </c>
      <c r="AI80" s="58" t="s">
        <v>64</v>
      </c>
      <c r="AJ80" s="58" t="s">
        <v>64</v>
      </c>
      <c r="AK80" s="58" t="s">
        <v>64</v>
      </c>
      <c r="AL80" s="58" t="s">
        <v>64</v>
      </c>
      <c r="AM80" s="58" t="s">
        <v>64</v>
      </c>
      <c r="AN80" s="24">
        <v>7</v>
      </c>
    </row>
    <row r="81" spans="1:40" ht="81" customHeight="1" x14ac:dyDescent="0.25">
      <c r="A81" s="600"/>
      <c r="B81" s="600"/>
      <c r="C81" s="600"/>
      <c r="D81" s="154" t="s">
        <v>377</v>
      </c>
      <c r="E81" s="155" t="s">
        <v>378</v>
      </c>
      <c r="F81" s="50" t="s">
        <v>364</v>
      </c>
      <c r="G81" s="50" t="s">
        <v>379</v>
      </c>
      <c r="H81" s="50" t="s">
        <v>68</v>
      </c>
      <c r="I81" s="50" t="s">
        <v>64</v>
      </c>
      <c r="J81" s="50" t="s">
        <v>64</v>
      </c>
      <c r="K81" s="50" t="s">
        <v>93</v>
      </c>
      <c r="L81" s="50">
        <v>10</v>
      </c>
      <c r="M81" s="596"/>
      <c r="N81" s="596"/>
      <c r="O81" s="596"/>
      <c r="P81" s="596"/>
      <c r="Q81" s="50" t="s">
        <v>187</v>
      </c>
      <c r="R81" s="50" t="s">
        <v>120</v>
      </c>
      <c r="S81" s="51" t="s">
        <v>98</v>
      </c>
      <c r="T81" s="57" t="s">
        <v>64</v>
      </c>
      <c r="U81" s="59" t="s">
        <v>64</v>
      </c>
      <c r="V81" s="58" t="s">
        <v>64</v>
      </c>
      <c r="W81" s="58" t="s">
        <v>64</v>
      </c>
      <c r="X81" s="58" t="s">
        <v>64</v>
      </c>
      <c r="Y81" s="58" t="s">
        <v>64</v>
      </c>
      <c r="Z81" s="58" t="s">
        <v>64</v>
      </c>
      <c r="AA81" s="58" t="s">
        <v>64</v>
      </c>
      <c r="AB81" s="58" t="s">
        <v>64</v>
      </c>
      <c r="AC81" s="58" t="s">
        <v>64</v>
      </c>
      <c r="AD81" s="58" t="s">
        <v>64</v>
      </c>
      <c r="AE81" s="58" t="s">
        <v>64</v>
      </c>
      <c r="AF81" s="58" t="s">
        <v>64</v>
      </c>
      <c r="AG81" s="58" t="s">
        <v>64</v>
      </c>
      <c r="AH81" s="58" t="s">
        <v>64</v>
      </c>
      <c r="AI81" s="58" t="s">
        <v>64</v>
      </c>
      <c r="AJ81" s="58" t="s">
        <v>64</v>
      </c>
      <c r="AK81" s="58" t="s">
        <v>64</v>
      </c>
      <c r="AL81" s="58" t="s">
        <v>64</v>
      </c>
      <c r="AM81" s="58" t="s">
        <v>64</v>
      </c>
      <c r="AN81" s="24">
        <v>8</v>
      </c>
    </row>
    <row r="82" spans="1:40" ht="93" customHeight="1" x14ac:dyDescent="0.25">
      <c r="A82" s="600" t="s">
        <v>352</v>
      </c>
      <c r="B82" s="600" t="s">
        <v>380</v>
      </c>
      <c r="C82" s="600" t="s">
        <v>2167</v>
      </c>
      <c r="D82" s="154" t="s">
        <v>381</v>
      </c>
      <c r="E82" s="155" t="s">
        <v>382</v>
      </c>
      <c r="F82" s="50" t="s">
        <v>55</v>
      </c>
      <c r="G82" s="50" t="s">
        <v>67</v>
      </c>
      <c r="H82" s="50" t="s">
        <v>68</v>
      </c>
      <c r="I82" s="50" t="s">
        <v>64</v>
      </c>
      <c r="J82" s="50" t="s">
        <v>64</v>
      </c>
      <c r="K82" s="50" t="s">
        <v>93</v>
      </c>
      <c r="L82" s="50">
        <v>10</v>
      </c>
      <c r="M82" s="596" t="s">
        <v>201</v>
      </c>
      <c r="N82" s="596" t="s">
        <v>59</v>
      </c>
      <c r="O82" s="596" t="s">
        <v>96</v>
      </c>
      <c r="P82" s="596" t="s">
        <v>61</v>
      </c>
      <c r="Q82" s="50" t="s">
        <v>383</v>
      </c>
      <c r="R82" s="50" t="s">
        <v>60</v>
      </c>
      <c r="S82" s="51" t="s">
        <v>61</v>
      </c>
      <c r="T82" s="57" t="s">
        <v>64</v>
      </c>
      <c r="U82" s="58" t="s">
        <v>64</v>
      </c>
      <c r="V82" s="58" t="s">
        <v>64</v>
      </c>
      <c r="W82" s="58" t="s">
        <v>64</v>
      </c>
      <c r="X82" s="58" t="s">
        <v>64</v>
      </c>
      <c r="Y82" s="58" t="s">
        <v>64</v>
      </c>
      <c r="Z82" s="58" t="s">
        <v>64</v>
      </c>
      <c r="AA82" s="58" t="s">
        <v>64</v>
      </c>
      <c r="AB82" s="58" t="s">
        <v>64</v>
      </c>
      <c r="AC82" s="58" t="s">
        <v>64</v>
      </c>
      <c r="AD82" s="58" t="s">
        <v>64</v>
      </c>
      <c r="AE82" s="58" t="s">
        <v>64</v>
      </c>
      <c r="AF82" s="58" t="s">
        <v>64</v>
      </c>
      <c r="AG82" s="58" t="s">
        <v>64</v>
      </c>
      <c r="AH82" s="58" t="s">
        <v>64</v>
      </c>
      <c r="AI82" s="58" t="s">
        <v>64</v>
      </c>
      <c r="AJ82" s="58" t="s">
        <v>64</v>
      </c>
      <c r="AK82" s="58" t="s">
        <v>64</v>
      </c>
      <c r="AL82" s="58" t="s">
        <v>64</v>
      </c>
      <c r="AM82" s="58" t="s">
        <v>64</v>
      </c>
    </row>
    <row r="83" spans="1:40" ht="96" customHeight="1" x14ac:dyDescent="0.25">
      <c r="A83" s="600"/>
      <c r="B83" s="600"/>
      <c r="C83" s="600"/>
      <c r="D83" s="595" t="s">
        <v>384</v>
      </c>
      <c r="E83" s="155" t="s">
        <v>385</v>
      </c>
      <c r="F83" s="50" t="s">
        <v>55</v>
      </c>
      <c r="G83" s="50" t="s">
        <v>78</v>
      </c>
      <c r="H83" s="50" t="s">
        <v>72</v>
      </c>
      <c r="I83" s="50" t="s">
        <v>64</v>
      </c>
      <c r="J83" s="50" t="s">
        <v>133</v>
      </c>
      <c r="K83" s="50" t="s">
        <v>64</v>
      </c>
      <c r="L83" s="50">
        <v>6</v>
      </c>
      <c r="M83" s="596"/>
      <c r="N83" s="596"/>
      <c r="O83" s="596"/>
      <c r="P83" s="596"/>
      <c r="Q83" s="50" t="s">
        <v>202</v>
      </c>
      <c r="R83" s="50" t="s">
        <v>386</v>
      </c>
      <c r="S83" s="51" t="s">
        <v>387</v>
      </c>
      <c r="T83" s="57" t="s">
        <v>64</v>
      </c>
      <c r="U83" s="57" t="s">
        <v>64</v>
      </c>
      <c r="V83" s="57" t="s">
        <v>64</v>
      </c>
      <c r="W83" s="58" t="s">
        <v>64</v>
      </c>
      <c r="X83" s="57" t="s">
        <v>64</v>
      </c>
      <c r="Y83" s="57" t="s">
        <v>64</v>
      </c>
      <c r="Z83" s="57" t="s">
        <v>64</v>
      </c>
      <c r="AA83" s="58" t="s">
        <v>64</v>
      </c>
      <c r="AB83" s="57" t="s">
        <v>64</v>
      </c>
      <c r="AC83" s="57" t="s">
        <v>64</v>
      </c>
      <c r="AD83" s="57" t="s">
        <v>64</v>
      </c>
      <c r="AE83" s="58" t="s">
        <v>64</v>
      </c>
      <c r="AF83" s="57" t="s">
        <v>64</v>
      </c>
      <c r="AG83" s="57" t="s">
        <v>64</v>
      </c>
      <c r="AH83" s="57" t="s">
        <v>64</v>
      </c>
      <c r="AI83" s="58" t="s">
        <v>64</v>
      </c>
      <c r="AJ83" s="57" t="s">
        <v>64</v>
      </c>
      <c r="AK83" s="57" t="s">
        <v>64</v>
      </c>
      <c r="AL83" s="57" t="s">
        <v>64</v>
      </c>
      <c r="AM83" s="58" t="s">
        <v>64</v>
      </c>
    </row>
    <row r="84" spans="1:40" ht="68.25" customHeight="1" x14ac:dyDescent="0.25">
      <c r="A84" s="600"/>
      <c r="B84" s="600"/>
      <c r="C84" s="600"/>
      <c r="D84" s="595"/>
      <c r="E84" s="155" t="s">
        <v>388</v>
      </c>
      <c r="F84" s="50" t="s">
        <v>55</v>
      </c>
      <c r="G84" s="50" t="s">
        <v>78</v>
      </c>
      <c r="H84" s="50" t="s">
        <v>68</v>
      </c>
      <c r="I84" s="50" t="s">
        <v>64</v>
      </c>
      <c r="J84" s="50" t="s">
        <v>64</v>
      </c>
      <c r="K84" s="50" t="s">
        <v>93</v>
      </c>
      <c r="L84" s="50">
        <v>10</v>
      </c>
      <c r="M84" s="596"/>
      <c r="N84" s="596"/>
      <c r="O84" s="596"/>
      <c r="P84" s="596"/>
      <c r="Q84" s="50" t="s">
        <v>383</v>
      </c>
      <c r="R84" s="50" t="s">
        <v>389</v>
      </c>
      <c r="S84" s="51" t="s">
        <v>61</v>
      </c>
      <c r="T84" s="57" t="s">
        <v>64</v>
      </c>
      <c r="U84" s="58" t="s">
        <v>64</v>
      </c>
      <c r="V84" s="58" t="s">
        <v>64</v>
      </c>
      <c r="W84" s="58" t="s">
        <v>64</v>
      </c>
      <c r="X84" s="58" t="s">
        <v>64</v>
      </c>
      <c r="Y84" s="58" t="s">
        <v>64</v>
      </c>
      <c r="Z84" s="58" t="s">
        <v>64</v>
      </c>
      <c r="AA84" s="58" t="s">
        <v>64</v>
      </c>
      <c r="AB84" s="58" t="s">
        <v>64</v>
      </c>
      <c r="AC84" s="58" t="s">
        <v>64</v>
      </c>
      <c r="AD84" s="58" t="s">
        <v>64</v>
      </c>
      <c r="AE84" s="58" t="s">
        <v>64</v>
      </c>
      <c r="AF84" s="58" t="s">
        <v>64</v>
      </c>
      <c r="AG84" s="58" t="s">
        <v>64</v>
      </c>
      <c r="AH84" s="58" t="s">
        <v>64</v>
      </c>
      <c r="AI84" s="58" t="s">
        <v>64</v>
      </c>
      <c r="AJ84" s="58" t="s">
        <v>64</v>
      </c>
      <c r="AK84" s="58" t="s">
        <v>64</v>
      </c>
      <c r="AL84" s="58" t="s">
        <v>64</v>
      </c>
      <c r="AM84" s="58" t="s">
        <v>64</v>
      </c>
    </row>
    <row r="85" spans="1:40" ht="77.25" customHeight="1" x14ac:dyDescent="0.25">
      <c r="A85" s="600"/>
      <c r="B85" s="600"/>
      <c r="C85" s="600"/>
      <c r="D85" s="595"/>
      <c r="E85" s="155" t="s">
        <v>390</v>
      </c>
      <c r="F85" s="50" t="s">
        <v>55</v>
      </c>
      <c r="G85" s="50" t="s">
        <v>391</v>
      </c>
      <c r="H85" s="50" t="s">
        <v>68</v>
      </c>
      <c r="I85" s="50" t="s">
        <v>64</v>
      </c>
      <c r="J85" s="50" t="s">
        <v>64</v>
      </c>
      <c r="K85" s="50" t="s">
        <v>129</v>
      </c>
      <c r="L85" s="50">
        <v>12</v>
      </c>
      <c r="M85" s="596"/>
      <c r="N85" s="596"/>
      <c r="O85" s="596"/>
      <c r="P85" s="596"/>
      <c r="Q85" s="50" t="s">
        <v>383</v>
      </c>
      <c r="R85" s="50" t="s">
        <v>96</v>
      </c>
      <c r="S85" s="51" t="s">
        <v>61</v>
      </c>
      <c r="T85" s="57" t="s">
        <v>64</v>
      </c>
      <c r="U85" s="58" t="s">
        <v>64</v>
      </c>
      <c r="V85" s="58" t="s">
        <v>64</v>
      </c>
      <c r="W85" s="58" t="s">
        <v>64</v>
      </c>
      <c r="X85" s="58" t="s">
        <v>64</v>
      </c>
      <c r="Y85" s="58" t="s">
        <v>64</v>
      </c>
      <c r="Z85" s="58" t="s">
        <v>64</v>
      </c>
      <c r="AA85" s="58" t="s">
        <v>64</v>
      </c>
      <c r="AB85" s="58" t="s">
        <v>64</v>
      </c>
      <c r="AC85" s="58" t="s">
        <v>64</v>
      </c>
      <c r="AD85" s="58" t="s">
        <v>64</v>
      </c>
      <c r="AE85" s="58" t="s">
        <v>64</v>
      </c>
      <c r="AF85" s="58" t="s">
        <v>64</v>
      </c>
      <c r="AG85" s="58" t="s">
        <v>64</v>
      </c>
      <c r="AH85" s="58" t="s">
        <v>64</v>
      </c>
      <c r="AI85" s="58" t="s">
        <v>64</v>
      </c>
      <c r="AJ85" s="58" t="s">
        <v>64</v>
      </c>
      <c r="AK85" s="58" t="s">
        <v>64</v>
      </c>
      <c r="AL85" s="58" t="s">
        <v>64</v>
      </c>
      <c r="AM85" s="58" t="s">
        <v>64</v>
      </c>
    </row>
    <row r="86" spans="1:40" ht="98.25" customHeight="1" x14ac:dyDescent="0.25">
      <c r="A86" s="600"/>
      <c r="B86" s="600"/>
      <c r="C86" s="600"/>
      <c r="D86" s="154" t="s">
        <v>392</v>
      </c>
      <c r="E86" s="155" t="s">
        <v>393</v>
      </c>
      <c r="F86" s="50" t="s">
        <v>55</v>
      </c>
      <c r="G86" s="50" t="s">
        <v>56</v>
      </c>
      <c r="H86" s="50" t="s">
        <v>72</v>
      </c>
      <c r="I86" s="50" t="s">
        <v>64</v>
      </c>
      <c r="J86" s="50" t="s">
        <v>243</v>
      </c>
      <c r="K86" s="50" t="s">
        <v>64</v>
      </c>
      <c r="L86" s="50">
        <v>6</v>
      </c>
      <c r="M86" s="596"/>
      <c r="N86" s="596"/>
      <c r="O86" s="596"/>
      <c r="P86" s="596"/>
      <c r="Q86" s="50" t="s">
        <v>59</v>
      </c>
      <c r="R86" s="50" t="s">
        <v>386</v>
      </c>
      <c r="S86" s="51" t="s">
        <v>394</v>
      </c>
      <c r="T86" s="57" t="s">
        <v>64</v>
      </c>
      <c r="U86" s="58" t="s">
        <v>64</v>
      </c>
      <c r="V86" s="59" t="s">
        <v>64</v>
      </c>
      <c r="W86" s="58" t="s">
        <v>64</v>
      </c>
      <c r="X86" s="59" t="s">
        <v>64</v>
      </c>
      <c r="Y86" s="58" t="s">
        <v>64</v>
      </c>
      <c r="Z86" s="59" t="s">
        <v>64</v>
      </c>
      <c r="AA86" s="58" t="s">
        <v>64</v>
      </c>
      <c r="AB86" s="59" t="s">
        <v>64</v>
      </c>
      <c r="AC86" s="58" t="s">
        <v>64</v>
      </c>
      <c r="AD86" s="59" t="s">
        <v>64</v>
      </c>
      <c r="AE86" s="58" t="s">
        <v>64</v>
      </c>
      <c r="AF86" s="59" t="s">
        <v>64</v>
      </c>
      <c r="AG86" s="58" t="s">
        <v>64</v>
      </c>
      <c r="AH86" s="59" t="s">
        <v>64</v>
      </c>
      <c r="AI86" s="58" t="s">
        <v>64</v>
      </c>
      <c r="AJ86" s="59" t="s">
        <v>64</v>
      </c>
      <c r="AK86" s="58" t="s">
        <v>64</v>
      </c>
      <c r="AL86" s="59" t="s">
        <v>64</v>
      </c>
      <c r="AM86" s="58" t="s">
        <v>64</v>
      </c>
    </row>
    <row r="87" spans="1:40" ht="78.75" customHeight="1" x14ac:dyDescent="0.25">
      <c r="A87" s="600"/>
      <c r="B87" s="600"/>
      <c r="C87" s="600"/>
      <c r="D87" s="154" t="s">
        <v>395</v>
      </c>
      <c r="E87" s="155" t="s">
        <v>396</v>
      </c>
      <c r="F87" s="50" t="s">
        <v>55</v>
      </c>
      <c r="G87" s="50" t="s">
        <v>376</v>
      </c>
      <c r="H87" s="50" t="s">
        <v>68</v>
      </c>
      <c r="I87" s="50" t="s">
        <v>64</v>
      </c>
      <c r="J87" s="50" t="s">
        <v>64</v>
      </c>
      <c r="K87" s="50" t="s">
        <v>93</v>
      </c>
      <c r="L87" s="50">
        <v>10</v>
      </c>
      <c r="M87" s="596"/>
      <c r="N87" s="596"/>
      <c r="O87" s="596"/>
      <c r="P87" s="596"/>
      <c r="Q87" s="50" t="s">
        <v>70</v>
      </c>
      <c r="R87" s="50" t="s">
        <v>120</v>
      </c>
      <c r="S87" s="51" t="s">
        <v>61</v>
      </c>
      <c r="T87" s="57" t="s">
        <v>64</v>
      </c>
      <c r="U87" s="58" t="s">
        <v>64</v>
      </c>
      <c r="V87" s="58" t="s">
        <v>64</v>
      </c>
      <c r="W87" s="58" t="s">
        <v>64</v>
      </c>
      <c r="X87" s="58" t="s">
        <v>64</v>
      </c>
      <c r="Y87" s="58" t="s">
        <v>64</v>
      </c>
      <c r="Z87" s="58" t="s">
        <v>64</v>
      </c>
      <c r="AA87" s="58" t="s">
        <v>64</v>
      </c>
      <c r="AB87" s="58" t="s">
        <v>64</v>
      </c>
      <c r="AC87" s="58" t="s">
        <v>64</v>
      </c>
      <c r="AD87" s="58" t="s">
        <v>64</v>
      </c>
      <c r="AE87" s="58" t="s">
        <v>64</v>
      </c>
      <c r="AF87" s="58" t="s">
        <v>64</v>
      </c>
      <c r="AG87" s="58" t="s">
        <v>64</v>
      </c>
      <c r="AH87" s="58" t="s">
        <v>64</v>
      </c>
      <c r="AI87" s="58" t="s">
        <v>64</v>
      </c>
      <c r="AJ87" s="58" t="s">
        <v>64</v>
      </c>
      <c r="AK87" s="58" t="s">
        <v>64</v>
      </c>
      <c r="AL87" s="58" t="s">
        <v>64</v>
      </c>
      <c r="AM87" s="58" t="s">
        <v>64</v>
      </c>
    </row>
    <row r="88" spans="1:40" ht="55.5" customHeight="1" x14ac:dyDescent="0.25">
      <c r="A88" s="600"/>
      <c r="B88" s="600"/>
      <c r="C88" s="600"/>
      <c r="D88" s="154" t="s">
        <v>397</v>
      </c>
      <c r="E88" s="155" t="s">
        <v>398</v>
      </c>
      <c r="F88" s="50" t="s">
        <v>399</v>
      </c>
      <c r="G88" s="50" t="s">
        <v>379</v>
      </c>
      <c r="H88" s="50" t="s">
        <v>68</v>
      </c>
      <c r="I88" s="50" t="s">
        <v>64</v>
      </c>
      <c r="J88" s="50" t="s">
        <v>64</v>
      </c>
      <c r="K88" s="50" t="s">
        <v>93</v>
      </c>
      <c r="L88" s="50">
        <v>10</v>
      </c>
      <c r="M88" s="596"/>
      <c r="N88" s="596"/>
      <c r="O88" s="596"/>
      <c r="P88" s="596"/>
      <c r="Q88" s="50" t="s">
        <v>97</v>
      </c>
      <c r="R88" s="50" t="s">
        <v>60</v>
      </c>
      <c r="S88" s="51" t="s">
        <v>98</v>
      </c>
      <c r="T88" s="57" t="s">
        <v>64</v>
      </c>
      <c r="U88" s="57" t="s">
        <v>64</v>
      </c>
      <c r="V88" s="58" t="s">
        <v>64</v>
      </c>
      <c r="W88" s="58" t="s">
        <v>64</v>
      </c>
      <c r="X88" s="58" t="s">
        <v>64</v>
      </c>
      <c r="Y88" s="58" t="s">
        <v>64</v>
      </c>
      <c r="Z88" s="58" t="s">
        <v>64</v>
      </c>
      <c r="AA88" s="58" t="s">
        <v>64</v>
      </c>
      <c r="AB88" s="58" t="s">
        <v>64</v>
      </c>
      <c r="AC88" s="58" t="s">
        <v>64</v>
      </c>
      <c r="AD88" s="58" t="s">
        <v>64</v>
      </c>
      <c r="AE88" s="58" t="s">
        <v>64</v>
      </c>
      <c r="AF88" s="58" t="s">
        <v>64</v>
      </c>
      <c r="AG88" s="58" t="s">
        <v>64</v>
      </c>
      <c r="AH88" s="58" t="s">
        <v>64</v>
      </c>
      <c r="AI88" s="58" t="s">
        <v>64</v>
      </c>
      <c r="AJ88" s="58" t="s">
        <v>64</v>
      </c>
      <c r="AK88" s="58" t="s">
        <v>64</v>
      </c>
      <c r="AL88" s="58" t="s">
        <v>64</v>
      </c>
      <c r="AM88" s="58" t="s">
        <v>64</v>
      </c>
    </row>
    <row r="89" spans="1:40" ht="107.25" customHeight="1" x14ac:dyDescent="0.25">
      <c r="A89" s="600" t="s">
        <v>352</v>
      </c>
      <c r="B89" s="600" t="s">
        <v>400</v>
      </c>
      <c r="C89" s="600" t="s">
        <v>2168</v>
      </c>
      <c r="D89" s="154" t="s">
        <v>401</v>
      </c>
      <c r="E89" s="155" t="s">
        <v>402</v>
      </c>
      <c r="F89" s="50" t="s">
        <v>55</v>
      </c>
      <c r="G89" s="50" t="s">
        <v>107</v>
      </c>
      <c r="H89" s="50" t="s">
        <v>68</v>
      </c>
      <c r="I89" s="50" t="s">
        <v>64</v>
      </c>
      <c r="J89" s="50" t="s">
        <v>64</v>
      </c>
      <c r="K89" s="50" t="s">
        <v>129</v>
      </c>
      <c r="L89" s="50">
        <v>12</v>
      </c>
      <c r="M89" s="596" t="s">
        <v>58</v>
      </c>
      <c r="N89" s="596" t="s">
        <v>59</v>
      </c>
      <c r="O89" s="596" t="s">
        <v>96</v>
      </c>
      <c r="P89" s="596" t="s">
        <v>61</v>
      </c>
      <c r="Q89" s="50" t="s">
        <v>59</v>
      </c>
      <c r="R89" s="50" t="s">
        <v>96</v>
      </c>
      <c r="S89" s="51" t="s">
        <v>61</v>
      </c>
      <c r="T89" s="59" t="s">
        <v>64</v>
      </c>
      <c r="U89" s="58" t="s">
        <v>64</v>
      </c>
      <c r="V89" s="58" t="s">
        <v>64</v>
      </c>
      <c r="W89" s="58" t="s">
        <v>64</v>
      </c>
      <c r="X89" s="58" t="s">
        <v>64</v>
      </c>
      <c r="Y89" s="58" t="s">
        <v>64</v>
      </c>
      <c r="Z89" s="58" t="s">
        <v>64</v>
      </c>
      <c r="AA89" s="58" t="s">
        <v>64</v>
      </c>
      <c r="AB89" s="58" t="s">
        <v>64</v>
      </c>
      <c r="AC89" s="58" t="s">
        <v>64</v>
      </c>
      <c r="AD89" s="58" t="s">
        <v>64</v>
      </c>
      <c r="AE89" s="58" t="s">
        <v>64</v>
      </c>
      <c r="AF89" s="58" t="s">
        <v>64</v>
      </c>
      <c r="AG89" s="58" t="s">
        <v>64</v>
      </c>
      <c r="AH89" s="58" t="s">
        <v>64</v>
      </c>
      <c r="AI89" s="58" t="s">
        <v>64</v>
      </c>
      <c r="AJ89" s="58" t="s">
        <v>64</v>
      </c>
      <c r="AK89" s="58" t="s">
        <v>64</v>
      </c>
      <c r="AL89" s="58" t="s">
        <v>64</v>
      </c>
      <c r="AM89" s="58" t="s">
        <v>64</v>
      </c>
    </row>
    <row r="90" spans="1:40" ht="82.5" customHeight="1" x14ac:dyDescent="0.25">
      <c r="A90" s="600"/>
      <c r="B90" s="600"/>
      <c r="C90" s="600"/>
      <c r="D90" s="154" t="s">
        <v>403</v>
      </c>
      <c r="E90" s="155" t="s">
        <v>404</v>
      </c>
      <c r="F90" s="50" t="s">
        <v>405</v>
      </c>
      <c r="G90" s="50" t="s">
        <v>67</v>
      </c>
      <c r="H90" s="50" t="s">
        <v>68</v>
      </c>
      <c r="I90" s="50" t="s">
        <v>64</v>
      </c>
      <c r="J90" s="50" t="s">
        <v>64</v>
      </c>
      <c r="K90" s="50" t="s">
        <v>129</v>
      </c>
      <c r="L90" s="50">
        <v>12</v>
      </c>
      <c r="M90" s="596"/>
      <c r="N90" s="596"/>
      <c r="O90" s="596"/>
      <c r="P90" s="596"/>
      <c r="Q90" s="50" t="s">
        <v>97</v>
      </c>
      <c r="R90" s="50" t="s">
        <v>96</v>
      </c>
      <c r="S90" s="51" t="s">
        <v>98</v>
      </c>
      <c r="T90" s="59" t="s">
        <v>64</v>
      </c>
      <c r="U90" s="59" t="s">
        <v>64</v>
      </c>
      <c r="V90" s="58" t="s">
        <v>64</v>
      </c>
      <c r="W90" s="58" t="s">
        <v>64</v>
      </c>
      <c r="X90" s="58" t="s">
        <v>64</v>
      </c>
      <c r="Y90" s="58" t="s">
        <v>64</v>
      </c>
      <c r="Z90" s="58" t="s">
        <v>64</v>
      </c>
      <c r="AA90" s="58" t="s">
        <v>64</v>
      </c>
      <c r="AB90" s="58" t="s">
        <v>64</v>
      </c>
      <c r="AC90" s="58" t="s">
        <v>64</v>
      </c>
      <c r="AD90" s="58" t="s">
        <v>64</v>
      </c>
      <c r="AE90" s="58" t="s">
        <v>64</v>
      </c>
      <c r="AF90" s="58" t="s">
        <v>64</v>
      </c>
      <c r="AG90" s="58" t="s">
        <v>64</v>
      </c>
      <c r="AH90" s="58" t="s">
        <v>64</v>
      </c>
      <c r="AI90" s="58" t="s">
        <v>64</v>
      </c>
      <c r="AJ90" s="58" t="s">
        <v>64</v>
      </c>
      <c r="AK90" s="58" t="s">
        <v>64</v>
      </c>
      <c r="AL90" s="58" t="s">
        <v>64</v>
      </c>
      <c r="AM90" s="58" t="s">
        <v>64</v>
      </c>
    </row>
    <row r="91" spans="1:40" ht="48.75" customHeight="1" x14ac:dyDescent="0.25">
      <c r="A91" s="600"/>
      <c r="B91" s="600"/>
      <c r="C91" s="600"/>
      <c r="D91" s="595" t="s">
        <v>406</v>
      </c>
      <c r="E91" s="155" t="s">
        <v>407</v>
      </c>
      <c r="F91" s="50" t="s">
        <v>405</v>
      </c>
      <c r="G91" s="50" t="s">
        <v>365</v>
      </c>
      <c r="H91" s="50" t="s">
        <v>68</v>
      </c>
      <c r="I91" s="50" t="s">
        <v>64</v>
      </c>
      <c r="J91" s="50" t="s">
        <v>64</v>
      </c>
      <c r="K91" s="50" t="s">
        <v>129</v>
      </c>
      <c r="L91" s="50">
        <v>12</v>
      </c>
      <c r="M91" s="596"/>
      <c r="N91" s="596"/>
      <c r="O91" s="596"/>
      <c r="P91" s="596"/>
      <c r="Q91" s="50" t="s">
        <v>97</v>
      </c>
      <c r="R91" s="50" t="s">
        <v>96</v>
      </c>
      <c r="S91" s="51" t="s">
        <v>98</v>
      </c>
      <c r="T91" s="59" t="s">
        <v>64</v>
      </c>
      <c r="U91" s="59" t="s">
        <v>64</v>
      </c>
      <c r="V91" s="58" t="s">
        <v>64</v>
      </c>
      <c r="W91" s="58" t="s">
        <v>64</v>
      </c>
      <c r="X91" s="58" t="s">
        <v>64</v>
      </c>
      <c r="Y91" s="58" t="s">
        <v>64</v>
      </c>
      <c r="Z91" s="58" t="s">
        <v>64</v>
      </c>
      <c r="AA91" s="58" t="s">
        <v>64</v>
      </c>
      <c r="AB91" s="58" t="s">
        <v>64</v>
      </c>
      <c r="AC91" s="58" t="s">
        <v>64</v>
      </c>
      <c r="AD91" s="58" t="s">
        <v>64</v>
      </c>
      <c r="AE91" s="58" t="s">
        <v>64</v>
      </c>
      <c r="AF91" s="58" t="s">
        <v>64</v>
      </c>
      <c r="AG91" s="58" t="s">
        <v>64</v>
      </c>
      <c r="AH91" s="58" t="s">
        <v>64</v>
      </c>
      <c r="AI91" s="58" t="s">
        <v>64</v>
      </c>
      <c r="AJ91" s="58" t="s">
        <v>64</v>
      </c>
      <c r="AK91" s="58" t="s">
        <v>64</v>
      </c>
      <c r="AL91" s="58" t="s">
        <v>64</v>
      </c>
      <c r="AM91" s="58" t="s">
        <v>64</v>
      </c>
    </row>
    <row r="92" spans="1:40" ht="54" customHeight="1" x14ac:dyDescent="0.25">
      <c r="A92" s="600"/>
      <c r="B92" s="600"/>
      <c r="C92" s="600"/>
      <c r="D92" s="595"/>
      <c r="E92" s="155" t="s">
        <v>408</v>
      </c>
      <c r="F92" s="50" t="s">
        <v>405</v>
      </c>
      <c r="G92" s="50" t="s">
        <v>409</v>
      </c>
      <c r="H92" s="50" t="s">
        <v>72</v>
      </c>
      <c r="I92" s="50" t="s">
        <v>64</v>
      </c>
      <c r="J92" s="50" t="s">
        <v>410</v>
      </c>
      <c r="K92" s="50" t="s">
        <v>64</v>
      </c>
      <c r="L92" s="50">
        <v>10</v>
      </c>
      <c r="M92" s="596"/>
      <c r="N92" s="596"/>
      <c r="O92" s="596"/>
      <c r="P92" s="596"/>
      <c r="Q92" s="50" t="s">
        <v>97</v>
      </c>
      <c r="R92" s="50" t="s">
        <v>411</v>
      </c>
      <c r="S92" s="51" t="s">
        <v>255</v>
      </c>
      <c r="T92" s="59" t="s">
        <v>64</v>
      </c>
      <c r="U92" s="59" t="s">
        <v>64</v>
      </c>
      <c r="V92" s="58" t="s">
        <v>64</v>
      </c>
      <c r="W92" s="59" t="s">
        <v>64</v>
      </c>
      <c r="X92" s="58" t="s">
        <v>64</v>
      </c>
      <c r="Y92" s="59" t="s">
        <v>64</v>
      </c>
      <c r="Z92" s="58" t="s">
        <v>64</v>
      </c>
      <c r="AA92" s="59" t="s">
        <v>64</v>
      </c>
      <c r="AB92" s="58" t="s">
        <v>64</v>
      </c>
      <c r="AC92" s="59" t="s">
        <v>64</v>
      </c>
      <c r="AD92" s="58" t="s">
        <v>64</v>
      </c>
      <c r="AE92" s="59" t="s">
        <v>64</v>
      </c>
      <c r="AF92" s="58" t="s">
        <v>64</v>
      </c>
      <c r="AG92" s="59" t="s">
        <v>64</v>
      </c>
      <c r="AH92" s="58" t="s">
        <v>64</v>
      </c>
      <c r="AI92" s="59" t="s">
        <v>64</v>
      </c>
      <c r="AJ92" s="58" t="s">
        <v>64</v>
      </c>
      <c r="AK92" s="59" t="s">
        <v>64</v>
      </c>
      <c r="AL92" s="58" t="s">
        <v>64</v>
      </c>
      <c r="AM92" s="59" t="s">
        <v>64</v>
      </c>
    </row>
    <row r="93" spans="1:40" ht="90.75" customHeight="1" x14ac:dyDescent="0.2">
      <c r="A93" s="600" t="s">
        <v>412</v>
      </c>
      <c r="B93" s="600" t="s">
        <v>413</v>
      </c>
      <c r="C93" s="600" t="s">
        <v>2169</v>
      </c>
      <c r="D93" s="595" t="s">
        <v>414</v>
      </c>
      <c r="E93" s="155" t="s">
        <v>415</v>
      </c>
      <c r="F93" s="50" t="s">
        <v>55</v>
      </c>
      <c r="G93" s="50" t="s">
        <v>416</v>
      </c>
      <c r="H93" s="50" t="s">
        <v>417</v>
      </c>
      <c r="I93" s="50" t="s">
        <v>64</v>
      </c>
      <c r="J93" s="50"/>
      <c r="K93" s="50" t="s">
        <v>418</v>
      </c>
      <c r="L93" s="50">
        <v>3</v>
      </c>
      <c r="M93" s="596" t="s">
        <v>58</v>
      </c>
      <c r="N93" s="596" t="s">
        <v>239</v>
      </c>
      <c r="O93" s="596" t="s">
        <v>102</v>
      </c>
      <c r="P93" s="596" t="s">
        <v>61</v>
      </c>
      <c r="Q93" s="50" t="s">
        <v>239</v>
      </c>
      <c r="R93" s="50" t="s">
        <v>386</v>
      </c>
      <c r="S93" s="51" t="s">
        <v>61</v>
      </c>
      <c r="T93" s="55" t="s">
        <v>64</v>
      </c>
      <c r="U93" s="53" t="s">
        <v>64</v>
      </c>
      <c r="V93" s="53" t="s">
        <v>64</v>
      </c>
      <c r="W93" s="53" t="s">
        <v>64</v>
      </c>
      <c r="X93" s="53" t="s">
        <v>64</v>
      </c>
      <c r="Y93" s="53" t="s">
        <v>64</v>
      </c>
      <c r="Z93" s="53" t="s">
        <v>64</v>
      </c>
      <c r="AA93" s="53" t="s">
        <v>64</v>
      </c>
      <c r="AB93" s="53" t="s">
        <v>64</v>
      </c>
      <c r="AC93" s="53" t="s">
        <v>64</v>
      </c>
      <c r="AD93" s="53" t="s">
        <v>64</v>
      </c>
      <c r="AE93" s="53" t="s">
        <v>64</v>
      </c>
      <c r="AF93" s="53" t="s">
        <v>64</v>
      </c>
      <c r="AG93" s="53" t="s">
        <v>64</v>
      </c>
      <c r="AH93" s="53" t="s">
        <v>64</v>
      </c>
      <c r="AI93" s="53" t="s">
        <v>64</v>
      </c>
      <c r="AJ93" s="53" t="s">
        <v>64</v>
      </c>
      <c r="AK93" s="53" t="s">
        <v>64</v>
      </c>
      <c r="AL93" s="53" t="s">
        <v>64</v>
      </c>
      <c r="AM93" s="53" t="s">
        <v>64</v>
      </c>
    </row>
    <row r="94" spans="1:40" ht="69.75" customHeight="1" x14ac:dyDescent="0.2">
      <c r="A94" s="600"/>
      <c r="B94" s="600"/>
      <c r="C94" s="600"/>
      <c r="D94" s="595"/>
      <c r="E94" s="155" t="s">
        <v>419</v>
      </c>
      <c r="F94" s="50" t="s">
        <v>55</v>
      </c>
      <c r="G94" s="50" t="s">
        <v>416</v>
      </c>
      <c r="H94" s="50" t="s">
        <v>417</v>
      </c>
      <c r="I94" s="50" t="s">
        <v>64</v>
      </c>
      <c r="J94" s="50"/>
      <c r="K94" s="50" t="s">
        <v>101</v>
      </c>
      <c r="L94" s="50">
        <v>3</v>
      </c>
      <c r="M94" s="596"/>
      <c r="N94" s="596"/>
      <c r="O94" s="596"/>
      <c r="P94" s="596"/>
      <c r="Q94" s="50" t="s">
        <v>239</v>
      </c>
      <c r="R94" s="50" t="s">
        <v>386</v>
      </c>
      <c r="S94" s="51" t="s">
        <v>61</v>
      </c>
      <c r="T94" s="55" t="s">
        <v>64</v>
      </c>
      <c r="U94" s="53" t="s">
        <v>64</v>
      </c>
      <c r="V94" s="53" t="s">
        <v>64</v>
      </c>
      <c r="W94" s="53" t="s">
        <v>64</v>
      </c>
      <c r="X94" s="53" t="s">
        <v>64</v>
      </c>
      <c r="Y94" s="53" t="s">
        <v>64</v>
      </c>
      <c r="Z94" s="53" t="s">
        <v>64</v>
      </c>
      <c r="AA94" s="53" t="s">
        <v>64</v>
      </c>
      <c r="AB94" s="53" t="s">
        <v>64</v>
      </c>
      <c r="AC94" s="53" t="s">
        <v>64</v>
      </c>
      <c r="AD94" s="53" t="s">
        <v>64</v>
      </c>
      <c r="AE94" s="53" t="s">
        <v>64</v>
      </c>
      <c r="AF94" s="53" t="s">
        <v>64</v>
      </c>
      <c r="AG94" s="53" t="s">
        <v>64</v>
      </c>
      <c r="AH94" s="53" t="s">
        <v>64</v>
      </c>
      <c r="AI94" s="53" t="s">
        <v>64</v>
      </c>
      <c r="AJ94" s="53" t="s">
        <v>64</v>
      </c>
      <c r="AK94" s="53" t="s">
        <v>64</v>
      </c>
      <c r="AL94" s="53" t="s">
        <v>64</v>
      </c>
      <c r="AM94" s="53" t="s">
        <v>64</v>
      </c>
    </row>
    <row r="95" spans="1:40" ht="92.25" customHeight="1" x14ac:dyDescent="0.2">
      <c r="A95" s="600"/>
      <c r="B95" s="600"/>
      <c r="C95" s="600"/>
      <c r="D95" s="595"/>
      <c r="E95" s="155" t="s">
        <v>420</v>
      </c>
      <c r="F95" s="50" t="s">
        <v>55</v>
      </c>
      <c r="G95" s="50" t="s">
        <v>67</v>
      </c>
      <c r="H95" s="50" t="s">
        <v>68</v>
      </c>
      <c r="I95" s="50" t="s">
        <v>64</v>
      </c>
      <c r="J95" s="50" t="s">
        <v>64</v>
      </c>
      <c r="K95" s="50" t="s">
        <v>84</v>
      </c>
      <c r="L95" s="50">
        <v>6</v>
      </c>
      <c r="M95" s="596"/>
      <c r="N95" s="596"/>
      <c r="O95" s="596"/>
      <c r="P95" s="596"/>
      <c r="Q95" s="50" t="s">
        <v>239</v>
      </c>
      <c r="R95" s="50" t="s">
        <v>102</v>
      </c>
      <c r="S95" s="51" t="s">
        <v>61</v>
      </c>
      <c r="T95" s="55" t="s">
        <v>64</v>
      </c>
      <c r="U95" s="53" t="s">
        <v>64</v>
      </c>
      <c r="V95" s="53" t="s">
        <v>64</v>
      </c>
      <c r="W95" s="53" t="s">
        <v>64</v>
      </c>
      <c r="X95" s="53" t="s">
        <v>64</v>
      </c>
      <c r="Y95" s="53" t="s">
        <v>64</v>
      </c>
      <c r="Z95" s="53" t="s">
        <v>64</v>
      </c>
      <c r="AA95" s="53" t="s">
        <v>64</v>
      </c>
      <c r="AB95" s="53" t="s">
        <v>64</v>
      </c>
      <c r="AC95" s="53" t="s">
        <v>64</v>
      </c>
      <c r="AD95" s="53" t="s">
        <v>64</v>
      </c>
      <c r="AE95" s="53" t="s">
        <v>64</v>
      </c>
      <c r="AF95" s="53" t="s">
        <v>64</v>
      </c>
      <c r="AG95" s="53" t="s">
        <v>64</v>
      </c>
      <c r="AH95" s="53" t="s">
        <v>64</v>
      </c>
      <c r="AI95" s="53" t="s">
        <v>64</v>
      </c>
      <c r="AJ95" s="53" t="s">
        <v>64</v>
      </c>
      <c r="AK95" s="53" t="s">
        <v>64</v>
      </c>
      <c r="AL95" s="53" t="s">
        <v>64</v>
      </c>
      <c r="AM95" s="53" t="s">
        <v>64</v>
      </c>
    </row>
    <row r="96" spans="1:40" ht="83.25" customHeight="1" x14ac:dyDescent="0.2">
      <c r="A96" s="600"/>
      <c r="B96" s="600"/>
      <c r="C96" s="600"/>
      <c r="D96" s="595"/>
      <c r="E96" s="155" t="s">
        <v>421</v>
      </c>
      <c r="F96" s="50" t="s">
        <v>55</v>
      </c>
      <c r="G96" s="50" t="s">
        <v>67</v>
      </c>
      <c r="H96" s="50" t="s">
        <v>68</v>
      </c>
      <c r="I96" s="50" t="s">
        <v>64</v>
      </c>
      <c r="J96" s="50" t="s">
        <v>64</v>
      </c>
      <c r="K96" s="50" t="s">
        <v>84</v>
      </c>
      <c r="L96" s="50">
        <v>6</v>
      </c>
      <c r="M96" s="596"/>
      <c r="N96" s="596"/>
      <c r="O96" s="596"/>
      <c r="P96" s="596"/>
      <c r="Q96" s="50" t="s">
        <v>239</v>
      </c>
      <c r="R96" s="50" t="s">
        <v>102</v>
      </c>
      <c r="S96" s="51" t="s">
        <v>61</v>
      </c>
      <c r="T96" s="55" t="s">
        <v>64</v>
      </c>
      <c r="U96" s="53" t="s">
        <v>64</v>
      </c>
      <c r="V96" s="53" t="s">
        <v>64</v>
      </c>
      <c r="W96" s="53" t="s">
        <v>64</v>
      </c>
      <c r="X96" s="53" t="s">
        <v>64</v>
      </c>
      <c r="Y96" s="53" t="s">
        <v>64</v>
      </c>
      <c r="Z96" s="53" t="s">
        <v>64</v>
      </c>
      <c r="AA96" s="53" t="s">
        <v>64</v>
      </c>
      <c r="AB96" s="53" t="s">
        <v>64</v>
      </c>
      <c r="AC96" s="53" t="s">
        <v>64</v>
      </c>
      <c r="AD96" s="53" t="s">
        <v>64</v>
      </c>
      <c r="AE96" s="53" t="s">
        <v>64</v>
      </c>
      <c r="AF96" s="53" t="s">
        <v>64</v>
      </c>
      <c r="AG96" s="53" t="s">
        <v>64</v>
      </c>
      <c r="AH96" s="53" t="s">
        <v>64</v>
      </c>
      <c r="AI96" s="53" t="s">
        <v>64</v>
      </c>
      <c r="AJ96" s="53" t="s">
        <v>64</v>
      </c>
      <c r="AK96" s="53" t="s">
        <v>64</v>
      </c>
      <c r="AL96" s="53" t="s">
        <v>64</v>
      </c>
      <c r="AM96" s="53" t="s">
        <v>64</v>
      </c>
    </row>
    <row r="97" spans="1:39" ht="54" customHeight="1" x14ac:dyDescent="0.2">
      <c r="A97" s="600"/>
      <c r="B97" s="600"/>
      <c r="C97" s="600"/>
      <c r="D97" s="154" t="s">
        <v>422</v>
      </c>
      <c r="E97" s="155" t="s">
        <v>423</v>
      </c>
      <c r="F97" s="50" t="s">
        <v>55</v>
      </c>
      <c r="G97" s="50" t="s">
        <v>67</v>
      </c>
      <c r="H97" s="50" t="s">
        <v>68</v>
      </c>
      <c r="I97" s="50" t="s">
        <v>64</v>
      </c>
      <c r="J97" s="50" t="s">
        <v>64</v>
      </c>
      <c r="K97" s="50" t="s">
        <v>84</v>
      </c>
      <c r="L97" s="50">
        <v>6</v>
      </c>
      <c r="M97" s="596"/>
      <c r="N97" s="596"/>
      <c r="O97" s="596"/>
      <c r="P97" s="596"/>
      <c r="Q97" s="50" t="s">
        <v>239</v>
      </c>
      <c r="R97" s="50" t="s">
        <v>102</v>
      </c>
      <c r="S97" s="51" t="s">
        <v>61</v>
      </c>
      <c r="T97" s="55" t="s">
        <v>64</v>
      </c>
      <c r="U97" s="53" t="s">
        <v>64</v>
      </c>
      <c r="V97" s="53" t="s">
        <v>64</v>
      </c>
      <c r="W97" s="53" t="s">
        <v>64</v>
      </c>
      <c r="X97" s="53" t="s">
        <v>64</v>
      </c>
      <c r="Y97" s="53" t="s">
        <v>64</v>
      </c>
      <c r="Z97" s="53" t="s">
        <v>64</v>
      </c>
      <c r="AA97" s="53" t="s">
        <v>64</v>
      </c>
      <c r="AB97" s="53" t="s">
        <v>64</v>
      </c>
      <c r="AC97" s="53" t="s">
        <v>64</v>
      </c>
      <c r="AD97" s="53" t="s">
        <v>64</v>
      </c>
      <c r="AE97" s="53" t="s">
        <v>64</v>
      </c>
      <c r="AF97" s="53" t="s">
        <v>64</v>
      </c>
      <c r="AG97" s="53" t="s">
        <v>64</v>
      </c>
      <c r="AH97" s="53" t="s">
        <v>64</v>
      </c>
      <c r="AI97" s="53" t="s">
        <v>64</v>
      </c>
      <c r="AJ97" s="53" t="s">
        <v>64</v>
      </c>
      <c r="AK97" s="53" t="s">
        <v>64</v>
      </c>
      <c r="AL97" s="53" t="s">
        <v>64</v>
      </c>
      <c r="AM97" s="53" t="s">
        <v>64</v>
      </c>
    </row>
    <row r="98" spans="1:39" ht="65.25" customHeight="1" x14ac:dyDescent="0.2">
      <c r="A98" s="600"/>
      <c r="B98" s="600"/>
      <c r="C98" s="600"/>
      <c r="D98" s="154" t="s">
        <v>424</v>
      </c>
      <c r="E98" s="155" t="s">
        <v>425</v>
      </c>
      <c r="F98" s="50" t="s">
        <v>55</v>
      </c>
      <c r="G98" s="50" t="s">
        <v>78</v>
      </c>
      <c r="H98" s="50" t="s">
        <v>68</v>
      </c>
      <c r="I98" s="50" t="s">
        <v>64</v>
      </c>
      <c r="J98" s="50" t="s">
        <v>64</v>
      </c>
      <c r="K98" s="50" t="s">
        <v>84</v>
      </c>
      <c r="L98" s="50">
        <v>6</v>
      </c>
      <c r="M98" s="596"/>
      <c r="N98" s="596"/>
      <c r="O98" s="596"/>
      <c r="P98" s="596"/>
      <c r="Q98" s="50" t="s">
        <v>239</v>
      </c>
      <c r="R98" s="50" t="s">
        <v>102</v>
      </c>
      <c r="S98" s="51" t="s">
        <v>61</v>
      </c>
      <c r="T98" s="55" t="s">
        <v>64</v>
      </c>
      <c r="U98" s="53" t="s">
        <v>64</v>
      </c>
      <c r="V98" s="53" t="s">
        <v>64</v>
      </c>
      <c r="W98" s="53" t="s">
        <v>64</v>
      </c>
      <c r="X98" s="53" t="s">
        <v>64</v>
      </c>
      <c r="Y98" s="53" t="s">
        <v>64</v>
      </c>
      <c r="Z98" s="53" t="s">
        <v>64</v>
      </c>
      <c r="AA98" s="53" t="s">
        <v>64</v>
      </c>
      <c r="AB98" s="53" t="s">
        <v>64</v>
      </c>
      <c r="AC98" s="53" t="s">
        <v>64</v>
      </c>
      <c r="AD98" s="53" t="s">
        <v>64</v>
      </c>
      <c r="AE98" s="53" t="s">
        <v>64</v>
      </c>
      <c r="AF98" s="53" t="s">
        <v>64</v>
      </c>
      <c r="AG98" s="53" t="s">
        <v>64</v>
      </c>
      <c r="AH98" s="53" t="s">
        <v>64</v>
      </c>
      <c r="AI98" s="53" t="s">
        <v>64</v>
      </c>
      <c r="AJ98" s="53" t="s">
        <v>64</v>
      </c>
      <c r="AK98" s="53" t="s">
        <v>64</v>
      </c>
      <c r="AL98" s="53" t="s">
        <v>64</v>
      </c>
      <c r="AM98" s="53" t="s">
        <v>64</v>
      </c>
    </row>
    <row r="99" spans="1:39" ht="95.25" customHeight="1" x14ac:dyDescent="0.2">
      <c r="A99" s="600" t="s">
        <v>412</v>
      </c>
      <c r="B99" s="600" t="s">
        <v>426</v>
      </c>
      <c r="C99" s="600" t="s">
        <v>2170</v>
      </c>
      <c r="D99" s="154" t="s">
        <v>427</v>
      </c>
      <c r="E99" s="155" t="s">
        <v>428</v>
      </c>
      <c r="F99" s="50" t="s">
        <v>55</v>
      </c>
      <c r="G99" s="50" t="s">
        <v>416</v>
      </c>
      <c r="H99" s="50" t="s">
        <v>68</v>
      </c>
      <c r="I99" s="50" t="s">
        <v>64</v>
      </c>
      <c r="J99" s="50" t="s">
        <v>64</v>
      </c>
      <c r="K99" s="50" t="s">
        <v>129</v>
      </c>
      <c r="L99" s="50">
        <v>12</v>
      </c>
      <c r="M99" s="596" t="s">
        <v>201</v>
      </c>
      <c r="N99" s="596" t="s">
        <v>239</v>
      </c>
      <c r="O99" s="596" t="s">
        <v>96</v>
      </c>
      <c r="P99" s="596" t="s">
        <v>61</v>
      </c>
      <c r="Q99" s="50" t="s">
        <v>239</v>
      </c>
      <c r="R99" s="50" t="s">
        <v>96</v>
      </c>
      <c r="S99" s="51" t="s">
        <v>61</v>
      </c>
      <c r="T99" s="52" t="s">
        <v>64</v>
      </c>
      <c r="U99" s="53" t="s">
        <v>64</v>
      </c>
      <c r="V99" s="53" t="s">
        <v>64</v>
      </c>
      <c r="W99" s="53" t="s">
        <v>64</v>
      </c>
      <c r="X99" s="53" t="s">
        <v>64</v>
      </c>
      <c r="Y99" s="53" t="s">
        <v>64</v>
      </c>
      <c r="Z99" s="53" t="s">
        <v>64</v>
      </c>
      <c r="AA99" s="53" t="s">
        <v>64</v>
      </c>
      <c r="AB99" s="53" t="s">
        <v>64</v>
      </c>
      <c r="AC99" s="53" t="s">
        <v>64</v>
      </c>
      <c r="AD99" s="53" t="s">
        <v>64</v>
      </c>
      <c r="AE99" s="53" t="s">
        <v>64</v>
      </c>
      <c r="AF99" s="53" t="s">
        <v>64</v>
      </c>
      <c r="AG99" s="53" t="s">
        <v>64</v>
      </c>
      <c r="AH99" s="53" t="s">
        <v>64</v>
      </c>
      <c r="AI99" s="53" t="s">
        <v>64</v>
      </c>
      <c r="AJ99" s="53" t="s">
        <v>64</v>
      </c>
      <c r="AK99" s="53" t="s">
        <v>64</v>
      </c>
      <c r="AL99" s="53" t="s">
        <v>64</v>
      </c>
      <c r="AM99" s="53" t="s">
        <v>64</v>
      </c>
    </row>
    <row r="100" spans="1:39" ht="109.5" customHeight="1" x14ac:dyDescent="0.2">
      <c r="A100" s="600"/>
      <c r="B100" s="600"/>
      <c r="C100" s="600"/>
      <c r="D100" s="154" t="s">
        <v>429</v>
      </c>
      <c r="E100" s="155" t="s">
        <v>430</v>
      </c>
      <c r="F100" s="50" t="s">
        <v>55</v>
      </c>
      <c r="G100" s="50" t="s">
        <v>431</v>
      </c>
      <c r="H100" s="50" t="s">
        <v>68</v>
      </c>
      <c r="I100" s="50" t="s">
        <v>64</v>
      </c>
      <c r="J100" s="50" t="s">
        <v>64</v>
      </c>
      <c r="K100" s="50" t="s">
        <v>129</v>
      </c>
      <c r="L100" s="50">
        <v>12</v>
      </c>
      <c r="M100" s="596"/>
      <c r="N100" s="596"/>
      <c r="O100" s="596"/>
      <c r="P100" s="596"/>
      <c r="Q100" s="50" t="s">
        <v>239</v>
      </c>
      <c r="R100" s="50" t="s">
        <v>96</v>
      </c>
      <c r="S100" s="51" t="s">
        <v>61</v>
      </c>
      <c r="T100" s="52" t="s">
        <v>64</v>
      </c>
      <c r="U100" s="53" t="s">
        <v>64</v>
      </c>
      <c r="V100" s="53" t="s">
        <v>64</v>
      </c>
      <c r="W100" s="53" t="s">
        <v>64</v>
      </c>
      <c r="X100" s="53" t="s">
        <v>64</v>
      </c>
      <c r="Y100" s="53" t="s">
        <v>64</v>
      </c>
      <c r="Z100" s="53" t="s">
        <v>64</v>
      </c>
      <c r="AA100" s="53" t="s">
        <v>64</v>
      </c>
      <c r="AB100" s="53" t="s">
        <v>64</v>
      </c>
      <c r="AC100" s="53" t="s">
        <v>64</v>
      </c>
      <c r="AD100" s="53" t="s">
        <v>64</v>
      </c>
      <c r="AE100" s="53" t="s">
        <v>64</v>
      </c>
      <c r="AF100" s="53" t="s">
        <v>64</v>
      </c>
      <c r="AG100" s="53" t="s">
        <v>64</v>
      </c>
      <c r="AH100" s="53" t="s">
        <v>64</v>
      </c>
      <c r="AI100" s="53" t="s">
        <v>64</v>
      </c>
      <c r="AJ100" s="53" t="s">
        <v>64</v>
      </c>
      <c r="AK100" s="53" t="s">
        <v>64</v>
      </c>
      <c r="AL100" s="53" t="s">
        <v>64</v>
      </c>
      <c r="AM100" s="53" t="s">
        <v>64</v>
      </c>
    </row>
    <row r="101" spans="1:39" ht="66.75" customHeight="1" x14ac:dyDescent="0.2">
      <c r="A101" s="600"/>
      <c r="B101" s="600"/>
      <c r="C101" s="600"/>
      <c r="D101" s="154" t="s">
        <v>432</v>
      </c>
      <c r="E101" s="155" t="s">
        <v>433</v>
      </c>
      <c r="F101" s="50" t="s">
        <v>434</v>
      </c>
      <c r="G101" s="50" t="s">
        <v>67</v>
      </c>
      <c r="H101" s="50" t="s">
        <v>68</v>
      </c>
      <c r="I101" s="50" t="s">
        <v>64</v>
      </c>
      <c r="J101" s="50" t="s">
        <v>64</v>
      </c>
      <c r="K101" s="50" t="s">
        <v>84</v>
      </c>
      <c r="L101" s="50">
        <v>6</v>
      </c>
      <c r="M101" s="596"/>
      <c r="N101" s="596"/>
      <c r="O101" s="596"/>
      <c r="P101" s="596"/>
      <c r="Q101" s="50" t="s">
        <v>95</v>
      </c>
      <c r="R101" s="50" t="s">
        <v>96</v>
      </c>
      <c r="S101" s="51" t="s">
        <v>61</v>
      </c>
      <c r="T101" s="57" t="s">
        <v>64</v>
      </c>
      <c r="U101" s="53" t="s">
        <v>64</v>
      </c>
      <c r="V101" s="53" t="s">
        <v>64</v>
      </c>
      <c r="W101" s="53" t="s">
        <v>64</v>
      </c>
      <c r="X101" s="53" t="s">
        <v>64</v>
      </c>
      <c r="Y101" s="53" t="s">
        <v>64</v>
      </c>
      <c r="Z101" s="53" t="s">
        <v>64</v>
      </c>
      <c r="AA101" s="53" t="s">
        <v>64</v>
      </c>
      <c r="AB101" s="53" t="s">
        <v>64</v>
      </c>
      <c r="AC101" s="53" t="s">
        <v>64</v>
      </c>
      <c r="AD101" s="53" t="s">
        <v>64</v>
      </c>
      <c r="AE101" s="53" t="s">
        <v>64</v>
      </c>
      <c r="AF101" s="53" t="s">
        <v>64</v>
      </c>
      <c r="AG101" s="53" t="s">
        <v>64</v>
      </c>
      <c r="AH101" s="53" t="s">
        <v>64</v>
      </c>
      <c r="AI101" s="53" t="s">
        <v>64</v>
      </c>
      <c r="AJ101" s="53" t="s">
        <v>64</v>
      </c>
      <c r="AK101" s="53" t="s">
        <v>64</v>
      </c>
      <c r="AL101" s="53" t="s">
        <v>64</v>
      </c>
      <c r="AM101" s="53" t="s">
        <v>64</v>
      </c>
    </row>
    <row r="102" spans="1:39" ht="75" customHeight="1" x14ac:dyDescent="0.2">
      <c r="A102" s="600"/>
      <c r="B102" s="600"/>
      <c r="C102" s="600"/>
      <c r="D102" s="154" t="s">
        <v>435</v>
      </c>
      <c r="E102" s="155" t="s">
        <v>436</v>
      </c>
      <c r="F102" s="50" t="s">
        <v>434</v>
      </c>
      <c r="G102" s="50" t="s">
        <v>67</v>
      </c>
      <c r="H102" s="50" t="s">
        <v>68</v>
      </c>
      <c r="I102" s="50" t="s">
        <v>64</v>
      </c>
      <c r="J102" s="50" t="s">
        <v>64</v>
      </c>
      <c r="K102" s="50" t="s">
        <v>84</v>
      </c>
      <c r="L102" s="50">
        <v>6</v>
      </c>
      <c r="M102" s="596"/>
      <c r="N102" s="596"/>
      <c r="O102" s="596"/>
      <c r="P102" s="596"/>
      <c r="Q102" s="50" t="s">
        <v>95</v>
      </c>
      <c r="R102" s="50" t="s">
        <v>96</v>
      </c>
      <c r="S102" s="51" t="s">
        <v>61</v>
      </c>
      <c r="T102" s="57" t="s">
        <v>64</v>
      </c>
      <c r="U102" s="53" t="s">
        <v>64</v>
      </c>
      <c r="V102" s="53" t="s">
        <v>64</v>
      </c>
      <c r="W102" s="53" t="s">
        <v>64</v>
      </c>
      <c r="X102" s="53" t="s">
        <v>64</v>
      </c>
      <c r="Y102" s="53" t="s">
        <v>64</v>
      </c>
      <c r="Z102" s="53" t="s">
        <v>64</v>
      </c>
      <c r="AA102" s="53" t="s">
        <v>64</v>
      </c>
      <c r="AB102" s="53" t="s">
        <v>64</v>
      </c>
      <c r="AC102" s="53" t="s">
        <v>64</v>
      </c>
      <c r="AD102" s="53" t="s">
        <v>64</v>
      </c>
      <c r="AE102" s="53" t="s">
        <v>64</v>
      </c>
      <c r="AF102" s="53" t="s">
        <v>64</v>
      </c>
      <c r="AG102" s="53" t="s">
        <v>64</v>
      </c>
      <c r="AH102" s="53" t="s">
        <v>64</v>
      </c>
      <c r="AI102" s="53" t="s">
        <v>64</v>
      </c>
      <c r="AJ102" s="53" t="s">
        <v>64</v>
      </c>
      <c r="AK102" s="53" t="s">
        <v>64</v>
      </c>
      <c r="AL102" s="53" t="s">
        <v>64</v>
      </c>
      <c r="AM102" s="53" t="s">
        <v>64</v>
      </c>
    </row>
    <row r="103" spans="1:39" ht="63" customHeight="1" x14ac:dyDescent="0.2">
      <c r="A103" s="600"/>
      <c r="B103" s="600"/>
      <c r="C103" s="600"/>
      <c r="D103" s="154" t="s">
        <v>437</v>
      </c>
      <c r="E103" s="155" t="s">
        <v>438</v>
      </c>
      <c r="F103" s="50" t="s">
        <v>55</v>
      </c>
      <c r="G103" s="50" t="s">
        <v>107</v>
      </c>
      <c r="H103" s="50" t="s">
        <v>68</v>
      </c>
      <c r="I103" s="50" t="s">
        <v>64</v>
      </c>
      <c r="J103" s="50" t="s">
        <v>64</v>
      </c>
      <c r="K103" s="50" t="s">
        <v>129</v>
      </c>
      <c r="L103" s="50">
        <v>12</v>
      </c>
      <c r="M103" s="596"/>
      <c r="N103" s="596"/>
      <c r="O103" s="596"/>
      <c r="P103" s="596"/>
      <c r="Q103" s="50" t="s">
        <v>239</v>
      </c>
      <c r="R103" s="50" t="s">
        <v>96</v>
      </c>
      <c r="S103" s="51" t="s">
        <v>61</v>
      </c>
      <c r="T103" s="57" t="s">
        <v>64</v>
      </c>
      <c r="U103" s="53" t="s">
        <v>64</v>
      </c>
      <c r="V103" s="53" t="s">
        <v>64</v>
      </c>
      <c r="W103" s="53" t="s">
        <v>64</v>
      </c>
      <c r="X103" s="53" t="s">
        <v>64</v>
      </c>
      <c r="Y103" s="53" t="s">
        <v>64</v>
      </c>
      <c r="Z103" s="53" t="s">
        <v>64</v>
      </c>
      <c r="AA103" s="53" t="s">
        <v>64</v>
      </c>
      <c r="AB103" s="53" t="s">
        <v>64</v>
      </c>
      <c r="AC103" s="53" t="s">
        <v>64</v>
      </c>
      <c r="AD103" s="53" t="s">
        <v>64</v>
      </c>
      <c r="AE103" s="53" t="s">
        <v>64</v>
      </c>
      <c r="AF103" s="53" t="s">
        <v>64</v>
      </c>
      <c r="AG103" s="53" t="s">
        <v>64</v>
      </c>
      <c r="AH103" s="53" t="s">
        <v>64</v>
      </c>
      <c r="AI103" s="53" t="s">
        <v>64</v>
      </c>
      <c r="AJ103" s="53" t="s">
        <v>64</v>
      </c>
      <c r="AK103" s="53" t="s">
        <v>64</v>
      </c>
      <c r="AL103" s="53" t="s">
        <v>64</v>
      </c>
      <c r="AM103" s="53" t="s">
        <v>64</v>
      </c>
    </row>
    <row r="104" spans="1:39" ht="38.25" customHeight="1" x14ac:dyDescent="0.25">
      <c r="A104" s="600" t="s">
        <v>439</v>
      </c>
      <c r="B104" s="600" t="s">
        <v>440</v>
      </c>
      <c r="C104" s="600" t="s">
        <v>2171</v>
      </c>
      <c r="D104" s="154" t="s">
        <v>441</v>
      </c>
      <c r="E104" s="155" t="s">
        <v>442</v>
      </c>
      <c r="F104" s="50" t="s">
        <v>55</v>
      </c>
      <c r="G104" s="50" t="s">
        <v>64</v>
      </c>
      <c r="H104" s="50" t="s">
        <v>330</v>
      </c>
      <c r="I104" s="50" t="s">
        <v>443</v>
      </c>
      <c r="J104" s="50" t="s">
        <v>64</v>
      </c>
      <c r="K104" s="50" t="s">
        <v>64</v>
      </c>
      <c r="L104" s="50" t="s">
        <v>444</v>
      </c>
      <c r="M104" s="596" t="s">
        <v>201</v>
      </c>
      <c r="N104" s="596" t="s">
        <v>445</v>
      </c>
      <c r="O104" s="596" t="s">
        <v>96</v>
      </c>
      <c r="P104" s="596" t="s">
        <v>282</v>
      </c>
      <c r="Q104" s="50" t="s">
        <v>443</v>
      </c>
      <c r="R104" s="50" t="s">
        <v>446</v>
      </c>
      <c r="S104" s="51" t="s">
        <v>447</v>
      </c>
      <c r="T104" s="58" t="s">
        <v>64</v>
      </c>
      <c r="U104" s="57" t="s">
        <v>64</v>
      </c>
      <c r="V104" s="57" t="s">
        <v>64</v>
      </c>
      <c r="W104" s="57" t="s">
        <v>64</v>
      </c>
      <c r="X104" s="57" t="s">
        <v>64</v>
      </c>
      <c r="Y104" s="57" t="s">
        <v>64</v>
      </c>
      <c r="Z104" s="57" t="s">
        <v>64</v>
      </c>
      <c r="AA104" s="57" t="s">
        <v>64</v>
      </c>
      <c r="AB104" s="57" t="s">
        <v>64</v>
      </c>
      <c r="AC104" s="57" t="s">
        <v>64</v>
      </c>
      <c r="AD104" s="57" t="s">
        <v>64</v>
      </c>
      <c r="AE104" s="57" t="s">
        <v>64</v>
      </c>
      <c r="AF104" s="57" t="s">
        <v>64</v>
      </c>
      <c r="AG104" s="57" t="s">
        <v>64</v>
      </c>
      <c r="AH104" s="57" t="s">
        <v>64</v>
      </c>
      <c r="AI104" s="57" t="s">
        <v>64</v>
      </c>
      <c r="AJ104" s="57" t="s">
        <v>64</v>
      </c>
      <c r="AK104" s="57" t="s">
        <v>64</v>
      </c>
      <c r="AL104" s="57" t="s">
        <v>64</v>
      </c>
      <c r="AM104" s="57" t="s">
        <v>64</v>
      </c>
    </row>
    <row r="105" spans="1:39" ht="66.75" customHeight="1" x14ac:dyDescent="0.25">
      <c r="A105" s="600"/>
      <c r="B105" s="600"/>
      <c r="C105" s="600"/>
      <c r="D105" s="595" t="s">
        <v>448</v>
      </c>
      <c r="E105" s="155" t="s">
        <v>449</v>
      </c>
      <c r="F105" s="50" t="s">
        <v>55</v>
      </c>
      <c r="G105" s="50" t="s">
        <v>64</v>
      </c>
      <c r="H105" s="50" t="s">
        <v>330</v>
      </c>
      <c r="I105" s="50" t="s">
        <v>450</v>
      </c>
      <c r="J105" s="50" t="s">
        <v>64</v>
      </c>
      <c r="K105" s="50" t="s">
        <v>64</v>
      </c>
      <c r="L105" s="50">
        <v>6</v>
      </c>
      <c r="M105" s="596"/>
      <c r="N105" s="596"/>
      <c r="O105" s="596"/>
      <c r="P105" s="596"/>
      <c r="Q105" s="50" t="s">
        <v>445</v>
      </c>
      <c r="R105" s="50" t="s">
        <v>451</v>
      </c>
      <c r="S105" s="51" t="s">
        <v>447</v>
      </c>
      <c r="T105" s="58" t="s">
        <v>64</v>
      </c>
      <c r="U105" s="57" t="s">
        <v>64</v>
      </c>
      <c r="V105" s="57" t="s">
        <v>64</v>
      </c>
      <c r="W105" s="57" t="s">
        <v>64</v>
      </c>
      <c r="X105" s="57" t="s">
        <v>64</v>
      </c>
      <c r="Y105" s="57" t="s">
        <v>64</v>
      </c>
      <c r="Z105" s="57" t="s">
        <v>64</v>
      </c>
      <c r="AA105" s="57" t="s">
        <v>64</v>
      </c>
      <c r="AB105" s="57" t="s">
        <v>64</v>
      </c>
      <c r="AC105" s="57" t="s">
        <v>64</v>
      </c>
      <c r="AD105" s="57" t="s">
        <v>64</v>
      </c>
      <c r="AE105" s="57" t="s">
        <v>64</v>
      </c>
      <c r="AF105" s="57" t="s">
        <v>64</v>
      </c>
      <c r="AG105" s="57" t="s">
        <v>64</v>
      </c>
      <c r="AH105" s="57" t="s">
        <v>64</v>
      </c>
      <c r="AI105" s="57" t="s">
        <v>64</v>
      </c>
      <c r="AJ105" s="57" t="s">
        <v>64</v>
      </c>
      <c r="AK105" s="57" t="s">
        <v>64</v>
      </c>
      <c r="AL105" s="57" t="s">
        <v>64</v>
      </c>
      <c r="AM105" s="57" t="s">
        <v>64</v>
      </c>
    </row>
    <row r="106" spans="1:39" ht="69" customHeight="1" x14ac:dyDescent="0.25">
      <c r="A106" s="600"/>
      <c r="B106" s="600"/>
      <c r="C106" s="600"/>
      <c r="D106" s="595"/>
      <c r="E106" s="155" t="s">
        <v>452</v>
      </c>
      <c r="F106" s="50" t="s">
        <v>453</v>
      </c>
      <c r="G106" s="50" t="s">
        <v>64</v>
      </c>
      <c r="H106" s="50" t="s">
        <v>68</v>
      </c>
      <c r="I106" s="50" t="s">
        <v>64</v>
      </c>
      <c r="J106" s="50" t="s">
        <v>64</v>
      </c>
      <c r="K106" s="50" t="s">
        <v>290</v>
      </c>
      <c r="L106" s="50">
        <v>2</v>
      </c>
      <c r="M106" s="596"/>
      <c r="N106" s="596"/>
      <c r="O106" s="596"/>
      <c r="P106" s="596"/>
      <c r="Q106" s="50" t="s">
        <v>445</v>
      </c>
      <c r="R106" s="50" t="s">
        <v>454</v>
      </c>
      <c r="S106" s="51" t="s">
        <v>282</v>
      </c>
      <c r="T106" s="58" t="s">
        <v>64</v>
      </c>
      <c r="U106" s="58" t="s">
        <v>64</v>
      </c>
      <c r="V106" s="58" t="s">
        <v>64</v>
      </c>
      <c r="W106" s="58" t="s">
        <v>64</v>
      </c>
      <c r="X106" s="58" t="s">
        <v>64</v>
      </c>
      <c r="Y106" s="58" t="s">
        <v>64</v>
      </c>
      <c r="Z106" s="58" t="s">
        <v>64</v>
      </c>
      <c r="AA106" s="58" t="s">
        <v>64</v>
      </c>
      <c r="AB106" s="58" t="s">
        <v>64</v>
      </c>
      <c r="AC106" s="58" t="s">
        <v>64</v>
      </c>
      <c r="AD106" s="58" t="s">
        <v>64</v>
      </c>
      <c r="AE106" s="58" t="s">
        <v>64</v>
      </c>
      <c r="AF106" s="58" t="s">
        <v>64</v>
      </c>
      <c r="AG106" s="58" t="s">
        <v>64</v>
      </c>
      <c r="AH106" s="58" t="s">
        <v>64</v>
      </c>
      <c r="AI106" s="58" t="s">
        <v>64</v>
      </c>
      <c r="AJ106" s="58" t="s">
        <v>64</v>
      </c>
      <c r="AK106" s="58" t="s">
        <v>64</v>
      </c>
      <c r="AL106" s="58" t="s">
        <v>64</v>
      </c>
      <c r="AM106" s="58" t="s">
        <v>64</v>
      </c>
    </row>
    <row r="107" spans="1:39" ht="68.25" customHeight="1" x14ac:dyDescent="0.25">
      <c r="A107" s="600"/>
      <c r="B107" s="600"/>
      <c r="C107" s="600"/>
      <c r="D107" s="595"/>
      <c r="E107" s="155" t="s">
        <v>455</v>
      </c>
      <c r="F107" s="50" t="s">
        <v>456</v>
      </c>
      <c r="G107" s="50" t="s">
        <v>64</v>
      </c>
      <c r="H107" s="50" t="s">
        <v>68</v>
      </c>
      <c r="I107" s="50" t="s">
        <v>64</v>
      </c>
      <c r="J107" s="50" t="s">
        <v>64</v>
      </c>
      <c r="K107" s="50" t="s">
        <v>93</v>
      </c>
      <c r="L107" s="50">
        <v>10</v>
      </c>
      <c r="M107" s="596"/>
      <c r="N107" s="596"/>
      <c r="O107" s="596"/>
      <c r="P107" s="596"/>
      <c r="Q107" s="50" t="s">
        <v>457</v>
      </c>
      <c r="R107" s="50" t="s">
        <v>96</v>
      </c>
      <c r="S107" s="51" t="s">
        <v>282</v>
      </c>
      <c r="T107" s="58" t="s">
        <v>64</v>
      </c>
      <c r="U107" s="58" t="s">
        <v>64</v>
      </c>
      <c r="V107" s="58" t="s">
        <v>64</v>
      </c>
      <c r="W107" s="58" t="s">
        <v>64</v>
      </c>
      <c r="X107" s="58" t="s">
        <v>64</v>
      </c>
      <c r="Y107" s="58" t="s">
        <v>64</v>
      </c>
      <c r="Z107" s="58" t="s">
        <v>64</v>
      </c>
      <c r="AA107" s="58" t="s">
        <v>64</v>
      </c>
      <c r="AB107" s="58" t="s">
        <v>64</v>
      </c>
      <c r="AC107" s="58" t="s">
        <v>64</v>
      </c>
      <c r="AD107" s="58" t="s">
        <v>64</v>
      </c>
      <c r="AE107" s="58" t="s">
        <v>64</v>
      </c>
      <c r="AF107" s="58" t="s">
        <v>64</v>
      </c>
      <c r="AG107" s="58" t="s">
        <v>64</v>
      </c>
      <c r="AH107" s="58" t="s">
        <v>64</v>
      </c>
      <c r="AI107" s="58" t="s">
        <v>64</v>
      </c>
      <c r="AJ107" s="58" t="s">
        <v>64</v>
      </c>
      <c r="AK107" s="58" t="s">
        <v>64</v>
      </c>
      <c r="AL107" s="58" t="s">
        <v>64</v>
      </c>
      <c r="AM107" s="58" t="s">
        <v>64</v>
      </c>
    </row>
    <row r="108" spans="1:39" ht="62.25" customHeight="1" x14ac:dyDescent="0.25">
      <c r="A108" s="600"/>
      <c r="B108" s="600"/>
      <c r="C108" s="600"/>
      <c r="D108" s="154" t="s">
        <v>458</v>
      </c>
      <c r="E108" s="155" t="s">
        <v>459</v>
      </c>
      <c r="F108" s="50" t="s">
        <v>460</v>
      </c>
      <c r="G108" s="50" t="s">
        <v>78</v>
      </c>
      <c r="H108" s="50" t="s">
        <v>461</v>
      </c>
      <c r="I108" s="50" t="s">
        <v>64</v>
      </c>
      <c r="J108" s="50" t="s">
        <v>462</v>
      </c>
      <c r="K108" s="50"/>
      <c r="L108" s="50">
        <v>10</v>
      </c>
      <c r="M108" s="596"/>
      <c r="N108" s="596"/>
      <c r="O108" s="596"/>
      <c r="P108" s="596"/>
      <c r="Q108" s="50" t="s">
        <v>59</v>
      </c>
      <c r="R108" s="50" t="s">
        <v>411</v>
      </c>
      <c r="S108" s="51" t="s">
        <v>463</v>
      </c>
      <c r="T108" s="59" t="s">
        <v>64</v>
      </c>
      <c r="U108" s="58" t="s">
        <v>64</v>
      </c>
      <c r="V108" s="58" t="s">
        <v>64</v>
      </c>
      <c r="W108" s="57" t="s">
        <v>64</v>
      </c>
      <c r="X108" s="59" t="s">
        <v>64</v>
      </c>
      <c r="Y108" s="59" t="s">
        <v>64</v>
      </c>
      <c r="Z108" s="59" t="s">
        <v>64</v>
      </c>
      <c r="AA108" s="59" t="s">
        <v>64</v>
      </c>
      <c r="AB108" s="59" t="s">
        <v>64</v>
      </c>
      <c r="AC108" s="59" t="s">
        <v>64</v>
      </c>
      <c r="AD108" s="58" t="s">
        <v>64</v>
      </c>
      <c r="AE108" s="59" t="s">
        <v>64</v>
      </c>
      <c r="AF108" s="59" t="s">
        <v>64</v>
      </c>
      <c r="AG108" s="59" t="s">
        <v>64</v>
      </c>
      <c r="AH108" s="59" t="s">
        <v>64</v>
      </c>
      <c r="AI108" s="59" t="s">
        <v>64</v>
      </c>
      <c r="AJ108" s="59" t="s">
        <v>64</v>
      </c>
      <c r="AK108" s="59" t="s">
        <v>64</v>
      </c>
      <c r="AL108" s="58" t="s">
        <v>64</v>
      </c>
      <c r="AM108" s="59" t="s">
        <v>64</v>
      </c>
    </row>
    <row r="109" spans="1:39" ht="72" customHeight="1" x14ac:dyDescent="0.25">
      <c r="A109" s="600"/>
      <c r="B109" s="600"/>
      <c r="C109" s="600"/>
      <c r="D109" s="154" t="s">
        <v>464</v>
      </c>
      <c r="E109" s="155" t="s">
        <v>465</v>
      </c>
      <c r="F109" s="50" t="s">
        <v>466</v>
      </c>
      <c r="G109" s="50" t="s">
        <v>379</v>
      </c>
      <c r="H109" s="50" t="s">
        <v>68</v>
      </c>
      <c r="I109" s="50" t="s">
        <v>64</v>
      </c>
      <c r="J109" s="50" t="s">
        <v>64</v>
      </c>
      <c r="K109" s="50" t="s">
        <v>129</v>
      </c>
      <c r="L109" s="50">
        <v>12</v>
      </c>
      <c r="M109" s="596"/>
      <c r="N109" s="596"/>
      <c r="O109" s="596"/>
      <c r="P109" s="596"/>
      <c r="Q109" s="50" t="s">
        <v>467</v>
      </c>
      <c r="R109" s="50" t="s">
        <v>96</v>
      </c>
      <c r="S109" s="51" t="s">
        <v>282</v>
      </c>
      <c r="T109" s="58" t="s">
        <v>64</v>
      </c>
      <c r="U109" s="58" t="s">
        <v>64</v>
      </c>
      <c r="V109" s="58" t="s">
        <v>64</v>
      </c>
      <c r="W109" s="58" t="s">
        <v>64</v>
      </c>
      <c r="X109" s="58" t="s">
        <v>64</v>
      </c>
      <c r="Y109" s="58" t="s">
        <v>64</v>
      </c>
      <c r="Z109" s="58" t="s">
        <v>64</v>
      </c>
      <c r="AA109" s="58" t="s">
        <v>64</v>
      </c>
      <c r="AB109" s="58" t="s">
        <v>64</v>
      </c>
      <c r="AC109" s="58" t="s">
        <v>64</v>
      </c>
      <c r="AD109" s="58" t="s">
        <v>64</v>
      </c>
      <c r="AE109" s="58" t="s">
        <v>64</v>
      </c>
      <c r="AF109" s="58" t="s">
        <v>64</v>
      </c>
      <c r="AG109" s="58" t="s">
        <v>64</v>
      </c>
      <c r="AH109" s="58" t="s">
        <v>64</v>
      </c>
      <c r="AI109" s="58" t="s">
        <v>64</v>
      </c>
      <c r="AJ109" s="58" t="s">
        <v>64</v>
      </c>
      <c r="AK109" s="58" t="s">
        <v>64</v>
      </c>
      <c r="AL109" s="58" t="s">
        <v>64</v>
      </c>
      <c r="AM109" s="58" t="s">
        <v>64</v>
      </c>
    </row>
    <row r="110" spans="1:39" ht="64.5" customHeight="1" x14ac:dyDescent="0.25">
      <c r="A110" s="600" t="s">
        <v>439</v>
      </c>
      <c r="B110" s="600" t="s">
        <v>468</v>
      </c>
      <c r="C110" s="600" t="s">
        <v>2172</v>
      </c>
      <c r="D110" s="595" t="s">
        <v>469</v>
      </c>
      <c r="E110" s="155" t="s">
        <v>470</v>
      </c>
      <c r="F110" s="50" t="s">
        <v>55</v>
      </c>
      <c r="G110" s="50" t="s">
        <v>67</v>
      </c>
      <c r="H110" s="50" t="s">
        <v>68</v>
      </c>
      <c r="I110" s="50" t="s">
        <v>64</v>
      </c>
      <c r="J110" s="50" t="s">
        <v>64</v>
      </c>
      <c r="K110" s="50" t="s">
        <v>129</v>
      </c>
      <c r="L110" s="50">
        <v>12</v>
      </c>
      <c r="M110" s="596" t="s">
        <v>58</v>
      </c>
      <c r="N110" s="596" t="s">
        <v>467</v>
      </c>
      <c r="O110" s="596" t="s">
        <v>96</v>
      </c>
      <c r="P110" s="596" t="s">
        <v>282</v>
      </c>
      <c r="Q110" s="50" t="s">
        <v>467</v>
      </c>
      <c r="R110" s="50" t="s">
        <v>96</v>
      </c>
      <c r="S110" s="51" t="s">
        <v>282</v>
      </c>
      <c r="T110" s="58" t="s">
        <v>64</v>
      </c>
      <c r="U110" s="58" t="s">
        <v>64</v>
      </c>
      <c r="V110" s="58" t="s">
        <v>64</v>
      </c>
      <c r="W110" s="58" t="s">
        <v>64</v>
      </c>
      <c r="X110" s="58" t="s">
        <v>64</v>
      </c>
      <c r="Y110" s="58" t="s">
        <v>64</v>
      </c>
      <c r="Z110" s="58" t="s">
        <v>64</v>
      </c>
      <c r="AA110" s="58" t="s">
        <v>64</v>
      </c>
      <c r="AB110" s="58" t="s">
        <v>64</v>
      </c>
      <c r="AC110" s="58" t="s">
        <v>64</v>
      </c>
      <c r="AD110" s="58" t="s">
        <v>64</v>
      </c>
      <c r="AE110" s="58" t="s">
        <v>64</v>
      </c>
      <c r="AF110" s="58" t="s">
        <v>64</v>
      </c>
      <c r="AG110" s="58" t="s">
        <v>64</v>
      </c>
      <c r="AH110" s="58" t="s">
        <v>64</v>
      </c>
      <c r="AI110" s="58" t="s">
        <v>64</v>
      </c>
      <c r="AJ110" s="58" t="s">
        <v>64</v>
      </c>
      <c r="AK110" s="58" t="s">
        <v>64</v>
      </c>
      <c r="AL110" s="58" t="s">
        <v>64</v>
      </c>
      <c r="AM110" s="58" t="s">
        <v>64</v>
      </c>
    </row>
    <row r="111" spans="1:39" ht="55.5" customHeight="1" x14ac:dyDescent="0.25">
      <c r="A111" s="600"/>
      <c r="B111" s="600"/>
      <c r="C111" s="600"/>
      <c r="D111" s="595"/>
      <c r="E111" s="155" t="s">
        <v>471</v>
      </c>
      <c r="F111" s="50" t="s">
        <v>55</v>
      </c>
      <c r="G111" s="50" t="s">
        <v>67</v>
      </c>
      <c r="H111" s="50" t="s">
        <v>68</v>
      </c>
      <c r="I111" s="50" t="s">
        <v>64</v>
      </c>
      <c r="J111" s="50" t="s">
        <v>64</v>
      </c>
      <c r="K111" s="50" t="s">
        <v>129</v>
      </c>
      <c r="L111" s="50">
        <v>12</v>
      </c>
      <c r="M111" s="596"/>
      <c r="N111" s="596"/>
      <c r="O111" s="596"/>
      <c r="P111" s="596"/>
      <c r="Q111" s="50" t="s">
        <v>467</v>
      </c>
      <c r="R111" s="50" t="s">
        <v>96</v>
      </c>
      <c r="S111" s="51" t="s">
        <v>282</v>
      </c>
      <c r="T111" s="58" t="s">
        <v>64</v>
      </c>
      <c r="U111" s="58" t="s">
        <v>64</v>
      </c>
      <c r="V111" s="58" t="s">
        <v>64</v>
      </c>
      <c r="W111" s="58" t="s">
        <v>64</v>
      </c>
      <c r="X111" s="58" t="s">
        <v>64</v>
      </c>
      <c r="Y111" s="58" t="s">
        <v>64</v>
      </c>
      <c r="Z111" s="58" t="s">
        <v>64</v>
      </c>
      <c r="AA111" s="58" t="s">
        <v>64</v>
      </c>
      <c r="AB111" s="58" t="s">
        <v>64</v>
      </c>
      <c r="AC111" s="58" t="s">
        <v>64</v>
      </c>
      <c r="AD111" s="58" t="s">
        <v>64</v>
      </c>
      <c r="AE111" s="58" t="s">
        <v>64</v>
      </c>
      <c r="AF111" s="58" t="s">
        <v>64</v>
      </c>
      <c r="AG111" s="58" t="s">
        <v>64</v>
      </c>
      <c r="AH111" s="58" t="s">
        <v>64</v>
      </c>
      <c r="AI111" s="58" t="s">
        <v>64</v>
      </c>
      <c r="AJ111" s="58" t="s">
        <v>64</v>
      </c>
      <c r="AK111" s="58" t="s">
        <v>64</v>
      </c>
      <c r="AL111" s="58" t="s">
        <v>64</v>
      </c>
      <c r="AM111" s="58" t="s">
        <v>64</v>
      </c>
    </row>
    <row r="112" spans="1:39" ht="81" customHeight="1" x14ac:dyDescent="0.25">
      <c r="A112" s="600"/>
      <c r="B112" s="600"/>
      <c r="C112" s="600"/>
      <c r="D112" s="595" t="s">
        <v>472</v>
      </c>
      <c r="E112" s="155" t="s">
        <v>473</v>
      </c>
      <c r="F112" s="50" t="s">
        <v>474</v>
      </c>
      <c r="G112" s="50" t="s">
        <v>67</v>
      </c>
      <c r="H112" s="50" t="s">
        <v>68</v>
      </c>
      <c r="I112" s="50" t="s">
        <v>64</v>
      </c>
      <c r="J112" s="50" t="s">
        <v>64</v>
      </c>
      <c r="K112" s="50" t="s">
        <v>101</v>
      </c>
      <c r="L112" s="50">
        <v>3</v>
      </c>
      <c r="M112" s="596"/>
      <c r="N112" s="596"/>
      <c r="O112" s="596"/>
      <c r="P112" s="596"/>
      <c r="Q112" s="50" t="s">
        <v>59</v>
      </c>
      <c r="R112" s="50" t="s">
        <v>212</v>
      </c>
      <c r="S112" s="51" t="s">
        <v>61</v>
      </c>
      <c r="T112" s="59" t="s">
        <v>64</v>
      </c>
      <c r="U112" s="58" t="s">
        <v>64</v>
      </c>
      <c r="V112" s="58" t="s">
        <v>64</v>
      </c>
      <c r="W112" s="58" t="s">
        <v>64</v>
      </c>
      <c r="X112" s="58" t="s">
        <v>64</v>
      </c>
      <c r="Y112" s="58" t="s">
        <v>64</v>
      </c>
      <c r="Z112" s="58" t="s">
        <v>64</v>
      </c>
      <c r="AA112" s="58" t="s">
        <v>64</v>
      </c>
      <c r="AB112" s="58" t="s">
        <v>64</v>
      </c>
      <c r="AC112" s="58" t="s">
        <v>64</v>
      </c>
      <c r="AD112" s="58" t="s">
        <v>64</v>
      </c>
      <c r="AE112" s="58" t="s">
        <v>64</v>
      </c>
      <c r="AF112" s="58" t="s">
        <v>64</v>
      </c>
      <c r="AG112" s="58" t="s">
        <v>64</v>
      </c>
      <c r="AH112" s="58" t="s">
        <v>64</v>
      </c>
      <c r="AI112" s="58" t="s">
        <v>64</v>
      </c>
      <c r="AJ112" s="58" t="s">
        <v>64</v>
      </c>
      <c r="AK112" s="58" t="s">
        <v>64</v>
      </c>
      <c r="AL112" s="58" t="s">
        <v>64</v>
      </c>
      <c r="AM112" s="58" t="s">
        <v>64</v>
      </c>
    </row>
    <row r="113" spans="1:39" ht="82.5" customHeight="1" x14ac:dyDescent="0.25">
      <c r="A113" s="600"/>
      <c r="B113" s="600"/>
      <c r="C113" s="600"/>
      <c r="D113" s="595"/>
      <c r="E113" s="155" t="s">
        <v>475</v>
      </c>
      <c r="F113" s="50" t="s">
        <v>474</v>
      </c>
      <c r="G113" s="50" t="s">
        <v>67</v>
      </c>
      <c r="H113" s="50" t="s">
        <v>68</v>
      </c>
      <c r="I113" s="50" t="s">
        <v>64</v>
      </c>
      <c r="J113" s="50" t="s">
        <v>64</v>
      </c>
      <c r="K113" s="50" t="s">
        <v>101</v>
      </c>
      <c r="L113" s="50">
        <v>3</v>
      </c>
      <c r="M113" s="596"/>
      <c r="N113" s="596"/>
      <c r="O113" s="596"/>
      <c r="P113" s="596"/>
      <c r="Q113" s="50" t="s">
        <v>59</v>
      </c>
      <c r="R113" s="50" t="s">
        <v>212</v>
      </c>
      <c r="S113" s="51" t="s">
        <v>61</v>
      </c>
      <c r="T113" s="59" t="s">
        <v>64</v>
      </c>
      <c r="U113" s="58" t="s">
        <v>64</v>
      </c>
      <c r="V113" s="58" t="s">
        <v>64</v>
      </c>
      <c r="W113" s="58" t="s">
        <v>64</v>
      </c>
      <c r="X113" s="58" t="s">
        <v>64</v>
      </c>
      <c r="Y113" s="58" t="s">
        <v>64</v>
      </c>
      <c r="Z113" s="58" t="s">
        <v>64</v>
      </c>
      <c r="AA113" s="58" t="s">
        <v>64</v>
      </c>
      <c r="AB113" s="58" t="s">
        <v>64</v>
      </c>
      <c r="AC113" s="58" t="s">
        <v>64</v>
      </c>
      <c r="AD113" s="58" t="s">
        <v>64</v>
      </c>
      <c r="AE113" s="58" t="s">
        <v>64</v>
      </c>
      <c r="AF113" s="58" t="s">
        <v>64</v>
      </c>
      <c r="AG113" s="58" t="s">
        <v>64</v>
      </c>
      <c r="AH113" s="58" t="s">
        <v>64</v>
      </c>
      <c r="AI113" s="58" t="s">
        <v>64</v>
      </c>
      <c r="AJ113" s="58" t="s">
        <v>64</v>
      </c>
      <c r="AK113" s="58" t="s">
        <v>64</v>
      </c>
      <c r="AL113" s="58" t="s">
        <v>64</v>
      </c>
      <c r="AM113" s="58" t="s">
        <v>64</v>
      </c>
    </row>
    <row r="114" spans="1:39" ht="71.25" customHeight="1" x14ac:dyDescent="0.25">
      <c r="A114" s="600"/>
      <c r="B114" s="600"/>
      <c r="C114" s="600"/>
      <c r="D114" s="154" t="s">
        <v>476</v>
      </c>
      <c r="E114" s="155" t="s">
        <v>477</v>
      </c>
      <c r="F114" s="50" t="s">
        <v>55</v>
      </c>
      <c r="G114" s="50" t="s">
        <v>391</v>
      </c>
      <c r="H114" s="50" t="s">
        <v>68</v>
      </c>
      <c r="I114" s="50" t="s">
        <v>64</v>
      </c>
      <c r="J114" s="50" t="s">
        <v>64</v>
      </c>
      <c r="K114" s="50" t="s">
        <v>101</v>
      </c>
      <c r="L114" s="50">
        <v>3</v>
      </c>
      <c r="M114" s="596"/>
      <c r="N114" s="596"/>
      <c r="O114" s="596"/>
      <c r="P114" s="596"/>
      <c r="Q114" s="50" t="s">
        <v>467</v>
      </c>
      <c r="R114" s="50" t="s">
        <v>478</v>
      </c>
      <c r="S114" s="51" t="s">
        <v>282</v>
      </c>
      <c r="T114" s="58" t="s">
        <v>64</v>
      </c>
      <c r="U114" s="58" t="s">
        <v>64</v>
      </c>
      <c r="V114" s="58" t="s">
        <v>64</v>
      </c>
      <c r="W114" s="58" t="s">
        <v>64</v>
      </c>
      <c r="X114" s="58" t="s">
        <v>64</v>
      </c>
      <c r="Y114" s="58" t="s">
        <v>64</v>
      </c>
      <c r="Z114" s="58" t="s">
        <v>64</v>
      </c>
      <c r="AA114" s="58" t="s">
        <v>64</v>
      </c>
      <c r="AB114" s="58" t="s">
        <v>64</v>
      </c>
      <c r="AC114" s="58" t="s">
        <v>64</v>
      </c>
      <c r="AD114" s="58" t="s">
        <v>64</v>
      </c>
      <c r="AE114" s="58" t="s">
        <v>64</v>
      </c>
      <c r="AF114" s="58" t="s">
        <v>64</v>
      </c>
      <c r="AG114" s="58" t="s">
        <v>64</v>
      </c>
      <c r="AH114" s="58" t="s">
        <v>64</v>
      </c>
      <c r="AI114" s="58" t="s">
        <v>64</v>
      </c>
      <c r="AJ114" s="58" t="s">
        <v>64</v>
      </c>
      <c r="AK114" s="58" t="s">
        <v>64</v>
      </c>
      <c r="AL114" s="58" t="s">
        <v>64</v>
      </c>
      <c r="AM114" s="58" t="s">
        <v>64</v>
      </c>
    </row>
    <row r="115" spans="1:39" ht="93.75" customHeight="1" x14ac:dyDescent="0.25">
      <c r="A115" s="600" t="s">
        <v>439</v>
      </c>
      <c r="B115" s="600" t="s">
        <v>479</v>
      </c>
      <c r="C115" s="600" t="s">
        <v>2173</v>
      </c>
      <c r="D115" s="154" t="s">
        <v>480</v>
      </c>
      <c r="E115" s="155" t="s">
        <v>481</v>
      </c>
      <c r="F115" s="50" t="s">
        <v>55</v>
      </c>
      <c r="G115" s="50" t="s">
        <v>237</v>
      </c>
      <c r="H115" s="50" t="s">
        <v>72</v>
      </c>
      <c r="I115" s="50" t="s">
        <v>64</v>
      </c>
      <c r="J115" s="50" t="s">
        <v>482</v>
      </c>
      <c r="K115" s="50" t="s">
        <v>64</v>
      </c>
      <c r="L115" s="50">
        <v>8</v>
      </c>
      <c r="M115" s="596" t="s">
        <v>58</v>
      </c>
      <c r="N115" s="596" t="s">
        <v>467</v>
      </c>
      <c r="O115" s="596" t="s">
        <v>96</v>
      </c>
      <c r="P115" s="596" t="s">
        <v>282</v>
      </c>
      <c r="Q115" s="50" t="s">
        <v>59</v>
      </c>
      <c r="R115" s="50" t="s">
        <v>483</v>
      </c>
      <c r="S115" s="51" t="s">
        <v>484</v>
      </c>
      <c r="T115" s="65" t="s">
        <v>64</v>
      </c>
      <c r="U115" s="64" t="s">
        <v>64</v>
      </c>
      <c r="V115" s="64" t="s">
        <v>64</v>
      </c>
      <c r="W115" s="64" t="s">
        <v>64</v>
      </c>
      <c r="X115" s="63" t="s">
        <v>64</v>
      </c>
      <c r="Y115" s="63" t="s">
        <v>64</v>
      </c>
      <c r="Z115" s="64" t="s">
        <v>64</v>
      </c>
      <c r="AA115" s="63" t="s">
        <v>64</v>
      </c>
      <c r="AB115" s="63" t="s">
        <v>64</v>
      </c>
      <c r="AC115" s="64" t="s">
        <v>64</v>
      </c>
      <c r="AD115" s="63" t="s">
        <v>64</v>
      </c>
      <c r="AE115" s="63" t="s">
        <v>64</v>
      </c>
      <c r="AF115" s="64" t="s">
        <v>64</v>
      </c>
      <c r="AG115" s="63" t="s">
        <v>64</v>
      </c>
      <c r="AH115" s="63" t="s">
        <v>64</v>
      </c>
      <c r="AI115" s="64" t="s">
        <v>64</v>
      </c>
      <c r="AJ115" s="63" t="s">
        <v>64</v>
      </c>
      <c r="AK115" s="63" t="s">
        <v>64</v>
      </c>
      <c r="AL115" s="64" t="s">
        <v>64</v>
      </c>
      <c r="AM115" s="63" t="s">
        <v>64</v>
      </c>
    </row>
    <row r="116" spans="1:39" ht="82.5" customHeight="1" x14ac:dyDescent="0.25">
      <c r="A116" s="600"/>
      <c r="B116" s="600"/>
      <c r="C116" s="600"/>
      <c r="D116" s="595" t="s">
        <v>485</v>
      </c>
      <c r="E116" s="155" t="s">
        <v>486</v>
      </c>
      <c r="F116" s="50" t="s">
        <v>55</v>
      </c>
      <c r="G116" s="50" t="s">
        <v>237</v>
      </c>
      <c r="H116" s="50" t="s">
        <v>68</v>
      </c>
      <c r="I116" s="50" t="s">
        <v>64</v>
      </c>
      <c r="J116" s="50" t="s">
        <v>64</v>
      </c>
      <c r="K116" s="50" t="s">
        <v>129</v>
      </c>
      <c r="L116" s="50">
        <v>12</v>
      </c>
      <c r="M116" s="596"/>
      <c r="N116" s="596"/>
      <c r="O116" s="596"/>
      <c r="P116" s="596"/>
      <c r="Q116" s="50" t="s">
        <v>467</v>
      </c>
      <c r="R116" s="50" t="s">
        <v>96</v>
      </c>
      <c r="S116" s="51" t="s">
        <v>282</v>
      </c>
      <c r="T116" s="64" t="s">
        <v>64</v>
      </c>
      <c r="U116" s="64" t="s">
        <v>64</v>
      </c>
      <c r="V116" s="64" t="s">
        <v>64</v>
      </c>
      <c r="W116" s="64" t="s">
        <v>64</v>
      </c>
      <c r="X116" s="64" t="s">
        <v>64</v>
      </c>
      <c r="Y116" s="64" t="s">
        <v>64</v>
      </c>
      <c r="Z116" s="64" t="s">
        <v>64</v>
      </c>
      <c r="AA116" s="64" t="s">
        <v>64</v>
      </c>
      <c r="AB116" s="64" t="s">
        <v>64</v>
      </c>
      <c r="AC116" s="64" t="s">
        <v>64</v>
      </c>
      <c r="AD116" s="64" t="s">
        <v>64</v>
      </c>
      <c r="AE116" s="64" t="s">
        <v>64</v>
      </c>
      <c r="AF116" s="64" t="s">
        <v>64</v>
      </c>
      <c r="AG116" s="64" t="s">
        <v>64</v>
      </c>
      <c r="AH116" s="64" t="s">
        <v>64</v>
      </c>
      <c r="AI116" s="64" t="s">
        <v>64</v>
      </c>
      <c r="AJ116" s="64" t="s">
        <v>64</v>
      </c>
      <c r="AK116" s="64" t="s">
        <v>64</v>
      </c>
      <c r="AL116" s="64" t="s">
        <v>64</v>
      </c>
      <c r="AM116" s="64" t="s">
        <v>64</v>
      </c>
    </row>
    <row r="117" spans="1:39" ht="121.5" customHeight="1" x14ac:dyDescent="0.25">
      <c r="A117" s="600"/>
      <c r="B117" s="600"/>
      <c r="C117" s="600"/>
      <c r="D117" s="595"/>
      <c r="E117" s="155" t="s">
        <v>487</v>
      </c>
      <c r="F117" s="50" t="s">
        <v>55</v>
      </c>
      <c r="G117" s="50" t="s">
        <v>272</v>
      </c>
      <c r="H117" s="50" t="s">
        <v>68</v>
      </c>
      <c r="I117" s="50" t="s">
        <v>64</v>
      </c>
      <c r="J117" s="50" t="s">
        <v>64</v>
      </c>
      <c r="K117" s="50" t="s">
        <v>488</v>
      </c>
      <c r="L117" s="50">
        <v>6</v>
      </c>
      <c r="M117" s="596"/>
      <c r="N117" s="596"/>
      <c r="O117" s="596"/>
      <c r="P117" s="596"/>
      <c r="Q117" s="50" t="s">
        <v>467</v>
      </c>
      <c r="R117" s="50" t="s">
        <v>96</v>
      </c>
      <c r="S117" s="51" t="s">
        <v>282</v>
      </c>
      <c r="T117" s="64" t="s">
        <v>64</v>
      </c>
      <c r="U117" s="64" t="s">
        <v>64</v>
      </c>
      <c r="V117" s="64" t="s">
        <v>64</v>
      </c>
      <c r="W117" s="64" t="s">
        <v>64</v>
      </c>
      <c r="X117" s="64" t="s">
        <v>64</v>
      </c>
      <c r="Y117" s="64" t="s">
        <v>64</v>
      </c>
      <c r="Z117" s="64" t="s">
        <v>64</v>
      </c>
      <c r="AA117" s="64" t="s">
        <v>64</v>
      </c>
      <c r="AB117" s="64" t="s">
        <v>64</v>
      </c>
      <c r="AC117" s="64" t="s">
        <v>64</v>
      </c>
      <c r="AD117" s="64" t="s">
        <v>64</v>
      </c>
      <c r="AE117" s="64" t="s">
        <v>64</v>
      </c>
      <c r="AF117" s="64" t="s">
        <v>64</v>
      </c>
      <c r="AG117" s="64" t="s">
        <v>64</v>
      </c>
      <c r="AH117" s="64" t="s">
        <v>64</v>
      </c>
      <c r="AI117" s="64" t="s">
        <v>64</v>
      </c>
      <c r="AJ117" s="64" t="s">
        <v>64</v>
      </c>
      <c r="AK117" s="64" t="s">
        <v>64</v>
      </c>
      <c r="AL117" s="64" t="s">
        <v>64</v>
      </c>
      <c r="AM117" s="64" t="s">
        <v>64</v>
      </c>
    </row>
    <row r="118" spans="1:39" ht="104.25" customHeight="1" x14ac:dyDescent="0.25">
      <c r="A118" s="600"/>
      <c r="B118" s="600"/>
      <c r="C118" s="600"/>
      <c r="D118" s="595"/>
      <c r="E118" s="155" t="s">
        <v>489</v>
      </c>
      <c r="F118" s="50" t="s">
        <v>55</v>
      </c>
      <c r="G118" s="50" t="s">
        <v>160</v>
      </c>
      <c r="H118" s="50" t="s">
        <v>72</v>
      </c>
      <c r="I118" s="50" t="s">
        <v>64</v>
      </c>
      <c r="J118" s="50" t="s">
        <v>490</v>
      </c>
      <c r="K118" s="50" t="s">
        <v>64</v>
      </c>
      <c r="L118" s="50">
        <v>8</v>
      </c>
      <c r="M118" s="596"/>
      <c r="N118" s="596"/>
      <c r="O118" s="596"/>
      <c r="P118" s="596"/>
      <c r="Q118" s="50" t="s">
        <v>59</v>
      </c>
      <c r="R118" s="50" t="s">
        <v>86</v>
      </c>
      <c r="S118" s="51" t="s">
        <v>245</v>
      </c>
      <c r="T118" s="63" t="s">
        <v>64</v>
      </c>
      <c r="U118" s="64" t="s">
        <v>64</v>
      </c>
      <c r="V118" s="63" t="s">
        <v>64</v>
      </c>
      <c r="W118" s="64" t="s">
        <v>64</v>
      </c>
      <c r="X118" s="63" t="s">
        <v>64</v>
      </c>
      <c r="Y118" s="64" t="s">
        <v>64</v>
      </c>
      <c r="Z118" s="63" t="s">
        <v>64</v>
      </c>
      <c r="AA118" s="64" t="s">
        <v>64</v>
      </c>
      <c r="AB118" s="63" t="s">
        <v>64</v>
      </c>
      <c r="AC118" s="64" t="s">
        <v>64</v>
      </c>
      <c r="AD118" s="63" t="s">
        <v>64</v>
      </c>
      <c r="AE118" s="64" t="s">
        <v>64</v>
      </c>
      <c r="AF118" s="63" t="s">
        <v>64</v>
      </c>
      <c r="AG118" s="64" t="s">
        <v>64</v>
      </c>
      <c r="AH118" s="63" t="s">
        <v>64</v>
      </c>
      <c r="AI118" s="64" t="s">
        <v>64</v>
      </c>
      <c r="AJ118" s="63" t="s">
        <v>64</v>
      </c>
      <c r="AK118" s="64" t="s">
        <v>64</v>
      </c>
      <c r="AL118" s="63" t="s">
        <v>64</v>
      </c>
      <c r="AM118" s="64" t="s">
        <v>64</v>
      </c>
    </row>
    <row r="119" spans="1:39" ht="56.25" customHeight="1" x14ac:dyDescent="0.25">
      <c r="A119" s="600"/>
      <c r="B119" s="600"/>
      <c r="C119" s="600"/>
      <c r="D119" s="595"/>
      <c r="E119" s="155" t="s">
        <v>491</v>
      </c>
      <c r="F119" s="50" t="s">
        <v>55</v>
      </c>
      <c r="G119" s="50" t="s">
        <v>237</v>
      </c>
      <c r="H119" s="50" t="s">
        <v>72</v>
      </c>
      <c r="I119" s="50" t="s">
        <v>64</v>
      </c>
      <c r="J119" s="50" t="s">
        <v>492</v>
      </c>
      <c r="K119" s="50" t="s">
        <v>64</v>
      </c>
      <c r="L119" s="50">
        <v>8</v>
      </c>
      <c r="M119" s="596"/>
      <c r="N119" s="596"/>
      <c r="O119" s="596"/>
      <c r="P119" s="596"/>
      <c r="Q119" s="50" t="s">
        <v>59</v>
      </c>
      <c r="R119" s="50" t="s">
        <v>114</v>
      </c>
      <c r="S119" s="51" t="s">
        <v>135</v>
      </c>
      <c r="T119" s="63" t="s">
        <v>64</v>
      </c>
      <c r="U119" s="64" t="s">
        <v>64</v>
      </c>
      <c r="V119" s="63" t="s">
        <v>64</v>
      </c>
      <c r="W119" s="63" t="s">
        <v>64</v>
      </c>
      <c r="X119" s="63" t="s">
        <v>64</v>
      </c>
      <c r="Y119" s="64" t="s">
        <v>64</v>
      </c>
      <c r="Z119" s="63" t="s">
        <v>64</v>
      </c>
      <c r="AA119" s="63" t="s">
        <v>64</v>
      </c>
      <c r="AB119" s="63" t="s">
        <v>64</v>
      </c>
      <c r="AC119" s="64" t="s">
        <v>64</v>
      </c>
      <c r="AD119" s="63" t="s">
        <v>64</v>
      </c>
      <c r="AE119" s="63" t="s">
        <v>64</v>
      </c>
      <c r="AF119" s="63" t="s">
        <v>64</v>
      </c>
      <c r="AG119" s="64" t="s">
        <v>64</v>
      </c>
      <c r="AH119" s="63" t="s">
        <v>64</v>
      </c>
      <c r="AI119" s="63" t="s">
        <v>64</v>
      </c>
      <c r="AJ119" s="63" t="s">
        <v>64</v>
      </c>
      <c r="AK119" s="64" t="s">
        <v>64</v>
      </c>
      <c r="AL119" s="63" t="s">
        <v>64</v>
      </c>
      <c r="AM119" s="63" t="s">
        <v>64</v>
      </c>
    </row>
    <row r="120" spans="1:39" ht="75.75" customHeight="1" x14ac:dyDescent="0.25">
      <c r="A120" s="595" t="s">
        <v>439</v>
      </c>
      <c r="B120" s="595" t="s">
        <v>493</v>
      </c>
      <c r="C120" s="595" t="s">
        <v>2174</v>
      </c>
      <c r="D120" s="154" t="s">
        <v>494</v>
      </c>
      <c r="E120" s="155" t="s">
        <v>495</v>
      </c>
      <c r="F120" s="50" t="s">
        <v>55</v>
      </c>
      <c r="G120" s="50" t="s">
        <v>496</v>
      </c>
      <c r="H120" s="50" t="s">
        <v>68</v>
      </c>
      <c r="I120" s="50" t="s">
        <v>64</v>
      </c>
      <c r="J120" s="50" t="s">
        <v>64</v>
      </c>
      <c r="K120" s="50" t="s">
        <v>180</v>
      </c>
      <c r="L120" s="50">
        <v>4</v>
      </c>
      <c r="M120" s="596" t="s">
        <v>58</v>
      </c>
      <c r="N120" s="596" t="s">
        <v>467</v>
      </c>
      <c r="O120" s="596" t="s">
        <v>96</v>
      </c>
      <c r="P120" s="596" t="s">
        <v>282</v>
      </c>
      <c r="Q120" s="50" t="s">
        <v>467</v>
      </c>
      <c r="R120" s="50" t="s">
        <v>60</v>
      </c>
      <c r="S120" s="51" t="s">
        <v>282</v>
      </c>
      <c r="T120" s="64" t="s">
        <v>64</v>
      </c>
      <c r="U120" s="64" t="s">
        <v>64</v>
      </c>
      <c r="V120" s="64" t="s">
        <v>64</v>
      </c>
      <c r="W120" s="64" t="s">
        <v>64</v>
      </c>
      <c r="X120" s="64" t="s">
        <v>64</v>
      </c>
      <c r="Y120" s="64" t="s">
        <v>64</v>
      </c>
      <c r="Z120" s="64" t="s">
        <v>64</v>
      </c>
      <c r="AA120" s="64" t="s">
        <v>64</v>
      </c>
      <c r="AB120" s="64" t="s">
        <v>64</v>
      </c>
      <c r="AC120" s="64" t="s">
        <v>64</v>
      </c>
      <c r="AD120" s="64" t="s">
        <v>64</v>
      </c>
      <c r="AE120" s="64" t="s">
        <v>64</v>
      </c>
      <c r="AF120" s="64" t="s">
        <v>64</v>
      </c>
      <c r="AG120" s="64" t="s">
        <v>64</v>
      </c>
      <c r="AH120" s="64" t="s">
        <v>64</v>
      </c>
      <c r="AI120" s="64" t="s">
        <v>64</v>
      </c>
      <c r="AJ120" s="64" t="s">
        <v>64</v>
      </c>
      <c r="AK120" s="64" t="s">
        <v>64</v>
      </c>
      <c r="AL120" s="64" t="s">
        <v>64</v>
      </c>
      <c r="AM120" s="64" t="s">
        <v>64</v>
      </c>
    </row>
    <row r="121" spans="1:39" ht="57.75" customHeight="1" x14ac:dyDescent="0.25">
      <c r="A121" s="595"/>
      <c r="B121" s="595"/>
      <c r="C121" s="595"/>
      <c r="D121" s="154" t="s">
        <v>497</v>
      </c>
      <c r="E121" s="155" t="s">
        <v>498</v>
      </c>
      <c r="F121" s="50" t="s">
        <v>55</v>
      </c>
      <c r="G121" s="50" t="s">
        <v>499</v>
      </c>
      <c r="H121" s="50" t="s">
        <v>68</v>
      </c>
      <c r="I121" s="50" t="s">
        <v>64</v>
      </c>
      <c r="J121" s="50" t="s">
        <v>64</v>
      </c>
      <c r="K121" s="50" t="s">
        <v>129</v>
      </c>
      <c r="L121" s="50">
        <v>12</v>
      </c>
      <c r="M121" s="596"/>
      <c r="N121" s="596"/>
      <c r="O121" s="596"/>
      <c r="P121" s="596"/>
      <c r="Q121" s="50" t="s">
        <v>59</v>
      </c>
      <c r="R121" s="50" t="s">
        <v>500</v>
      </c>
      <c r="S121" s="51" t="s">
        <v>61</v>
      </c>
      <c r="T121" s="65" t="s">
        <v>64</v>
      </c>
      <c r="U121" s="64" t="s">
        <v>64</v>
      </c>
      <c r="V121" s="64" t="s">
        <v>64</v>
      </c>
      <c r="W121" s="64" t="s">
        <v>64</v>
      </c>
      <c r="X121" s="64" t="s">
        <v>64</v>
      </c>
      <c r="Y121" s="64" t="s">
        <v>64</v>
      </c>
      <c r="Z121" s="64" t="s">
        <v>64</v>
      </c>
      <c r="AA121" s="64" t="s">
        <v>64</v>
      </c>
      <c r="AB121" s="64" t="s">
        <v>64</v>
      </c>
      <c r="AC121" s="64" t="s">
        <v>64</v>
      </c>
      <c r="AD121" s="64" t="s">
        <v>64</v>
      </c>
      <c r="AE121" s="64" t="s">
        <v>64</v>
      </c>
      <c r="AF121" s="64" t="s">
        <v>64</v>
      </c>
      <c r="AG121" s="64" t="s">
        <v>64</v>
      </c>
      <c r="AH121" s="64" t="s">
        <v>64</v>
      </c>
      <c r="AI121" s="64" t="s">
        <v>64</v>
      </c>
      <c r="AJ121" s="64" t="s">
        <v>64</v>
      </c>
      <c r="AK121" s="64" t="s">
        <v>64</v>
      </c>
      <c r="AL121" s="64" t="s">
        <v>64</v>
      </c>
      <c r="AM121" s="64" t="s">
        <v>64</v>
      </c>
    </row>
    <row r="122" spans="1:39" ht="77.25" customHeight="1" x14ac:dyDescent="0.25">
      <c r="A122" s="595"/>
      <c r="B122" s="595"/>
      <c r="C122" s="595"/>
      <c r="D122" s="154" t="s">
        <v>501</v>
      </c>
      <c r="E122" s="155" t="s">
        <v>502</v>
      </c>
      <c r="F122" s="50" t="s">
        <v>55</v>
      </c>
      <c r="G122" s="50" t="s">
        <v>496</v>
      </c>
      <c r="H122" s="50" t="s">
        <v>72</v>
      </c>
      <c r="I122" s="50" t="s">
        <v>64</v>
      </c>
      <c r="J122" s="50" t="s">
        <v>161</v>
      </c>
      <c r="K122" s="50" t="s">
        <v>64</v>
      </c>
      <c r="L122" s="50">
        <v>6</v>
      </c>
      <c r="M122" s="596"/>
      <c r="N122" s="596"/>
      <c r="O122" s="596"/>
      <c r="P122" s="596"/>
      <c r="Q122" s="50" t="s">
        <v>467</v>
      </c>
      <c r="R122" s="50" t="s">
        <v>275</v>
      </c>
      <c r="S122" s="51" t="s">
        <v>503</v>
      </c>
      <c r="T122" s="64" t="s">
        <v>64</v>
      </c>
      <c r="U122" s="65" t="s">
        <v>64</v>
      </c>
      <c r="V122" s="65" t="s">
        <v>64</v>
      </c>
      <c r="W122" s="64" t="s">
        <v>64</v>
      </c>
      <c r="X122" s="65" t="s">
        <v>64</v>
      </c>
      <c r="Y122" s="65" t="s">
        <v>64</v>
      </c>
      <c r="Z122" s="64" t="s">
        <v>64</v>
      </c>
      <c r="AA122" s="65" t="s">
        <v>64</v>
      </c>
      <c r="AB122" s="65" t="s">
        <v>64</v>
      </c>
      <c r="AC122" s="64" t="s">
        <v>64</v>
      </c>
      <c r="AD122" s="65" t="s">
        <v>64</v>
      </c>
      <c r="AE122" s="65" t="s">
        <v>64</v>
      </c>
      <c r="AF122" s="64" t="s">
        <v>64</v>
      </c>
      <c r="AG122" s="65" t="s">
        <v>64</v>
      </c>
      <c r="AH122" s="65" t="s">
        <v>64</v>
      </c>
      <c r="AI122" s="64" t="s">
        <v>64</v>
      </c>
      <c r="AJ122" s="65" t="s">
        <v>64</v>
      </c>
      <c r="AK122" s="65" t="s">
        <v>64</v>
      </c>
      <c r="AL122" s="64" t="s">
        <v>64</v>
      </c>
      <c r="AM122" s="65" t="s">
        <v>64</v>
      </c>
    </row>
    <row r="123" spans="1:39" ht="96.75" customHeight="1" x14ac:dyDescent="0.25">
      <c r="A123" s="595"/>
      <c r="B123" s="595"/>
      <c r="C123" s="595"/>
      <c r="D123" s="595" t="s">
        <v>504</v>
      </c>
      <c r="E123" s="155" t="s">
        <v>505</v>
      </c>
      <c r="F123" s="50" t="s">
        <v>55</v>
      </c>
      <c r="G123" s="50" t="s">
        <v>499</v>
      </c>
      <c r="H123" s="50" t="s">
        <v>68</v>
      </c>
      <c r="I123" s="50" t="s">
        <v>64</v>
      </c>
      <c r="J123" s="50" t="s">
        <v>64</v>
      </c>
      <c r="K123" s="50" t="s">
        <v>290</v>
      </c>
      <c r="L123" s="50">
        <v>2</v>
      </c>
      <c r="M123" s="596"/>
      <c r="N123" s="596"/>
      <c r="O123" s="596"/>
      <c r="P123" s="596"/>
      <c r="Q123" s="50" t="s">
        <v>467</v>
      </c>
      <c r="R123" s="50" t="s">
        <v>86</v>
      </c>
      <c r="S123" s="51" t="s">
        <v>282</v>
      </c>
      <c r="T123" s="64" t="s">
        <v>64</v>
      </c>
      <c r="U123" s="64" t="s">
        <v>64</v>
      </c>
      <c r="V123" s="64" t="s">
        <v>64</v>
      </c>
      <c r="W123" s="64" t="s">
        <v>64</v>
      </c>
      <c r="X123" s="64" t="s">
        <v>64</v>
      </c>
      <c r="Y123" s="64" t="s">
        <v>64</v>
      </c>
      <c r="Z123" s="64" t="s">
        <v>64</v>
      </c>
      <c r="AA123" s="64" t="s">
        <v>64</v>
      </c>
      <c r="AB123" s="64" t="s">
        <v>64</v>
      </c>
      <c r="AC123" s="64" t="s">
        <v>64</v>
      </c>
      <c r="AD123" s="64" t="s">
        <v>64</v>
      </c>
      <c r="AE123" s="64" t="s">
        <v>64</v>
      </c>
      <c r="AF123" s="64" t="s">
        <v>64</v>
      </c>
      <c r="AG123" s="64" t="s">
        <v>64</v>
      </c>
      <c r="AH123" s="64" t="s">
        <v>64</v>
      </c>
      <c r="AI123" s="64" t="s">
        <v>64</v>
      </c>
      <c r="AJ123" s="64" t="s">
        <v>64</v>
      </c>
      <c r="AK123" s="64" t="s">
        <v>64</v>
      </c>
      <c r="AL123" s="64" t="s">
        <v>64</v>
      </c>
      <c r="AM123" s="64" t="s">
        <v>64</v>
      </c>
    </row>
    <row r="124" spans="1:39" ht="95.25" customHeight="1" x14ac:dyDescent="0.25">
      <c r="A124" s="595"/>
      <c r="B124" s="595"/>
      <c r="C124" s="595"/>
      <c r="D124" s="595"/>
      <c r="E124" s="155" t="s">
        <v>506</v>
      </c>
      <c r="F124" s="50" t="s">
        <v>55</v>
      </c>
      <c r="G124" s="50" t="s">
        <v>237</v>
      </c>
      <c r="H124" s="50" t="s">
        <v>68</v>
      </c>
      <c r="I124" s="50" t="s">
        <v>64</v>
      </c>
      <c r="J124" s="50" t="s">
        <v>64</v>
      </c>
      <c r="K124" s="50" t="s">
        <v>101</v>
      </c>
      <c r="L124" s="50">
        <v>3</v>
      </c>
      <c r="M124" s="596"/>
      <c r="N124" s="596"/>
      <c r="O124" s="596"/>
      <c r="P124" s="596"/>
      <c r="Q124" s="50" t="s">
        <v>467</v>
      </c>
      <c r="R124" s="50" t="s">
        <v>102</v>
      </c>
      <c r="S124" s="51" t="s">
        <v>282</v>
      </c>
      <c r="T124" s="64" t="s">
        <v>64</v>
      </c>
      <c r="U124" s="64" t="s">
        <v>64</v>
      </c>
      <c r="V124" s="64" t="s">
        <v>64</v>
      </c>
      <c r="W124" s="64" t="s">
        <v>64</v>
      </c>
      <c r="X124" s="64" t="s">
        <v>64</v>
      </c>
      <c r="Y124" s="64" t="s">
        <v>64</v>
      </c>
      <c r="Z124" s="64" t="s">
        <v>64</v>
      </c>
      <c r="AA124" s="64" t="s">
        <v>64</v>
      </c>
      <c r="AB124" s="64" t="s">
        <v>64</v>
      </c>
      <c r="AC124" s="64" t="s">
        <v>64</v>
      </c>
      <c r="AD124" s="64" t="s">
        <v>64</v>
      </c>
      <c r="AE124" s="64" t="s">
        <v>64</v>
      </c>
      <c r="AF124" s="64" t="s">
        <v>64</v>
      </c>
      <c r="AG124" s="64" t="s">
        <v>64</v>
      </c>
      <c r="AH124" s="64" t="s">
        <v>64</v>
      </c>
      <c r="AI124" s="64" t="s">
        <v>64</v>
      </c>
      <c r="AJ124" s="64" t="s">
        <v>64</v>
      </c>
      <c r="AK124" s="64" t="s">
        <v>64</v>
      </c>
      <c r="AL124" s="64" t="s">
        <v>64</v>
      </c>
      <c r="AM124" s="64" t="s">
        <v>64</v>
      </c>
    </row>
  </sheetData>
  <mergeCells count="196">
    <mergeCell ref="O120:O124"/>
    <mergeCell ref="P120:P124"/>
    <mergeCell ref="D123:D124"/>
    <mergeCell ref="D116:D119"/>
    <mergeCell ref="A120:A124"/>
    <mergeCell ref="B120:B124"/>
    <mergeCell ref="C120:C124"/>
    <mergeCell ref="M120:M124"/>
    <mergeCell ref="N120:N124"/>
    <mergeCell ref="O110:O114"/>
    <mergeCell ref="P110:P114"/>
    <mergeCell ref="D112:D113"/>
    <mergeCell ref="A115:A119"/>
    <mergeCell ref="B115:B119"/>
    <mergeCell ref="C115:C119"/>
    <mergeCell ref="M115:M119"/>
    <mergeCell ref="N115:N119"/>
    <mergeCell ref="O115:O119"/>
    <mergeCell ref="P115:P119"/>
    <mergeCell ref="A110:A114"/>
    <mergeCell ref="B110:B114"/>
    <mergeCell ref="C110:C114"/>
    <mergeCell ref="D110:D111"/>
    <mergeCell ref="M110:M114"/>
    <mergeCell ref="N110:N114"/>
    <mergeCell ref="P99:P103"/>
    <mergeCell ref="A104:A109"/>
    <mergeCell ref="B104:B109"/>
    <mergeCell ref="C104:C109"/>
    <mergeCell ref="M104:M109"/>
    <mergeCell ref="N104:N109"/>
    <mergeCell ref="O104:O109"/>
    <mergeCell ref="P104:P109"/>
    <mergeCell ref="D105:D107"/>
    <mergeCell ref="A99:A103"/>
    <mergeCell ref="B99:B103"/>
    <mergeCell ref="C99:C103"/>
    <mergeCell ref="M99:M103"/>
    <mergeCell ref="N99:N103"/>
    <mergeCell ref="O99:O103"/>
    <mergeCell ref="P89:P92"/>
    <mergeCell ref="D91:D92"/>
    <mergeCell ref="A93:A98"/>
    <mergeCell ref="B93:B98"/>
    <mergeCell ref="C93:C98"/>
    <mergeCell ref="D93:D96"/>
    <mergeCell ref="M93:M98"/>
    <mergeCell ref="N93:N98"/>
    <mergeCell ref="O93:O98"/>
    <mergeCell ref="P93:P98"/>
    <mergeCell ref="A89:A92"/>
    <mergeCell ref="B89:B92"/>
    <mergeCell ref="C89:C92"/>
    <mergeCell ref="M89:M92"/>
    <mergeCell ref="N89:N92"/>
    <mergeCell ref="O89:O92"/>
    <mergeCell ref="P74:P81"/>
    <mergeCell ref="D75:D77"/>
    <mergeCell ref="A82:A88"/>
    <mergeCell ref="B82:B88"/>
    <mergeCell ref="C82:C88"/>
    <mergeCell ref="M82:M88"/>
    <mergeCell ref="N82:N88"/>
    <mergeCell ref="O82:O88"/>
    <mergeCell ref="P82:P88"/>
    <mergeCell ref="D83:D85"/>
    <mergeCell ref="A74:A81"/>
    <mergeCell ref="B74:B81"/>
    <mergeCell ref="C74:C81"/>
    <mergeCell ref="M74:M81"/>
    <mergeCell ref="N74:N81"/>
    <mergeCell ref="O74:O81"/>
    <mergeCell ref="P63:P67"/>
    <mergeCell ref="A68:A73"/>
    <mergeCell ref="B68:B73"/>
    <mergeCell ref="C68:C73"/>
    <mergeCell ref="M68:M73"/>
    <mergeCell ref="N68:N73"/>
    <mergeCell ref="O68:O73"/>
    <mergeCell ref="P68:P73"/>
    <mergeCell ref="P55:P62"/>
    <mergeCell ref="D56:D58"/>
    <mergeCell ref="D60:D61"/>
    <mergeCell ref="A63:A67"/>
    <mergeCell ref="B63:B67"/>
    <mergeCell ref="C63:C67"/>
    <mergeCell ref="D63:D65"/>
    <mergeCell ref="M63:M67"/>
    <mergeCell ref="N63:N67"/>
    <mergeCell ref="O63:O67"/>
    <mergeCell ref="A55:A62"/>
    <mergeCell ref="B55:B62"/>
    <mergeCell ref="C55:C62"/>
    <mergeCell ref="M55:M62"/>
    <mergeCell ref="N55:N62"/>
    <mergeCell ref="O55:O62"/>
    <mergeCell ref="O48:O50"/>
    <mergeCell ref="P48:P50"/>
    <mergeCell ref="A51:A54"/>
    <mergeCell ref="B51:B54"/>
    <mergeCell ref="C51:C54"/>
    <mergeCell ref="D51:D52"/>
    <mergeCell ref="M51:M54"/>
    <mergeCell ref="N51:N54"/>
    <mergeCell ref="O51:O54"/>
    <mergeCell ref="P51:P54"/>
    <mergeCell ref="A48:A50"/>
    <mergeCell ref="B48:B50"/>
    <mergeCell ref="C48:C50"/>
    <mergeCell ref="D48:D49"/>
    <mergeCell ref="M48:M50"/>
    <mergeCell ref="N48:N50"/>
    <mergeCell ref="A44:A47"/>
    <mergeCell ref="B44:B47"/>
    <mergeCell ref="C44:C47"/>
    <mergeCell ref="M44:M47"/>
    <mergeCell ref="N44:N47"/>
    <mergeCell ref="O44:O47"/>
    <mergeCell ref="P44:P47"/>
    <mergeCell ref="D46:D47"/>
    <mergeCell ref="A40:A43"/>
    <mergeCell ref="B40:B43"/>
    <mergeCell ref="C40:C43"/>
    <mergeCell ref="M40:M43"/>
    <mergeCell ref="N40:N43"/>
    <mergeCell ref="O40:O43"/>
    <mergeCell ref="A33:A39"/>
    <mergeCell ref="B33:B39"/>
    <mergeCell ref="C33:C39"/>
    <mergeCell ref="M33:M39"/>
    <mergeCell ref="N33:N39"/>
    <mergeCell ref="O33:O39"/>
    <mergeCell ref="P33:P39"/>
    <mergeCell ref="D36:D38"/>
    <mergeCell ref="P40:P43"/>
    <mergeCell ref="C1:C2"/>
    <mergeCell ref="D1:D2"/>
    <mergeCell ref="E1:E2"/>
    <mergeCell ref="F1:F2"/>
    <mergeCell ref="P19:P26"/>
    <mergeCell ref="D21:D22"/>
    <mergeCell ref="D23:D26"/>
    <mergeCell ref="A27:A32"/>
    <mergeCell ref="B27:B32"/>
    <mergeCell ref="C27:C32"/>
    <mergeCell ref="D27:D28"/>
    <mergeCell ref="M27:M32"/>
    <mergeCell ref="N27:N32"/>
    <mergeCell ref="O27:O32"/>
    <mergeCell ref="A19:A26"/>
    <mergeCell ref="B19:B26"/>
    <mergeCell ref="C19:C26"/>
    <mergeCell ref="M19:M26"/>
    <mergeCell ref="N19:N26"/>
    <mergeCell ref="O19:O26"/>
    <mergeCell ref="P27:P32"/>
    <mergeCell ref="D29:D31"/>
    <mergeCell ref="P9:P14"/>
    <mergeCell ref="D10:D11"/>
    <mergeCell ref="A15:A18"/>
    <mergeCell ref="B15:B18"/>
    <mergeCell ref="C15:C18"/>
    <mergeCell ref="M15:M18"/>
    <mergeCell ref="N15:N18"/>
    <mergeCell ref="O15:O18"/>
    <mergeCell ref="P15:P18"/>
    <mergeCell ref="A9:A14"/>
    <mergeCell ref="B9:B14"/>
    <mergeCell ref="C9:C14"/>
    <mergeCell ref="M9:M14"/>
    <mergeCell ref="N9:N14"/>
    <mergeCell ref="O9:O14"/>
    <mergeCell ref="S1:S2"/>
    <mergeCell ref="T1:AM1"/>
    <mergeCell ref="A3:A8"/>
    <mergeCell ref="B3:B8"/>
    <mergeCell ref="C3:C8"/>
    <mergeCell ref="M3:M8"/>
    <mergeCell ref="N3:N8"/>
    <mergeCell ref="O3:O8"/>
    <mergeCell ref="P3:P8"/>
    <mergeCell ref="D4:D6"/>
    <mergeCell ref="M1:M2"/>
    <mergeCell ref="N1:N2"/>
    <mergeCell ref="O1:O2"/>
    <mergeCell ref="P1:P2"/>
    <mergeCell ref="Q1:Q2"/>
    <mergeCell ref="R1:R2"/>
    <mergeCell ref="G1:G2"/>
    <mergeCell ref="H1:H2"/>
    <mergeCell ref="I1:I2"/>
    <mergeCell ref="J1:J2"/>
    <mergeCell ref="K1:K2"/>
    <mergeCell ref="L1:L2"/>
    <mergeCell ref="A1:A2"/>
    <mergeCell ref="B1:B2"/>
  </mergeCells>
  <pageMargins left="0.7" right="0.7" top="0.75" bottom="0.75" header="0.3" footer="0.3"/>
  <pageSetup orientation="portrait" horizont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632D6-0F75-314C-B746-2A2EFE8E5E76}">
  <dimension ref="A2:Z126"/>
  <sheetViews>
    <sheetView showGridLines="0" zoomScale="70" zoomScaleNormal="70" workbookViewId="0">
      <selection activeCell="B1" sqref="B1"/>
    </sheetView>
  </sheetViews>
  <sheetFormatPr baseColWidth="10" defaultColWidth="12.42578125" defaultRowHeight="14.25" x14ac:dyDescent="0.2"/>
  <cols>
    <col min="1" max="1" width="7.7109375" style="26" customWidth="1"/>
    <col min="2" max="2" width="89" style="26" customWidth="1"/>
    <col min="3" max="3" width="32.42578125" style="26" customWidth="1"/>
    <col min="4" max="4" width="28.85546875" style="26" customWidth="1"/>
    <col min="5" max="5" width="31.28515625" style="26" customWidth="1"/>
    <col min="6" max="25" width="26.140625" style="26" customWidth="1"/>
    <col min="26" max="26" width="23.42578125" style="26" customWidth="1"/>
    <col min="27" max="16384" width="12.42578125" style="26"/>
  </cols>
  <sheetData>
    <row r="2" spans="2:26" ht="15" x14ac:dyDescent="0.25">
      <c r="B2" s="25" t="s">
        <v>2198</v>
      </c>
      <c r="C2" s="25"/>
      <c r="D2" s="25"/>
      <c r="E2" s="25"/>
      <c r="F2" s="25"/>
      <c r="G2" s="25"/>
      <c r="H2" s="25"/>
      <c r="I2" s="25"/>
      <c r="J2" s="25"/>
      <c r="K2" s="25"/>
      <c r="L2" s="25"/>
    </row>
    <row r="3" spans="2:26" x14ac:dyDescent="0.2">
      <c r="B3" s="25"/>
      <c r="C3" s="25"/>
      <c r="D3" s="25"/>
      <c r="E3" s="25"/>
      <c r="F3" s="25"/>
      <c r="G3" s="25"/>
      <c r="H3" s="25"/>
      <c r="I3" s="25"/>
      <c r="J3" s="25"/>
      <c r="K3" s="25"/>
      <c r="L3" s="25"/>
    </row>
    <row r="4" spans="2:26" ht="30" customHeight="1" x14ac:dyDescent="0.2">
      <c r="B4" s="751" t="str">
        <f>+Cronograma_Ovino_Caprina!A55</f>
        <v>4. Fomento de la gestión ambiental en la cadena productiva ovino caprina</v>
      </c>
      <c r="C4" s="751"/>
      <c r="D4" s="751"/>
      <c r="E4" s="25"/>
      <c r="F4" s="25"/>
      <c r="G4" s="25"/>
      <c r="H4" s="25"/>
      <c r="I4" s="25"/>
      <c r="J4" s="25"/>
      <c r="K4" s="25"/>
      <c r="L4" s="25"/>
    </row>
    <row r="5" spans="2:26" x14ac:dyDescent="0.2">
      <c r="B5" s="25"/>
      <c r="C5" s="25"/>
      <c r="D5" s="27"/>
      <c r="E5" s="27"/>
      <c r="F5" s="27"/>
      <c r="G5" s="27"/>
      <c r="H5" s="27"/>
      <c r="I5" s="27"/>
      <c r="J5" s="27"/>
      <c r="K5" s="27"/>
      <c r="L5" s="27"/>
    </row>
    <row r="6" spans="2:26" ht="42" customHeight="1" x14ac:dyDescent="0.2">
      <c r="B6" s="28" t="s">
        <v>1481</v>
      </c>
      <c r="C6" s="28" t="s">
        <v>1482</v>
      </c>
      <c r="D6" s="28" t="s">
        <v>1483</v>
      </c>
      <c r="E6" s="28" t="s">
        <v>447</v>
      </c>
      <c r="F6" s="28" t="s">
        <v>1484</v>
      </c>
      <c r="G6" s="28" t="s">
        <v>1485</v>
      </c>
      <c r="H6" s="28" t="s">
        <v>1486</v>
      </c>
      <c r="I6" s="28" t="s">
        <v>1487</v>
      </c>
      <c r="J6" s="28" t="s">
        <v>1488</v>
      </c>
      <c r="K6" s="28" t="s">
        <v>1489</v>
      </c>
      <c r="L6" s="28" t="s">
        <v>1490</v>
      </c>
      <c r="M6" s="28" t="s">
        <v>1491</v>
      </c>
      <c r="N6" s="28" t="s">
        <v>1492</v>
      </c>
      <c r="O6" s="28" t="s">
        <v>1493</v>
      </c>
      <c r="P6" s="28" t="s">
        <v>1494</v>
      </c>
      <c r="Q6" s="28" t="s">
        <v>1495</v>
      </c>
      <c r="R6" s="28" t="s">
        <v>1496</v>
      </c>
      <c r="S6" s="28" t="s">
        <v>1497</v>
      </c>
      <c r="T6" s="28" t="s">
        <v>1498</v>
      </c>
      <c r="U6" s="28" t="s">
        <v>1499</v>
      </c>
      <c r="V6" s="28" t="s">
        <v>1500</v>
      </c>
      <c r="W6" s="28" t="s">
        <v>1501</v>
      </c>
      <c r="X6" s="28" t="s">
        <v>1502</v>
      </c>
      <c r="Y6" s="28" t="s">
        <v>0</v>
      </c>
    </row>
    <row r="7" spans="2:26" ht="30" customHeight="1" x14ac:dyDescent="0.2">
      <c r="B7" s="118" t="str">
        <f>+B12</f>
        <v>4.1. Mejora en la gestión de los recursos naturales a lo largo de la cadena</v>
      </c>
      <c r="C7" s="116" t="str">
        <f>+C26</f>
        <v>Mes 2 del año 3</v>
      </c>
      <c r="D7" s="116" t="str">
        <f>+D26</f>
        <v>Mes 11 del año 20</v>
      </c>
      <c r="E7" s="119">
        <f>+$H$60</f>
        <v>0</v>
      </c>
      <c r="F7" s="119">
        <f>+$H$60</f>
        <v>0</v>
      </c>
      <c r="G7" s="119">
        <f>+$H$61</f>
        <v>5480187309.147316</v>
      </c>
      <c r="H7" s="119">
        <f>+$H$61</f>
        <v>5480187309.147316</v>
      </c>
      <c r="I7" s="119">
        <f>+$H$62</f>
        <v>5008402421.4136009</v>
      </c>
      <c r="J7" s="119">
        <f>+$H$63</f>
        <v>5487622421.4136009</v>
      </c>
      <c r="K7" s="119">
        <f>+$H$64</f>
        <v>5203402421.4136009</v>
      </c>
      <c r="L7" s="119">
        <f>+$H$65</f>
        <v>3612622421.4136004</v>
      </c>
      <c r="M7" s="119">
        <f>+$H$66</f>
        <v>1845402421.4136007</v>
      </c>
      <c r="N7" s="119">
        <f>+$H$63</f>
        <v>5487622421.4136009</v>
      </c>
      <c r="O7" s="119">
        <f>+$H$67</f>
        <v>3328402421.4136004</v>
      </c>
      <c r="P7" s="119">
        <f>+$H$68</f>
        <v>2129622421.4136007</v>
      </c>
      <c r="Q7" s="119">
        <f>+$H$64</f>
        <v>5203402421.4136009</v>
      </c>
      <c r="R7" s="119">
        <f>+$H$69</f>
        <v>3800187309.147316</v>
      </c>
      <c r="S7" s="119">
        <f>+$H$66</f>
        <v>1845402421.4136007</v>
      </c>
      <c r="T7" s="119">
        <f>+$H$63</f>
        <v>5487622421.4136009</v>
      </c>
      <c r="U7" s="119">
        <f>+$H$67</f>
        <v>3328402421.4136004</v>
      </c>
      <c r="V7" s="119">
        <f>+$H$68</f>
        <v>2129622421.4136007</v>
      </c>
      <c r="W7" s="119">
        <f>+$H$64</f>
        <v>5203402421.4136009</v>
      </c>
      <c r="X7" s="119">
        <f>+$H$65</f>
        <v>3612622421.4136004</v>
      </c>
      <c r="Y7" s="120">
        <f>SUM(E7:X7)</f>
        <v>73674138248.64595</v>
      </c>
    </row>
    <row r="8" spans="2:26" ht="30" customHeight="1" x14ac:dyDescent="0.2">
      <c r="B8" s="118" t="str">
        <f>+B75</f>
        <v>4.2.  Promoción de la gestión ante la variabilidad y cambio climático en la cadena</v>
      </c>
      <c r="C8" s="116" t="str">
        <f>+C86</f>
        <v>Mes 2 del año 3</v>
      </c>
      <c r="D8" s="116" t="str">
        <f>+D86</f>
        <v>Mes 8 del año 20</v>
      </c>
      <c r="E8" s="119">
        <f>+$H$116</f>
        <v>0</v>
      </c>
      <c r="F8" s="119">
        <f>+$H$116</f>
        <v>0</v>
      </c>
      <c r="G8" s="119">
        <f>+$H$117</f>
        <v>2511292466.3201146</v>
      </c>
      <c r="H8" s="119">
        <f>+$H$118</f>
        <v>2511292466.3201146</v>
      </c>
      <c r="I8" s="119">
        <f>+$H$117</f>
        <v>2511292466.3201146</v>
      </c>
      <c r="J8" s="119">
        <f>+$H$119</f>
        <v>2511292466.3201146</v>
      </c>
      <c r="K8" s="119">
        <f>+$H$120</f>
        <v>2511292466.3201146</v>
      </c>
      <c r="L8" s="119">
        <f>+$H$121</f>
        <v>1051732466.3201146</v>
      </c>
      <c r="M8" s="119">
        <f>+$H$122</f>
        <v>1051732466.3201146</v>
      </c>
      <c r="N8" s="119">
        <f>+$H$119</f>
        <v>2511292466.3201146</v>
      </c>
      <c r="O8" s="119">
        <f>+$H$123</f>
        <v>1051732466.3201146</v>
      </c>
      <c r="P8" s="119">
        <f>+$H$116</f>
        <v>0</v>
      </c>
      <c r="Q8" s="119">
        <f>+$H$120</f>
        <v>2511292466.3201146</v>
      </c>
      <c r="R8" s="119">
        <f>+$H$121</f>
        <v>1051732466.3201146</v>
      </c>
      <c r="S8" s="119">
        <f>+$H$122</f>
        <v>1051732466.3201146</v>
      </c>
      <c r="T8" s="119">
        <f>+$H$119</f>
        <v>2511292466.3201146</v>
      </c>
      <c r="U8" s="119">
        <f>+$H$123</f>
        <v>1051732466.3201146</v>
      </c>
      <c r="V8" s="119">
        <f>+$H$116</f>
        <v>0</v>
      </c>
      <c r="W8" s="119">
        <f>+$H$120</f>
        <v>2511292466.3201146</v>
      </c>
      <c r="X8" s="119">
        <f>+$H$121</f>
        <v>1051732466.3201146</v>
      </c>
      <c r="Y8" s="120">
        <f>SUM(E8:X8)</f>
        <v>29963759461.12183</v>
      </c>
    </row>
    <row r="9" spans="2:26" ht="30.95" customHeight="1" x14ac:dyDescent="0.25">
      <c r="B9" s="28" t="s">
        <v>1503</v>
      </c>
      <c r="C9" s="32"/>
      <c r="D9" s="32"/>
      <c r="E9" s="33">
        <f>SUM(E7:E8)</f>
        <v>0</v>
      </c>
      <c r="F9" s="33">
        <f t="shared" ref="F9:K9" si="0">SUM(F7:F8)</f>
        <v>0</v>
      </c>
      <c r="G9" s="33">
        <f t="shared" si="0"/>
        <v>7991479775.4674301</v>
      </c>
      <c r="H9" s="33">
        <f t="shared" si="0"/>
        <v>7991479775.4674301</v>
      </c>
      <c r="I9" s="33">
        <f t="shared" si="0"/>
        <v>7519694887.7337151</v>
      </c>
      <c r="J9" s="33">
        <f t="shared" si="0"/>
        <v>7998914887.7337151</v>
      </c>
      <c r="K9" s="33">
        <f t="shared" si="0"/>
        <v>7714694887.7337151</v>
      </c>
      <c r="L9" s="33">
        <f t="shared" ref="L9" si="1">SUM(L7:L8)</f>
        <v>4664354887.7337151</v>
      </c>
      <c r="M9" s="33">
        <f t="shared" ref="M9" si="2">SUM(M7:M8)</f>
        <v>2897134887.7337151</v>
      </c>
      <c r="N9" s="33">
        <f t="shared" ref="N9" si="3">SUM(N7:N8)</f>
        <v>7998914887.7337151</v>
      </c>
      <c r="O9" s="33">
        <f t="shared" ref="O9" si="4">SUM(O7:O8)</f>
        <v>4380134887.7337151</v>
      </c>
      <c r="P9" s="33">
        <f t="shared" ref="P9:Q9" si="5">SUM(P7:P8)</f>
        <v>2129622421.4136007</v>
      </c>
      <c r="Q9" s="33">
        <f t="shared" si="5"/>
        <v>7714694887.7337151</v>
      </c>
      <c r="R9" s="33">
        <f t="shared" ref="R9" si="6">SUM(R7:R8)</f>
        <v>4851919775.4674301</v>
      </c>
      <c r="S9" s="33">
        <f t="shared" ref="S9" si="7">SUM(S7:S8)</f>
        <v>2897134887.7337151</v>
      </c>
      <c r="T9" s="33">
        <f t="shared" ref="T9" si="8">SUM(T7:T8)</f>
        <v>7998914887.7337151</v>
      </c>
      <c r="U9" s="33">
        <f t="shared" ref="U9" si="9">SUM(U7:U8)</f>
        <v>4380134887.7337151</v>
      </c>
      <c r="V9" s="33">
        <f t="shared" ref="V9:W9" si="10">SUM(V7:V8)</f>
        <v>2129622421.4136007</v>
      </c>
      <c r="W9" s="33">
        <f t="shared" si="10"/>
        <v>7714694887.7337151</v>
      </c>
      <c r="X9" s="33">
        <f t="shared" ref="X9" si="11">SUM(X7:X8)</f>
        <v>4664354887.7337151</v>
      </c>
      <c r="Y9" s="33">
        <f>SUM(Y7:Y8)</f>
        <v>103637897709.76778</v>
      </c>
    </row>
    <row r="10" spans="2:26" ht="15" x14ac:dyDescent="0.25">
      <c r="B10" s="32"/>
      <c r="C10" s="32"/>
      <c r="D10" s="32"/>
      <c r="E10" s="32"/>
      <c r="F10" s="32"/>
      <c r="G10" s="34"/>
      <c r="H10" s="35"/>
      <c r="I10" s="34"/>
      <c r="J10" s="34"/>
      <c r="K10" s="34"/>
      <c r="L10" s="34"/>
      <c r="Z10" s="36"/>
    </row>
    <row r="11" spans="2:26" ht="15" x14ac:dyDescent="0.25">
      <c r="B11" s="32"/>
      <c r="C11" s="32"/>
      <c r="D11" s="32"/>
      <c r="E11" s="32"/>
      <c r="F11" s="32"/>
      <c r="G11" s="34"/>
      <c r="H11" s="35"/>
      <c r="I11" s="34"/>
      <c r="J11" s="34"/>
      <c r="K11" s="34"/>
      <c r="L11" s="34"/>
    </row>
    <row r="12" spans="2:26" ht="39.950000000000003" customHeight="1" x14ac:dyDescent="0.2">
      <c r="B12" s="777" t="str">
        <f>+Cronograma_Ovino_Caprina!B55</f>
        <v>4.1. Mejora en la gestión de los recursos naturales a lo largo de la cadena</v>
      </c>
      <c r="C12" s="777"/>
      <c r="D12" s="777"/>
      <c r="E12" s="777"/>
      <c r="F12" s="777"/>
      <c r="G12" s="777"/>
      <c r="H12" s="777"/>
      <c r="I12" s="777"/>
      <c r="J12" s="777"/>
      <c r="K12" s="777"/>
      <c r="L12" s="777"/>
    </row>
    <row r="13" spans="2:26" ht="48" customHeight="1" x14ac:dyDescent="0.2">
      <c r="B13" s="773" t="str">
        <f>+Cronograma_Ovino_Caprina!E55</f>
        <v>4.1.1. Elaborar la guía ambiental para la cadena productiva ovino caprina y gestionar su adopción ante MinAmbiente, como instrumento técnico de orientación conceptual, metodológica y procedimental para apoyar la gestión, manejo y desempeño ambiental en todos los eslabones de la cadena, en el marco de la Resolución 1023 de 2005 del MinAmbiente (adopción de guías ambientales) y demás normas aplicables.</v>
      </c>
      <c r="C13" s="773"/>
      <c r="D13" s="773"/>
      <c r="E13" s="773"/>
      <c r="F13" s="773"/>
      <c r="G13" s="773"/>
      <c r="H13" s="773"/>
      <c r="I13" s="773"/>
      <c r="J13" s="773"/>
      <c r="K13" s="773"/>
      <c r="L13" s="773"/>
    </row>
    <row r="14" spans="2:26" ht="48" customHeight="1" x14ac:dyDescent="0.2">
      <c r="B14" s="773" t="str">
        <f>+Cronograma_Ovino_Caprina!E56</f>
        <v>4.1.2. Fomentar el uso y manejo eficiente del recurso hídrico a lo largo de la cadena, mediante el acompañamiento técnico y financiero para la implementación de soluciones individuales o colectivas de acceso, suministro  y optimización del recurso hídrico en la actividad productiva, así como para la implementación del programa de calidad del agua, control de vertimientos y  demás requisitos previstos en las normas sanitarias y ambientales aplicables, enfatizando especialmente en el beneficio y transformación de productos lácteos, cárnicos y de la lana; con el fin de contribuir a la sostenibilidad hídrica y a la gestión integral de este recurso.</v>
      </c>
      <c r="C14" s="773"/>
      <c r="D14" s="773"/>
      <c r="E14" s="773"/>
      <c r="F14" s="773"/>
      <c r="G14" s="773"/>
      <c r="H14" s="773"/>
      <c r="I14" s="773"/>
      <c r="J14" s="773"/>
      <c r="K14" s="773"/>
      <c r="L14" s="773"/>
    </row>
    <row r="15" spans="2:26" ht="48" customHeight="1" x14ac:dyDescent="0.2">
      <c r="B15" s="773" t="str">
        <f>+Cronograma_Ovino_Caprina!E57</f>
        <v>4.1.3. Promover la implementación de prácticas de uso y manejo sostenible de los suelos en las unidades productivas ovino caprinas, por medio del acompañamiento técnico y financiero para el desarrollo de obras biomecánicas de manejo edáfico, de flujos de agua y control de riesgos naturales en la actividad productiva, tales como, labranza de conservación, cobertura permanente del suelo, sistemas silvopastoriles, barreras y cercas vivas con especies palatables, pastoreo controlado o rotativo, revegetalización de taludes, terrazas y gaviones, trazado de senderos, zanjas de infiltración, entre otras.</v>
      </c>
      <c r="C15" s="773"/>
      <c r="D15" s="773"/>
      <c r="E15" s="773"/>
      <c r="F15" s="773"/>
      <c r="G15" s="773"/>
      <c r="H15" s="773"/>
      <c r="I15" s="773"/>
      <c r="J15" s="773"/>
      <c r="K15" s="773"/>
      <c r="L15" s="773"/>
    </row>
    <row r="16" spans="2:26" ht="48" customHeight="1" x14ac:dyDescent="0.2">
      <c r="B16" s="773" t="str">
        <f>+Cronograma_Ovino_Caprina!E58</f>
        <v>4.1.4. Promover la adopción de prácticas cero deforestación, conservación de ecosistemas estratégicos, y uso de herramientas de manejo y conectividad del paisaje, por parte de los productores (incluidos los de ACFEC), las organizaciones de economía solidaria, las asociaciones y las empresas rurales vinculadas a la cadena, a través del acompañamiento técnico y financiero para su implementación, con el fin de contribuir a la gestión y la conservación de la biodiversidad.</v>
      </c>
      <c r="C16" s="773"/>
      <c r="D16" s="773"/>
      <c r="E16" s="773"/>
      <c r="F16" s="773"/>
      <c r="G16" s="773"/>
      <c r="H16" s="773"/>
      <c r="I16" s="773"/>
      <c r="J16" s="773"/>
      <c r="K16" s="773"/>
      <c r="L16" s="773"/>
    </row>
    <row r="17" spans="2:12" ht="48" customHeight="1" x14ac:dyDescent="0.2">
      <c r="B17" s="773" t="str">
        <f>+Cronograma_Ovino_Caprina!E59</f>
        <v>4.1.5. Socializar y promover la implementación de la metodología de huella hídrica a lo largo de la cadena, como un indicador de sostenibilidad que contribuya en la optimización del recurso hídrico, de acuerdo con los avances en los estudios de huella hídrica contemplados en la actividad 5.1.3.</v>
      </c>
      <c r="C17" s="773"/>
      <c r="D17" s="773"/>
      <c r="E17" s="773"/>
      <c r="F17" s="773"/>
      <c r="G17" s="773"/>
      <c r="H17" s="773"/>
      <c r="I17" s="773"/>
      <c r="J17" s="773"/>
      <c r="K17" s="773"/>
      <c r="L17" s="773"/>
    </row>
    <row r="18" spans="2:12" ht="48" customHeight="1" x14ac:dyDescent="0.2">
      <c r="B18" s="773" t="str">
        <f>+Cronograma_Ovino_Caprina!E60</f>
        <v>4.1.6. Fomentar el aprovechamiento integral de la biomasa residual orgánica (ovinaza, caprinaza, entre otros), mediante acompañamiento técnico y financiero que permita el desarrollo de procesos de transformación, adecuación de biofábricas y el desarrollo de negocios sostenibles de producción de fertilizantes orgánicos, biofertilizantes, enmiendas o acondicionadores, articulados con los diferentes encadenamientos productivos.</v>
      </c>
      <c r="C18" s="773"/>
      <c r="D18" s="773"/>
      <c r="E18" s="773"/>
      <c r="F18" s="773"/>
      <c r="G18" s="773"/>
      <c r="H18" s="773"/>
      <c r="I18" s="773"/>
      <c r="J18" s="773"/>
      <c r="K18" s="773"/>
      <c r="L18" s="773"/>
    </row>
    <row r="19" spans="2:12" ht="48" customHeight="1" x14ac:dyDescent="0.2">
      <c r="B19" s="773" t="str">
        <f>+Cronograma_Ovino_Caprina!E61</f>
        <v xml:space="preserve">4.1.7. Promover el aprovechamiento integral de los subproductos de la transformación ovino caprina, mediante el acompañamiento técnico y financiero para el manejo de víscera roja y blanca, cuero, lana, cuernos, patas y pezuñas, entre otros, como alternativa de ingresos complementarios y de economía circular en la cadena. </v>
      </c>
      <c r="C19" s="773"/>
      <c r="D19" s="773"/>
      <c r="E19" s="773"/>
      <c r="F19" s="773"/>
      <c r="G19" s="773"/>
      <c r="H19" s="773"/>
      <c r="I19" s="773"/>
      <c r="J19" s="773"/>
      <c r="K19" s="773"/>
      <c r="L19" s="773"/>
    </row>
    <row r="20" spans="2:12" ht="48" customHeight="1" x14ac:dyDescent="0.2">
      <c r="B20" s="750" t="str">
        <f>+Cronograma_Ovino_Caprina!E62</f>
        <v xml:space="preserve">4.1.8. Fomentar entre los productores, transformadores, comercializadores y sus organizaciones o asociaciones, el uso de instrumentos financieros y no financieros para la sostenibilidad ambiental,  tales como el Pago por Servicios Ambientales (PSA), Líneas Especiales de Crédito (LEC) de Economía Verde, negocios verdes sostenibles y otros incentivos e instrumentos disponibles; a través de su divulgación y promoción, así como mediante el apoyo técnico y financiero en la obtención de certificaciones ambientales, sellos  verdes, entre otros; para contribuir en el uso y manejo sostenible de los recursos naturales y diferenciar los productos que tienen un mejor desempeño ambiental en la cadena. </v>
      </c>
      <c r="C20" s="750"/>
      <c r="D20" s="750"/>
      <c r="E20" s="750"/>
      <c r="F20" s="750"/>
      <c r="G20" s="750"/>
      <c r="H20" s="750"/>
      <c r="I20" s="750"/>
      <c r="J20" s="750"/>
      <c r="K20" s="750"/>
      <c r="L20" s="750"/>
    </row>
    <row r="21" spans="2:12" x14ac:dyDescent="0.2">
      <c r="B21" s="25"/>
      <c r="C21" s="25"/>
      <c r="D21" s="25"/>
      <c r="E21" s="25"/>
      <c r="F21" s="25"/>
      <c r="G21" s="25"/>
      <c r="H21" s="25"/>
      <c r="I21" s="25"/>
      <c r="J21" s="25"/>
      <c r="K21" s="25"/>
      <c r="L21" s="25"/>
    </row>
    <row r="22" spans="2:12" x14ac:dyDescent="0.2">
      <c r="B22" s="25"/>
      <c r="C22" s="25"/>
      <c r="D22" s="25"/>
      <c r="E22" s="25"/>
      <c r="F22" s="25"/>
      <c r="G22" s="25"/>
      <c r="H22" s="25"/>
      <c r="I22" s="25"/>
      <c r="J22" s="25"/>
      <c r="K22" s="25"/>
      <c r="L22" s="25"/>
    </row>
    <row r="23" spans="2:12" ht="24.95" customHeight="1" x14ac:dyDescent="0.2">
      <c r="B23" s="37" t="s">
        <v>1504</v>
      </c>
      <c r="C23" s="25"/>
      <c r="D23" s="25"/>
      <c r="E23" s="25"/>
      <c r="F23" s="25"/>
      <c r="G23" s="25"/>
      <c r="H23" s="25"/>
      <c r="I23" s="25"/>
      <c r="J23" s="25"/>
      <c r="K23" s="25"/>
      <c r="L23" s="25"/>
    </row>
    <row r="24" spans="2:12" x14ac:dyDescent="0.2">
      <c r="B24" s="25"/>
      <c r="C24" s="25"/>
      <c r="D24" s="25"/>
      <c r="E24" s="25"/>
      <c r="F24" s="25"/>
      <c r="G24" s="25"/>
      <c r="H24" s="25"/>
      <c r="I24" s="25"/>
      <c r="J24" s="25"/>
      <c r="K24" s="25"/>
      <c r="L24" s="25"/>
    </row>
    <row r="25" spans="2:12" ht="28.5" customHeight="1" x14ac:dyDescent="0.25">
      <c r="B25" s="25"/>
      <c r="C25" s="115" t="s">
        <v>1505</v>
      </c>
      <c r="D25" s="115" t="s">
        <v>1506</v>
      </c>
      <c r="E25" s="25"/>
      <c r="F25" s="25"/>
      <c r="G25" s="25"/>
      <c r="H25" s="25"/>
      <c r="I25" s="25"/>
      <c r="J25" s="25"/>
      <c r="K25" s="25"/>
      <c r="L25" s="25"/>
    </row>
    <row r="26" spans="2:12" ht="21.95" customHeight="1" x14ac:dyDescent="0.2">
      <c r="B26" s="25"/>
      <c r="C26" s="126" t="str">
        <f>+Cronograma_Ovino_Caprina!N55</f>
        <v>Mes 2 del año 3</v>
      </c>
      <c r="D26" s="126" t="str">
        <f>+Cronograma_Ovino_Caprina!O55</f>
        <v>Mes 11 del año 20</v>
      </c>
      <c r="E26" s="25"/>
      <c r="F26" s="25"/>
      <c r="G26" s="3"/>
      <c r="H26" s="25"/>
      <c r="I26" s="25"/>
      <c r="J26" s="25"/>
      <c r="K26" s="25"/>
      <c r="L26" s="25"/>
    </row>
    <row r="27" spans="2:12" ht="60" customHeight="1" x14ac:dyDescent="0.2">
      <c r="B27" s="28" t="s">
        <v>920</v>
      </c>
      <c r="C27" s="28" t="s">
        <v>1507</v>
      </c>
      <c r="D27" s="28" t="s">
        <v>1508</v>
      </c>
      <c r="E27" s="28" t="s">
        <v>980</v>
      </c>
      <c r="F27" s="28" t="s">
        <v>1509</v>
      </c>
      <c r="G27" s="28" t="s">
        <v>1510</v>
      </c>
      <c r="H27" s="28" t="s">
        <v>1511</v>
      </c>
      <c r="I27" s="748" t="s">
        <v>1512</v>
      </c>
      <c r="J27" s="748"/>
      <c r="K27" s="28" t="s">
        <v>1853</v>
      </c>
      <c r="L27" s="25"/>
    </row>
    <row r="28" spans="2:12" x14ac:dyDescent="0.2">
      <c r="B28" s="93" t="s">
        <v>1854</v>
      </c>
      <c r="C28" s="93" t="s">
        <v>24</v>
      </c>
      <c r="D28" s="95">
        <v>6</v>
      </c>
      <c r="E28" s="71">
        <f>+Categoria_de_Costos!C426</f>
        <v>1020000</v>
      </c>
      <c r="F28" s="96"/>
      <c r="G28" s="97"/>
      <c r="H28" s="91">
        <f>E28*D28</f>
        <v>6120000</v>
      </c>
      <c r="I28" s="749" t="s">
        <v>1855</v>
      </c>
      <c r="J28" s="749"/>
      <c r="K28" s="113" t="s">
        <v>1517</v>
      </c>
      <c r="L28" s="25"/>
    </row>
    <row r="29" spans="2:12" ht="14.25" customHeight="1" x14ac:dyDescent="0.2">
      <c r="B29" s="93" t="s">
        <v>1856</v>
      </c>
      <c r="C29" s="93" t="s">
        <v>24</v>
      </c>
      <c r="D29" s="95">
        <f>+Categoria_de_Costos!C23*1</f>
        <v>18</v>
      </c>
      <c r="E29" s="71">
        <f>+Categoria_de_Costos!C434</f>
        <v>60000</v>
      </c>
      <c r="F29" s="96"/>
      <c r="G29" s="97"/>
      <c r="H29" s="91">
        <f>E29*D29</f>
        <v>1080000</v>
      </c>
      <c r="I29" s="749" t="s">
        <v>1855</v>
      </c>
      <c r="J29" s="749"/>
      <c r="K29" s="109" t="s">
        <v>1519</v>
      </c>
      <c r="L29" s="25"/>
    </row>
    <row r="30" spans="2:12" x14ac:dyDescent="0.2">
      <c r="B30" s="93" t="s">
        <v>1857</v>
      </c>
      <c r="C30" s="93" t="s">
        <v>24</v>
      </c>
      <c r="D30" s="95">
        <f>+Categoria_de_Costos!C23*3</f>
        <v>54</v>
      </c>
      <c r="E30" s="71">
        <f>+Categoria_de_Costos!C445</f>
        <v>3000000</v>
      </c>
      <c r="F30" s="96"/>
      <c r="G30" s="97"/>
      <c r="H30" s="91">
        <f>E30*D30</f>
        <v>162000000</v>
      </c>
      <c r="I30" s="749" t="s">
        <v>1858</v>
      </c>
      <c r="J30" s="749"/>
      <c r="K30" s="109" t="s">
        <v>1521</v>
      </c>
      <c r="L30" s="25"/>
    </row>
    <row r="31" spans="2:12" x14ac:dyDescent="0.2">
      <c r="B31" s="93" t="s">
        <v>1859</v>
      </c>
      <c r="C31" s="93" t="s">
        <v>24</v>
      </c>
      <c r="D31" s="95">
        <f>+Categoria_de_Costos!C23*3</f>
        <v>54</v>
      </c>
      <c r="E31" s="71">
        <f>+Categoria_de_Costos!C457</f>
        <v>6080000</v>
      </c>
      <c r="F31" s="96"/>
      <c r="G31" s="97"/>
      <c r="H31" s="91">
        <f>E31*D31</f>
        <v>328320000</v>
      </c>
      <c r="I31" s="749" t="s">
        <v>1858</v>
      </c>
      <c r="J31" s="749"/>
      <c r="K31" s="109" t="s">
        <v>1553</v>
      </c>
      <c r="L31" s="25"/>
    </row>
    <row r="32" spans="2:12" ht="15" x14ac:dyDescent="0.2">
      <c r="B32" s="92" t="s">
        <v>1786</v>
      </c>
      <c r="C32" s="98"/>
      <c r="D32" s="99"/>
      <c r="E32" s="72"/>
      <c r="F32" s="72"/>
      <c r="G32" s="128"/>
      <c r="H32" s="100">
        <f>SUM(H28:H31)</f>
        <v>497520000</v>
      </c>
      <c r="I32" s="746"/>
      <c r="J32" s="746"/>
      <c r="K32" s="112"/>
    </row>
    <row r="33" spans="1:11" x14ac:dyDescent="0.2">
      <c r="B33" s="91" t="s">
        <v>1860</v>
      </c>
      <c r="C33" s="108" t="s">
        <v>1861</v>
      </c>
      <c r="D33" s="109">
        <v>1</v>
      </c>
      <c r="E33" s="71">
        <f>+Categoria_de_Costos!G222</f>
        <v>12673000</v>
      </c>
      <c r="F33" s="96">
        <v>10</v>
      </c>
      <c r="G33" s="140">
        <v>1</v>
      </c>
      <c r="H33" s="91">
        <f>D33*E33*F33*G33</f>
        <v>126730000</v>
      </c>
      <c r="I33" s="749" t="s">
        <v>1862</v>
      </c>
      <c r="J33" s="749"/>
      <c r="K33" s="109" t="s">
        <v>1524</v>
      </c>
    </row>
    <row r="34" spans="1:11" ht="15" customHeight="1" x14ac:dyDescent="0.2">
      <c r="B34" s="91" t="s">
        <v>12</v>
      </c>
      <c r="C34" s="108" t="s">
        <v>1861</v>
      </c>
      <c r="D34" s="95">
        <v>2</v>
      </c>
      <c r="E34" s="71">
        <f>+Categoria_de_Costos!G219</f>
        <v>10469000</v>
      </c>
      <c r="F34" s="96">
        <v>10</v>
      </c>
      <c r="G34" s="140">
        <v>0.7</v>
      </c>
      <c r="H34" s="91">
        <f>D34*E34*F34*G34</f>
        <v>146566000</v>
      </c>
      <c r="I34" s="749" t="s">
        <v>1858</v>
      </c>
      <c r="J34" s="749"/>
      <c r="K34" s="109" t="s">
        <v>1524</v>
      </c>
    </row>
    <row r="35" spans="1:11" ht="14.25" customHeight="1" x14ac:dyDescent="0.2">
      <c r="B35" s="91" t="s">
        <v>1863</v>
      </c>
      <c r="C35" s="108" t="s">
        <v>1861</v>
      </c>
      <c r="D35" s="95">
        <f>+Categoria_de_Costos!C23*1</f>
        <v>18</v>
      </c>
      <c r="E35" s="71">
        <f>+Categoria_de_Costos!G215</f>
        <v>6612000</v>
      </c>
      <c r="F35" s="96">
        <v>10</v>
      </c>
      <c r="G35" s="140">
        <v>0.7</v>
      </c>
      <c r="H35" s="91">
        <f>D35*E35*F35*G35</f>
        <v>833112000</v>
      </c>
      <c r="I35" s="749" t="s">
        <v>1858</v>
      </c>
      <c r="J35" s="749"/>
      <c r="K35" s="109" t="s">
        <v>1524</v>
      </c>
    </row>
    <row r="36" spans="1:11" ht="15" x14ac:dyDescent="0.2">
      <c r="B36" s="92" t="s">
        <v>1699</v>
      </c>
      <c r="C36" s="98"/>
      <c r="D36" s="99"/>
      <c r="E36" s="72"/>
      <c r="F36" s="72"/>
      <c r="G36" s="128"/>
      <c r="H36" s="100">
        <f>SUM(H33:H35)</f>
        <v>1106408000</v>
      </c>
      <c r="I36" s="746"/>
      <c r="J36" s="746"/>
      <c r="K36" s="112"/>
    </row>
    <row r="37" spans="1:11" ht="28.5" x14ac:dyDescent="0.2">
      <c r="B37" s="108" t="s">
        <v>1864</v>
      </c>
      <c r="C37" s="94" t="s">
        <v>24</v>
      </c>
      <c r="D37" s="109">
        <v>3</v>
      </c>
      <c r="E37" s="71">
        <f>+Categoria_de_Costos!C1101*Categoria_de_Costos!K1019</f>
        <v>120000000</v>
      </c>
      <c r="F37" s="96"/>
      <c r="G37" s="97"/>
      <c r="H37" s="110">
        <f>D37*E37</f>
        <v>360000000</v>
      </c>
      <c r="I37" s="749" t="s">
        <v>1865</v>
      </c>
      <c r="J37" s="749"/>
      <c r="K37" s="116" t="s">
        <v>1866</v>
      </c>
    </row>
    <row r="38" spans="1:11" ht="28.5" x14ac:dyDescent="0.2">
      <c r="B38" s="108" t="s">
        <v>1867</v>
      </c>
      <c r="C38" s="94" t="s">
        <v>24</v>
      </c>
      <c r="D38" s="109">
        <v>3</v>
      </c>
      <c r="E38" s="71">
        <f>+Categoria_de_Costos!C1101*Categoria_de_Costos!K1020</f>
        <v>90000000</v>
      </c>
      <c r="F38" s="96"/>
      <c r="G38" s="97"/>
      <c r="H38" s="110">
        <f t="shared" ref="H38:H45" si="12">D38*E38</f>
        <v>270000000</v>
      </c>
      <c r="I38" s="749" t="s">
        <v>1865</v>
      </c>
      <c r="J38" s="749"/>
      <c r="K38" s="116" t="s">
        <v>1866</v>
      </c>
    </row>
    <row r="39" spans="1:11" ht="28.5" x14ac:dyDescent="0.2">
      <c r="B39" s="108" t="s">
        <v>1868</v>
      </c>
      <c r="C39" s="94" t="s">
        <v>24</v>
      </c>
      <c r="D39" s="109">
        <v>2</v>
      </c>
      <c r="E39" s="71">
        <f>+Categoria_de_Costos!D1101*Categoria_de_Costos!K1021</f>
        <v>125000000</v>
      </c>
      <c r="F39" s="96"/>
      <c r="G39" s="97"/>
      <c r="H39" s="110">
        <f t="shared" si="12"/>
        <v>250000000</v>
      </c>
      <c r="I39" s="749" t="s">
        <v>1865</v>
      </c>
      <c r="J39" s="749"/>
      <c r="K39" s="116" t="s">
        <v>1866</v>
      </c>
    </row>
    <row r="40" spans="1:11" ht="42.75" x14ac:dyDescent="0.2">
      <c r="B40" s="108" t="s">
        <v>1869</v>
      </c>
      <c r="C40" s="94" t="s">
        <v>24</v>
      </c>
      <c r="D40" s="109">
        <f>+Categoria_de_Costos!C23*1</f>
        <v>18</v>
      </c>
      <c r="E40" s="71">
        <f>+Categoria_de_Costos!C1100*Categoria_de_Costos!K1019</f>
        <v>60000000</v>
      </c>
      <c r="F40" s="139"/>
      <c r="G40" s="140"/>
      <c r="H40" s="110">
        <f t="shared" si="12"/>
        <v>1080000000</v>
      </c>
      <c r="I40" s="749" t="s">
        <v>1870</v>
      </c>
      <c r="J40" s="749"/>
      <c r="K40" s="116" t="s">
        <v>1866</v>
      </c>
    </row>
    <row r="41" spans="1:11" ht="42.75" x14ac:dyDescent="0.2">
      <c r="B41" s="127" t="s">
        <v>1871</v>
      </c>
      <c r="C41" s="102" t="s">
        <v>24</v>
      </c>
      <c r="D41" s="109">
        <f>+Categoria_de_Costos!C24</f>
        <v>10</v>
      </c>
      <c r="E41" s="103">
        <f>+Categoria_de_Costos!C1100*Categoria_de_Costos!K1020</f>
        <v>45000000</v>
      </c>
      <c r="F41" s="139"/>
      <c r="G41" s="140"/>
      <c r="H41" s="110">
        <f t="shared" si="12"/>
        <v>450000000</v>
      </c>
      <c r="I41" s="749" t="s">
        <v>1870</v>
      </c>
      <c r="J41" s="749"/>
      <c r="K41" s="116" t="s">
        <v>1866</v>
      </c>
    </row>
    <row r="42" spans="1:11" ht="42.75" x14ac:dyDescent="0.2">
      <c r="B42" s="127" t="s">
        <v>1872</v>
      </c>
      <c r="C42" s="102" t="s">
        <v>24</v>
      </c>
      <c r="D42" s="109">
        <v>3</v>
      </c>
      <c r="E42" s="103">
        <f>+Categoria_de_Costos!D1100*Categoria_de_Costos!K1021</f>
        <v>50000000</v>
      </c>
      <c r="F42" s="139"/>
      <c r="G42" s="140"/>
      <c r="H42" s="110">
        <f>D42*E42</f>
        <v>150000000</v>
      </c>
      <c r="I42" s="749" t="s">
        <v>1870</v>
      </c>
      <c r="J42" s="749"/>
      <c r="K42" s="116" t="s">
        <v>1866</v>
      </c>
    </row>
    <row r="43" spans="1:11" ht="28.5" x14ac:dyDescent="0.2">
      <c r="B43" s="127" t="s">
        <v>1873</v>
      </c>
      <c r="C43" s="102" t="s">
        <v>24</v>
      </c>
      <c r="D43" s="109">
        <f>+Categoria_de_Costos!C23*1</f>
        <v>18</v>
      </c>
      <c r="E43" s="103">
        <f>+Categoria_de_Costos!C1099*Categoria_de_Costos!K1019</f>
        <v>12000000</v>
      </c>
      <c r="F43" s="96"/>
      <c r="G43" s="97"/>
      <c r="H43" s="110">
        <f t="shared" si="12"/>
        <v>216000000</v>
      </c>
      <c r="I43" s="749" t="s">
        <v>1874</v>
      </c>
      <c r="J43" s="749"/>
      <c r="K43" s="116" t="s">
        <v>1866</v>
      </c>
    </row>
    <row r="44" spans="1:11" ht="28.5" x14ac:dyDescent="0.2">
      <c r="B44" s="127" t="s">
        <v>1875</v>
      </c>
      <c r="C44" s="102" t="s">
        <v>24</v>
      </c>
      <c r="D44" s="109">
        <f>+Categoria_de_Costos!C23*1</f>
        <v>18</v>
      </c>
      <c r="E44" s="103">
        <f>+Categoria_de_Costos!C1099*Categoria_de_Costos!K1020</f>
        <v>9000000</v>
      </c>
      <c r="F44" s="96"/>
      <c r="G44" s="97"/>
      <c r="H44" s="110">
        <f t="shared" ref="H44" si="13">D44*E44</f>
        <v>162000000</v>
      </c>
      <c r="I44" s="749" t="s">
        <v>1874</v>
      </c>
      <c r="J44" s="749"/>
      <c r="K44" s="116" t="s">
        <v>1866</v>
      </c>
    </row>
    <row r="45" spans="1:11" ht="28.5" x14ac:dyDescent="0.2">
      <c r="B45" s="127" t="s">
        <v>1876</v>
      </c>
      <c r="C45" s="102" t="s">
        <v>24</v>
      </c>
      <c r="D45" s="95">
        <v>6</v>
      </c>
      <c r="E45" s="103">
        <f>+Categoria_de_Costos!D1099*Categoria_de_Costos!K1021</f>
        <v>37500000</v>
      </c>
      <c r="F45" s="96"/>
      <c r="G45" s="97"/>
      <c r="H45" s="110">
        <f t="shared" si="12"/>
        <v>225000000</v>
      </c>
      <c r="I45" s="749" t="s">
        <v>1874</v>
      </c>
      <c r="J45" s="749"/>
      <c r="K45" s="116" t="s">
        <v>1866</v>
      </c>
    </row>
    <row r="46" spans="1:11" ht="15" x14ac:dyDescent="0.2">
      <c r="B46" s="92" t="s">
        <v>1640</v>
      </c>
      <c r="C46" s="98"/>
      <c r="D46" s="99"/>
      <c r="E46" s="72"/>
      <c r="F46" s="72"/>
      <c r="G46" s="128"/>
      <c r="H46" s="100">
        <f>SUM(H37:H45)</f>
        <v>3163000000</v>
      </c>
      <c r="I46" s="746"/>
      <c r="J46" s="746"/>
      <c r="K46" s="112"/>
    </row>
    <row r="47" spans="1:11" s="70" customFormat="1" ht="15" x14ac:dyDescent="0.25">
      <c r="A47" s="26"/>
      <c r="B47" s="127" t="s">
        <v>1877</v>
      </c>
      <c r="C47" s="102" t="s">
        <v>24</v>
      </c>
      <c r="D47" s="95">
        <f>+Categoria_de_Costos!C23*1</f>
        <v>18</v>
      </c>
      <c r="E47" s="103">
        <f>+Categoria_de_Costos!C760</f>
        <v>15790000</v>
      </c>
      <c r="F47" s="71"/>
      <c r="G47" s="97"/>
      <c r="H47" s="110">
        <f>D47*E47</f>
        <v>284220000</v>
      </c>
      <c r="I47" s="749" t="s">
        <v>1878</v>
      </c>
      <c r="J47" s="749"/>
      <c r="K47" s="109" t="s">
        <v>1879</v>
      </c>
    </row>
    <row r="48" spans="1:11" ht="15" x14ac:dyDescent="0.2">
      <c r="B48" s="92" t="s">
        <v>1829</v>
      </c>
      <c r="C48" s="98"/>
      <c r="D48" s="99"/>
      <c r="E48" s="72"/>
      <c r="F48" s="72"/>
      <c r="G48" s="128"/>
      <c r="H48" s="100">
        <f>SUM(H47:H47)</f>
        <v>284220000</v>
      </c>
      <c r="I48" s="746"/>
      <c r="J48" s="746"/>
      <c r="K48" s="112"/>
    </row>
    <row r="49" spans="2:12" x14ac:dyDescent="0.2">
      <c r="B49" s="93" t="s">
        <v>1772</v>
      </c>
      <c r="C49" s="102" t="s">
        <v>24</v>
      </c>
      <c r="D49" s="95">
        <f>+Categoria_de_Costos!C23*1</f>
        <v>18</v>
      </c>
      <c r="E49" s="71">
        <f>+Categoria_de_Costos!C296</f>
        <v>830000</v>
      </c>
      <c r="F49" s="104"/>
      <c r="G49" s="105"/>
      <c r="H49" s="106">
        <f>D49*E49</f>
        <v>14940000</v>
      </c>
      <c r="I49" s="749" t="s">
        <v>1855</v>
      </c>
      <c r="J49" s="749"/>
      <c r="K49" s="113" t="s">
        <v>1531</v>
      </c>
    </row>
    <row r="50" spans="2:12" x14ac:dyDescent="0.2">
      <c r="B50" s="93" t="s">
        <v>1880</v>
      </c>
      <c r="C50" s="102" t="s">
        <v>24</v>
      </c>
      <c r="D50" s="95">
        <f>+Categoria_de_Costos!C23*1</f>
        <v>18</v>
      </c>
      <c r="E50" s="71">
        <f>+Categoria_de_Costos!C296</f>
        <v>830000</v>
      </c>
      <c r="F50" s="104"/>
      <c r="G50" s="105">
        <v>0.7</v>
      </c>
      <c r="H50" s="106">
        <f>D50*E50*G50</f>
        <v>10458000</v>
      </c>
      <c r="I50" s="749" t="s">
        <v>1858</v>
      </c>
      <c r="J50" s="749"/>
      <c r="K50" s="113" t="s">
        <v>1531</v>
      </c>
    </row>
    <row r="51" spans="2:12" x14ac:dyDescent="0.2">
      <c r="B51" s="93" t="s">
        <v>1881</v>
      </c>
      <c r="C51" s="102" t="s">
        <v>1532</v>
      </c>
      <c r="D51" s="95">
        <f>+D49*3</f>
        <v>54</v>
      </c>
      <c r="E51" s="71">
        <f>+Categoria_de_Costos!G256</f>
        <v>716571.99506880005</v>
      </c>
      <c r="F51" s="104"/>
      <c r="G51" s="105"/>
      <c r="H51" s="106">
        <f>D51*E51</f>
        <v>38694887.733715206</v>
      </c>
      <c r="I51" s="749" t="s">
        <v>1855</v>
      </c>
      <c r="J51" s="749"/>
      <c r="K51" s="113" t="s">
        <v>1533</v>
      </c>
    </row>
    <row r="52" spans="2:12" ht="15" customHeight="1" x14ac:dyDescent="0.2">
      <c r="B52" s="93" t="s">
        <v>1882</v>
      </c>
      <c r="C52" s="102" t="s">
        <v>1532</v>
      </c>
      <c r="D52" s="95">
        <f>+D50*3</f>
        <v>54</v>
      </c>
      <c r="E52" s="71">
        <f>+Categoria_de_Costos!G256</f>
        <v>716571.99506880005</v>
      </c>
      <c r="F52" s="104"/>
      <c r="G52" s="105">
        <v>0.7</v>
      </c>
      <c r="H52" s="106">
        <f>D52*E52*G52</f>
        <v>27086421.413600642</v>
      </c>
      <c r="I52" s="749" t="s">
        <v>1858</v>
      </c>
      <c r="J52" s="749"/>
      <c r="K52" s="109" t="s">
        <v>1533</v>
      </c>
    </row>
    <row r="53" spans="2:12" ht="14.25" customHeight="1" x14ac:dyDescent="0.2">
      <c r="B53" s="101" t="s">
        <v>1534</v>
      </c>
      <c r="C53" s="102" t="s">
        <v>18</v>
      </c>
      <c r="D53" s="95">
        <f>+D35</f>
        <v>18</v>
      </c>
      <c r="E53" s="71">
        <f>+Categoria_de_Costos!C348</f>
        <v>710000</v>
      </c>
      <c r="F53" s="104">
        <v>10</v>
      </c>
      <c r="G53" s="140">
        <v>0.7</v>
      </c>
      <c r="H53" s="106">
        <f>+E53*D53*F53*G53</f>
        <v>89460000</v>
      </c>
      <c r="I53" s="749" t="s">
        <v>1858</v>
      </c>
      <c r="J53" s="749"/>
      <c r="K53" s="109" t="s">
        <v>1535</v>
      </c>
    </row>
    <row r="54" spans="2:12" ht="15" x14ac:dyDescent="0.2">
      <c r="B54" s="92" t="s">
        <v>1536</v>
      </c>
      <c r="C54" s="98"/>
      <c r="D54" s="99"/>
      <c r="E54" s="72"/>
      <c r="F54" s="72"/>
      <c r="G54" s="128"/>
      <c r="H54" s="100">
        <f>SUM(H49:H53)</f>
        <v>180639309.14731586</v>
      </c>
      <c r="I54" s="746"/>
      <c r="J54" s="746"/>
      <c r="K54" s="112"/>
    </row>
    <row r="55" spans="2:12" ht="14.25" customHeight="1" x14ac:dyDescent="0.2">
      <c r="B55" s="93" t="s">
        <v>1883</v>
      </c>
      <c r="C55" s="102" t="s">
        <v>24</v>
      </c>
      <c r="D55" s="95">
        <f>+Categoria_de_Costos!C23*1</f>
        <v>18</v>
      </c>
      <c r="E55" s="103">
        <f>+Categoria_de_Costos!D469</f>
        <v>5150000</v>
      </c>
      <c r="F55" s="104"/>
      <c r="G55" s="105"/>
      <c r="H55" s="106">
        <f>D55*E55</f>
        <v>92700000</v>
      </c>
      <c r="I55" s="749" t="s">
        <v>1858</v>
      </c>
      <c r="J55" s="749"/>
      <c r="K55" s="114" t="s">
        <v>1884</v>
      </c>
    </row>
    <row r="56" spans="2:12" ht="14.25" customHeight="1" x14ac:dyDescent="0.2">
      <c r="B56" s="93" t="s">
        <v>1885</v>
      </c>
      <c r="C56" s="102" t="s">
        <v>24</v>
      </c>
      <c r="D56" s="95">
        <f>+Categoria_de_Costos!C23*1</f>
        <v>18</v>
      </c>
      <c r="E56" s="103">
        <f>+Categoria_de_Costos!D481</f>
        <v>8650000</v>
      </c>
      <c r="F56" s="104"/>
      <c r="G56" s="105"/>
      <c r="H56" s="106">
        <f>D56*E56</f>
        <v>155700000</v>
      </c>
      <c r="I56" s="749" t="s">
        <v>1858</v>
      </c>
      <c r="J56" s="749"/>
      <c r="K56" s="114" t="s">
        <v>1642</v>
      </c>
    </row>
    <row r="57" spans="2:12" ht="15" x14ac:dyDescent="0.2">
      <c r="B57" s="92" t="s">
        <v>1886</v>
      </c>
      <c r="C57" s="98"/>
      <c r="D57" s="99"/>
      <c r="E57" s="72"/>
      <c r="F57" s="72"/>
      <c r="G57" s="128"/>
      <c r="H57" s="100">
        <f>SUM(H55:H56)</f>
        <v>248400000</v>
      </c>
      <c r="I57" s="746"/>
      <c r="J57" s="746"/>
      <c r="K57" s="112"/>
    </row>
    <row r="58" spans="2:12" x14ac:dyDescent="0.2">
      <c r="B58" s="761" t="s">
        <v>1887</v>
      </c>
      <c r="C58" s="762"/>
      <c r="D58" s="762"/>
      <c r="E58" s="762"/>
      <c r="F58" s="762"/>
      <c r="G58" s="763"/>
      <c r="H58" s="110" t="s">
        <v>1538</v>
      </c>
    </row>
    <row r="59" spans="2:12" ht="21" customHeight="1" x14ac:dyDescent="0.2">
      <c r="B59" s="751" t="s">
        <v>1540</v>
      </c>
      <c r="C59" s="751"/>
      <c r="D59" s="751"/>
      <c r="E59" s="751"/>
      <c r="F59" s="751"/>
      <c r="G59" s="751"/>
      <c r="H59" s="33">
        <f>+H32+H36+H46+H48+H54+H57</f>
        <v>5480187309.147316</v>
      </c>
      <c r="I59" s="757"/>
      <c r="J59" s="757"/>
      <c r="K59" s="48"/>
      <c r="L59" s="25"/>
    </row>
    <row r="60" spans="2:12" ht="15" x14ac:dyDescent="0.2">
      <c r="B60" s="747" t="s">
        <v>1888</v>
      </c>
      <c r="C60" s="747"/>
      <c r="D60" s="747"/>
      <c r="E60" s="747"/>
      <c r="F60" s="747"/>
      <c r="G60" s="747"/>
      <c r="H60" s="111">
        <v>0</v>
      </c>
      <c r="J60" s="25"/>
      <c r="K60" s="25"/>
      <c r="L60" s="25"/>
    </row>
    <row r="61" spans="2:12" ht="15" x14ac:dyDescent="0.2">
      <c r="B61" s="747" t="s">
        <v>1681</v>
      </c>
      <c r="C61" s="747"/>
      <c r="D61" s="747"/>
      <c r="E61" s="747"/>
      <c r="F61" s="747"/>
      <c r="G61" s="747"/>
      <c r="H61" s="111">
        <f>+H59</f>
        <v>5480187309.147316</v>
      </c>
      <c r="I61" s="36"/>
      <c r="J61" s="25"/>
      <c r="K61" s="25"/>
      <c r="L61" s="25"/>
    </row>
    <row r="62" spans="2:12" ht="15" x14ac:dyDescent="0.2">
      <c r="B62" s="747" t="s">
        <v>1889</v>
      </c>
      <c r="C62" s="747"/>
      <c r="D62" s="747"/>
      <c r="E62" s="747"/>
      <c r="F62" s="747"/>
      <c r="G62" s="747"/>
      <c r="H62" s="111">
        <f>+H30+H31+H34+H35+H46+H50+H52+H53+H57</f>
        <v>5008402421.4136009</v>
      </c>
      <c r="I62" s="36"/>
      <c r="J62" s="25"/>
      <c r="K62" s="25"/>
      <c r="L62" s="25"/>
    </row>
    <row r="63" spans="2:12" ht="15" x14ac:dyDescent="0.2">
      <c r="B63" s="747" t="s">
        <v>1890</v>
      </c>
      <c r="C63" s="747"/>
      <c r="D63" s="747"/>
      <c r="E63" s="747"/>
      <c r="F63" s="747"/>
      <c r="G63" s="747"/>
      <c r="H63" s="111">
        <f>+H30+H31+H34+H35+H37+H39+H42+H99+H101+H48+H50+H52+H53+H57+H40+H41+H100+H38</f>
        <v>5487622421.4136009</v>
      </c>
      <c r="I63" s="36"/>
      <c r="J63" s="25"/>
      <c r="K63" s="25"/>
      <c r="L63" s="25"/>
    </row>
    <row r="64" spans="2:12" ht="15" x14ac:dyDescent="0.2">
      <c r="B64" s="747" t="s">
        <v>1777</v>
      </c>
      <c r="C64" s="747"/>
      <c r="D64" s="747"/>
      <c r="E64" s="747"/>
      <c r="F64" s="747"/>
      <c r="G64" s="747"/>
      <c r="H64" s="111">
        <f>+H30+H31+H34+H35+H42+H99+H101+H50+H52+H53+H55+H56+H37+H38+H39+H40+H41+H100</f>
        <v>5203402421.4136009</v>
      </c>
      <c r="I64" s="36"/>
      <c r="J64" s="25"/>
      <c r="K64" s="25"/>
      <c r="L64" s="25"/>
    </row>
    <row r="65" spans="2:12" ht="15" x14ac:dyDescent="0.2">
      <c r="B65" s="747" t="s">
        <v>1748</v>
      </c>
      <c r="C65" s="747"/>
      <c r="D65" s="747"/>
      <c r="E65" s="747"/>
      <c r="F65" s="747"/>
      <c r="G65" s="747"/>
      <c r="H65" s="111">
        <f>+H30+H31+H34+H35+H37+H39+H43+H45+H48+H50+H52+H53+H57+H38+H44</f>
        <v>3612622421.4136004</v>
      </c>
      <c r="I65" s="36"/>
      <c r="J65" s="25"/>
      <c r="K65" s="25"/>
      <c r="L65" s="25"/>
    </row>
    <row r="66" spans="2:12" ht="15" x14ac:dyDescent="0.2">
      <c r="B66" s="747" t="s">
        <v>1891</v>
      </c>
      <c r="C66" s="747"/>
      <c r="D66" s="747"/>
      <c r="E66" s="747"/>
      <c r="F66" s="747"/>
      <c r="G66" s="747"/>
      <c r="H66" s="111">
        <f>+H30+H31+H34+H35+H50+H52+H53+H57</f>
        <v>1845402421.4136007</v>
      </c>
      <c r="I66" s="36"/>
      <c r="J66" s="25"/>
      <c r="K66" s="25"/>
      <c r="L66" s="25"/>
    </row>
    <row r="67" spans="2:12" ht="15" x14ac:dyDescent="0.2">
      <c r="B67" s="747" t="s">
        <v>1779</v>
      </c>
      <c r="C67" s="747"/>
      <c r="D67" s="747"/>
      <c r="E67" s="747"/>
      <c r="F67" s="747"/>
      <c r="G67" s="747"/>
      <c r="H67" s="111">
        <f>+H30+H31+H34+H35+H37+H39+H43+H45+H50+H52+H53+H55+H56+H38+H44</f>
        <v>3328402421.4136004</v>
      </c>
      <c r="I67" s="36"/>
      <c r="J67" s="25"/>
      <c r="K67" s="25"/>
      <c r="L67" s="25"/>
    </row>
    <row r="68" spans="2:12" ht="15" x14ac:dyDescent="0.2">
      <c r="B68" s="747" t="s">
        <v>1780</v>
      </c>
      <c r="C68" s="747"/>
      <c r="D68" s="747"/>
      <c r="E68" s="747"/>
      <c r="F68" s="747"/>
      <c r="G68" s="747"/>
      <c r="H68" s="111">
        <f>+H30+H31+H34+H35+H48+H50+H52+H53+H57</f>
        <v>2129622421.4136007</v>
      </c>
      <c r="I68" s="36"/>
      <c r="J68" s="25"/>
      <c r="K68" s="25"/>
      <c r="L68" s="25"/>
    </row>
    <row r="69" spans="2:12" ht="15" x14ac:dyDescent="0.2">
      <c r="B69" s="747" t="s">
        <v>1892</v>
      </c>
      <c r="C69" s="747"/>
      <c r="D69" s="747"/>
      <c r="E69" s="747"/>
      <c r="F69" s="747"/>
      <c r="G69" s="747"/>
      <c r="H69" s="111">
        <f>+H32+H36+H37+H39+H43+H45+H48+H54+H57+H38+H44</f>
        <v>3800187309.147316</v>
      </c>
      <c r="I69" s="36"/>
      <c r="J69" s="25"/>
      <c r="K69" s="25"/>
      <c r="L69" s="25"/>
    </row>
    <row r="71" spans="2:12" ht="33.950000000000003" customHeight="1" x14ac:dyDescent="0.2">
      <c r="B71" s="753" t="s">
        <v>1545</v>
      </c>
      <c r="C71" s="753"/>
    </row>
    <row r="72" spans="2:12" ht="114" customHeight="1" x14ac:dyDescent="0.2">
      <c r="B72" s="752" t="s">
        <v>2144</v>
      </c>
      <c r="C72" s="752"/>
      <c r="D72" s="752"/>
      <c r="E72" s="752"/>
      <c r="F72" s="752"/>
      <c r="G72" s="752"/>
      <c r="H72" s="752"/>
      <c r="I72" s="752"/>
      <c r="J72" s="752"/>
      <c r="K72" s="752"/>
      <c r="L72" s="752"/>
    </row>
    <row r="75" spans="2:12" ht="48" customHeight="1" x14ac:dyDescent="0.2">
      <c r="B75" s="751" t="str">
        <f>+Cronograma_Ovino_Caprina!B63</f>
        <v>4.2.  Promoción de la gestión ante la variabilidad y cambio climático en la cadena</v>
      </c>
      <c r="C75" s="751"/>
      <c r="D75" s="751"/>
      <c r="E75" s="751"/>
      <c r="F75" s="751"/>
      <c r="G75" s="751"/>
      <c r="H75" s="751"/>
      <c r="I75" s="751"/>
      <c r="J75" s="751"/>
      <c r="K75" s="751"/>
      <c r="L75" s="751"/>
    </row>
    <row r="76" spans="2:12" ht="48" customHeight="1" x14ac:dyDescent="0.2">
      <c r="B76" s="750" t="str">
        <f>+Cronograma_Ovino_Caprina!E63</f>
        <v>4.2.1. Fomentar el manejo y uso de información agroclimática, instrumentos de planificación y alertas tempranas relacionadas con la variabilidad y cambio climático, entre los productores y demás actores de la cadena, a través de acompañamiento técnico y capacitación, considerando la información local y en articulación con las oficinas de planeación municipal, las mesas agroclimáticas regionales, el Sistema de Gestión de Riesgos Agropecuarios (SIGRA), y otros instrumentos para la gestión de cambio climático y riesgos ambientales; con el fin de generar acciones de prevención y mitigación en la actividad productiva, teniendo en cuenta los avances de la iniciativa estratégica 5.4 relacionada con el sistema de gestión de la información y su observatorio especializado.</v>
      </c>
      <c r="C76" s="750"/>
      <c r="D76" s="750"/>
      <c r="E76" s="750"/>
      <c r="F76" s="750"/>
      <c r="G76" s="750"/>
      <c r="H76" s="750"/>
      <c r="I76" s="750"/>
      <c r="J76" s="750"/>
      <c r="K76" s="750"/>
      <c r="L76" s="750"/>
    </row>
    <row r="77" spans="2:12" ht="48" customHeight="1" x14ac:dyDescent="0.2">
      <c r="B77" s="750" t="str">
        <f>+Cronograma_Ovino_Caprina!E64</f>
        <v>4.2.2. Promover la adopción de prácticas y tecnologías asociadas a la ganadería sostenible y regenerativa en las unidades productivas ovino caprinas, mediante acompañamiento técnico y financiero para la implementación de sistemas silvopastoriles, manejo de praderas, pastoreo racional, entre otros, considerando mecanismos para la reducción de emisiones y la retención y captura de carbono; con el fin de  desarrollar medidas de adaptación y mitigación de los efectos de la variabilidad y el cambio climático en la actividad productiva, en articulación con los avances de los modelos de producción contemplados en la actividad 5.2.5.</v>
      </c>
      <c r="C77" s="750"/>
      <c r="D77" s="750"/>
      <c r="E77" s="750"/>
      <c r="F77" s="750"/>
      <c r="G77" s="750"/>
      <c r="H77" s="750"/>
      <c r="I77" s="750"/>
      <c r="J77" s="750"/>
      <c r="K77" s="750"/>
      <c r="L77" s="750"/>
    </row>
    <row r="78" spans="2:12" ht="48" customHeight="1" x14ac:dyDescent="0.2">
      <c r="B78" s="750" t="str">
        <f>+Cronograma_Ovino_Caprina!E65</f>
        <v>4.2.3. Desarrollar competencias y capacidades entre los productores (incluidos los de ACFEC), transformadores, comercializadores, organizaciones y asociaciones vinculadas a la cadena, mediante el acompañamiento técnico para la estructuración y gestión de proyectos asociados a las iniciativas de mitigación y adaptación a la variabilidad y cambio climático, con el fin de facilitar el acceso a las oportunidades e incentivos de financiamiento climático existentes, tales como mercado voluntario de carbono, negocios verdes, entre otros, en articulación con la Estrategia Nacional de Financiamiento Climático (ENFC) y otros instrumentos aplicables.</v>
      </c>
      <c r="C78" s="750"/>
      <c r="D78" s="750"/>
      <c r="E78" s="750"/>
      <c r="F78" s="750"/>
      <c r="G78" s="750"/>
      <c r="H78" s="750"/>
      <c r="I78" s="750"/>
      <c r="J78" s="750"/>
      <c r="K78" s="750"/>
      <c r="L78" s="750"/>
    </row>
    <row r="79" spans="2:12" ht="48" customHeight="1" x14ac:dyDescent="0.2">
      <c r="B79" s="750" t="str">
        <f>+Cronograma_Ovino_Caprina!E66</f>
        <v>4.2.4. Promover la implementación de tecnologías orientadas al uso y aprovechamiento de Fuentes no Convencionales de Energía Renovable (FNCER), en la producción, transformación y comercialización de los productos ovino caprinos, mediante el acompañamiento técnico para el acceso y aplicación de instrumentos financieros y no financieros dirigidos al uso de la biomasa, la energía eólica, geotérmica, y solar, el aprovechamiento energético de residuos, entre otros, considerando las diferencias regionales y culturales en su implementación; a fin de contribuir con la eficiencia energética y reducir costos asociados a su consumo a lo largo de la cadena.</v>
      </c>
      <c r="C79" s="750"/>
      <c r="D79" s="750"/>
      <c r="E79" s="750"/>
      <c r="F79" s="750"/>
      <c r="G79" s="750"/>
      <c r="H79" s="750"/>
      <c r="I79" s="750"/>
      <c r="J79" s="750"/>
      <c r="K79" s="750"/>
      <c r="L79" s="750"/>
    </row>
    <row r="80" spans="2:12" ht="48" customHeight="1" x14ac:dyDescent="0.2">
      <c r="B80" s="750" t="str">
        <f>+Cronograma_Ovino_Caprina!E67</f>
        <v>4.2.5. Socializar y promover la implementación de la metodología de medición de la huella de carbono, para facilitar el registro, análisis y gestión de la información de las iniciativas de mitigación de GEI y establecer el balance de carbono en las actividades de producción primaria, transformación y comercialización, en articulación con los avances de los estudios de huella de carbono contemplados en la actividad 5.1.3.</v>
      </c>
      <c r="C80" s="750"/>
      <c r="D80" s="750"/>
      <c r="E80" s="750"/>
      <c r="F80" s="750"/>
      <c r="G80" s="750"/>
      <c r="H80" s="750"/>
      <c r="I80" s="750"/>
      <c r="J80" s="750"/>
      <c r="K80" s="750"/>
      <c r="L80" s="750"/>
    </row>
    <row r="81" spans="2:12" x14ac:dyDescent="0.2">
      <c r="B81" s="25"/>
      <c r="C81" s="25"/>
      <c r="D81" s="25"/>
      <c r="E81" s="25"/>
      <c r="F81" s="25"/>
      <c r="G81" s="25"/>
      <c r="H81" s="25"/>
      <c r="I81" s="25"/>
      <c r="J81" s="25"/>
      <c r="K81" s="25"/>
      <c r="L81" s="25"/>
    </row>
    <row r="82" spans="2:12" x14ac:dyDescent="0.2">
      <c r="B82" s="25"/>
      <c r="C82" s="25"/>
      <c r="D82" s="25"/>
      <c r="E82" s="25"/>
      <c r="F82" s="25"/>
      <c r="G82" s="25"/>
      <c r="H82" s="25"/>
      <c r="I82" s="25"/>
      <c r="J82" s="25"/>
      <c r="K82" s="25"/>
      <c r="L82" s="25"/>
    </row>
    <row r="83" spans="2:12" ht="24.95" customHeight="1" x14ac:dyDescent="0.2">
      <c r="B83" s="37" t="s">
        <v>1504</v>
      </c>
      <c r="C83" s="25"/>
      <c r="D83" s="25"/>
      <c r="E83" s="25"/>
      <c r="F83" s="25"/>
      <c r="G83" s="25"/>
      <c r="H83" s="25"/>
      <c r="I83" s="25"/>
      <c r="J83" s="25"/>
      <c r="K83" s="25"/>
      <c r="L83" s="25"/>
    </row>
    <row r="84" spans="2:12" x14ac:dyDescent="0.2">
      <c r="B84" s="25"/>
      <c r="C84" s="25"/>
      <c r="D84" s="25"/>
      <c r="E84" s="25"/>
      <c r="F84" s="25"/>
      <c r="G84" s="25"/>
      <c r="H84" s="25"/>
      <c r="I84" s="25"/>
      <c r="J84" s="25"/>
      <c r="K84" s="25"/>
      <c r="L84" s="25"/>
    </row>
    <row r="85" spans="2:12" ht="30" x14ac:dyDescent="0.25">
      <c r="B85" s="25"/>
      <c r="C85" s="115" t="s">
        <v>1505</v>
      </c>
      <c r="D85" s="115" t="s">
        <v>1506</v>
      </c>
      <c r="E85" s="25"/>
      <c r="F85" s="25"/>
      <c r="G85" s="25"/>
      <c r="H85" s="25"/>
      <c r="I85" s="25"/>
      <c r="J85" s="25"/>
      <c r="K85" s="25"/>
      <c r="L85" s="25"/>
    </row>
    <row r="86" spans="2:12" ht="21.95" customHeight="1" x14ac:dyDescent="0.2">
      <c r="B86" s="25"/>
      <c r="C86" s="126" t="str">
        <f>+Cronograma_Ovino_Caprina!N63</f>
        <v>Mes 2 del año 3</v>
      </c>
      <c r="D86" s="126" t="str">
        <f>+Cronograma_Ovino_Caprina!O63</f>
        <v>Mes 8 del año 20</v>
      </c>
      <c r="E86" s="25"/>
      <c r="F86" s="25"/>
      <c r="G86" s="3"/>
      <c r="H86" s="25"/>
      <c r="I86" s="25"/>
      <c r="J86" s="25"/>
      <c r="K86" s="25"/>
      <c r="L86" s="25"/>
    </row>
    <row r="87" spans="2:12" ht="45" customHeight="1" x14ac:dyDescent="0.2">
      <c r="B87" s="28" t="s">
        <v>920</v>
      </c>
      <c r="C87" s="28" t="s">
        <v>1507</v>
      </c>
      <c r="D87" s="28" t="s">
        <v>1508</v>
      </c>
      <c r="E87" s="28" t="s">
        <v>980</v>
      </c>
      <c r="F87" s="28" t="s">
        <v>1509</v>
      </c>
      <c r="G87" s="28" t="s">
        <v>1510</v>
      </c>
      <c r="H87" s="28" t="s">
        <v>1511</v>
      </c>
      <c r="I87" s="748" t="s">
        <v>1512</v>
      </c>
      <c r="J87" s="748"/>
      <c r="K87" s="28" t="s">
        <v>1853</v>
      </c>
      <c r="L87" s="25"/>
    </row>
    <row r="88" spans="2:12" x14ac:dyDescent="0.2">
      <c r="B88" s="93" t="s">
        <v>1854</v>
      </c>
      <c r="C88" s="93" t="s">
        <v>24</v>
      </c>
      <c r="D88" s="95">
        <v>6</v>
      </c>
      <c r="E88" s="71">
        <f>+Categoria_de_Costos!C426</f>
        <v>1020000</v>
      </c>
      <c r="F88" s="96"/>
      <c r="G88" s="97"/>
      <c r="H88" s="91">
        <f>E88*D88</f>
        <v>6120000</v>
      </c>
      <c r="I88" s="749" t="s">
        <v>1893</v>
      </c>
      <c r="J88" s="749"/>
      <c r="K88" s="113" t="s">
        <v>1517</v>
      </c>
      <c r="L88" s="25"/>
    </row>
    <row r="89" spans="2:12" x14ac:dyDescent="0.2">
      <c r="B89" s="93" t="s">
        <v>1856</v>
      </c>
      <c r="C89" s="93" t="s">
        <v>24</v>
      </c>
      <c r="D89" s="95">
        <f>+Categoria_de_Costos!C23*2</f>
        <v>36</v>
      </c>
      <c r="E89" s="71">
        <f>+Categoria_de_Costos!C434</f>
        <v>60000</v>
      </c>
      <c r="F89" s="96"/>
      <c r="G89" s="97"/>
      <c r="H89" s="91">
        <f>E89*D89</f>
        <v>2160000</v>
      </c>
      <c r="I89" s="749" t="s">
        <v>1894</v>
      </c>
      <c r="J89" s="749"/>
      <c r="K89" s="109" t="s">
        <v>1519</v>
      </c>
      <c r="L89" s="25"/>
    </row>
    <row r="90" spans="2:12" x14ac:dyDescent="0.2">
      <c r="B90" s="93" t="s">
        <v>1857</v>
      </c>
      <c r="C90" s="93" t="s">
        <v>24</v>
      </c>
      <c r="D90" s="95">
        <f>+Categoria_de_Costos!C23*2</f>
        <v>36</v>
      </c>
      <c r="E90" s="71">
        <f>+Categoria_de_Costos!C445</f>
        <v>3000000</v>
      </c>
      <c r="F90" s="96"/>
      <c r="G90" s="97"/>
      <c r="H90" s="91">
        <f>E90*D90</f>
        <v>108000000</v>
      </c>
      <c r="I90" s="749" t="s">
        <v>1895</v>
      </c>
      <c r="J90" s="749"/>
      <c r="K90" s="109" t="s">
        <v>1521</v>
      </c>
      <c r="L90" s="25"/>
    </row>
    <row r="91" spans="2:12" x14ac:dyDescent="0.2">
      <c r="B91" s="93" t="s">
        <v>1859</v>
      </c>
      <c r="C91" s="93" t="s">
        <v>24</v>
      </c>
      <c r="D91" s="95">
        <f>+Categoria_de_Costos!C23*2</f>
        <v>36</v>
      </c>
      <c r="E91" s="71">
        <f>+Categoria_de_Costos!C457</f>
        <v>6080000</v>
      </c>
      <c r="F91" s="96"/>
      <c r="G91" s="97"/>
      <c r="H91" s="91">
        <f>E91*D91</f>
        <v>218880000</v>
      </c>
      <c r="I91" s="749" t="s">
        <v>1895</v>
      </c>
      <c r="J91" s="749"/>
      <c r="K91" s="109" t="s">
        <v>1553</v>
      </c>
      <c r="L91" s="25"/>
    </row>
    <row r="92" spans="2:12" ht="15" x14ac:dyDescent="0.2">
      <c r="B92" s="92" t="s">
        <v>1786</v>
      </c>
      <c r="C92" s="98"/>
      <c r="D92" s="99"/>
      <c r="E92" s="72"/>
      <c r="F92" s="72"/>
      <c r="G92" s="128"/>
      <c r="H92" s="100">
        <f>SUM(H88:H91)</f>
        <v>335160000</v>
      </c>
      <c r="I92" s="746"/>
      <c r="J92" s="746"/>
      <c r="K92" s="112"/>
      <c r="L92" s="25"/>
    </row>
    <row r="93" spans="2:12" x14ac:dyDescent="0.2">
      <c r="B93" s="107" t="s">
        <v>12</v>
      </c>
      <c r="C93" s="108" t="s">
        <v>1861</v>
      </c>
      <c r="D93" s="95">
        <v>2</v>
      </c>
      <c r="E93" s="71">
        <f>+Categoria_de_Costos!G219</f>
        <v>10469000</v>
      </c>
      <c r="F93" s="96">
        <v>10</v>
      </c>
      <c r="G93" s="140">
        <v>0.3</v>
      </c>
      <c r="H93" s="91">
        <f>+D93*E93*F93*G93</f>
        <v>62814000</v>
      </c>
      <c r="I93" s="749" t="s">
        <v>1895</v>
      </c>
      <c r="J93" s="749"/>
      <c r="K93" s="109" t="s">
        <v>1524</v>
      </c>
      <c r="L93" s="25"/>
    </row>
    <row r="94" spans="2:12" x14ac:dyDescent="0.2">
      <c r="B94" s="107" t="s">
        <v>1863</v>
      </c>
      <c r="C94" s="108" t="s">
        <v>1861</v>
      </c>
      <c r="D94" s="95">
        <f>+Categoria_de_Costos!C23*1</f>
        <v>18</v>
      </c>
      <c r="E94" s="71">
        <f>+Categoria_de_Costos!G215</f>
        <v>6612000</v>
      </c>
      <c r="F94" s="96">
        <v>10</v>
      </c>
      <c r="G94" s="140">
        <v>0.3</v>
      </c>
      <c r="H94" s="91">
        <f>+D94*E94*F94*G94</f>
        <v>357048000</v>
      </c>
      <c r="I94" s="749" t="s">
        <v>1895</v>
      </c>
      <c r="J94" s="749"/>
      <c r="K94" s="109" t="s">
        <v>1524</v>
      </c>
      <c r="L94" s="25"/>
    </row>
    <row r="95" spans="2:12" ht="15" x14ac:dyDescent="0.2">
      <c r="B95" s="92" t="s">
        <v>1699</v>
      </c>
      <c r="C95" s="98"/>
      <c r="D95" s="99"/>
      <c r="E95" s="72"/>
      <c r="F95" s="72"/>
      <c r="G95" s="128"/>
      <c r="H95" s="100">
        <f>SUM(H93:H94)</f>
        <v>419862000</v>
      </c>
      <c r="I95" s="746"/>
      <c r="J95" s="746"/>
      <c r="K95" s="112"/>
      <c r="L95" s="25"/>
    </row>
    <row r="96" spans="2:12" ht="40.5" customHeight="1" x14ac:dyDescent="0.2">
      <c r="B96" s="108" t="s">
        <v>1896</v>
      </c>
      <c r="C96" s="94" t="s">
        <v>24</v>
      </c>
      <c r="D96" s="133">
        <f>+Categoria_de_Costos!C23*1</f>
        <v>18</v>
      </c>
      <c r="E96" s="71">
        <f>+Categoria_de_Costos!C886*Categoria_de_Costos!K827</f>
        <v>15502500</v>
      </c>
      <c r="F96" s="139"/>
      <c r="G96" s="140"/>
      <c r="H96" s="110">
        <f>D96*E96</f>
        <v>279045000</v>
      </c>
      <c r="I96" s="749" t="s">
        <v>1897</v>
      </c>
      <c r="J96" s="749"/>
      <c r="K96" s="116" t="s">
        <v>1898</v>
      </c>
      <c r="L96" s="25"/>
    </row>
    <row r="97" spans="2:12" ht="40.5" customHeight="1" x14ac:dyDescent="0.2">
      <c r="B97" s="127" t="s">
        <v>1899</v>
      </c>
      <c r="C97" s="102" t="s">
        <v>24</v>
      </c>
      <c r="D97" s="109">
        <f>+Categoria_de_Costos!C23*1</f>
        <v>18</v>
      </c>
      <c r="E97" s="71">
        <f>+Categoria_de_Costos!C886*Categoria_de_Costos!K832</f>
        <v>14177500</v>
      </c>
      <c r="F97" s="139"/>
      <c r="G97" s="140"/>
      <c r="H97" s="110">
        <f>+E97*D97</f>
        <v>255195000</v>
      </c>
      <c r="I97" s="749" t="s">
        <v>1897</v>
      </c>
      <c r="J97" s="749"/>
      <c r="K97" s="116" t="s">
        <v>1898</v>
      </c>
      <c r="L97" s="25"/>
    </row>
    <row r="98" spans="2:12" ht="28.5" x14ac:dyDescent="0.2">
      <c r="B98" s="108" t="s">
        <v>1900</v>
      </c>
      <c r="C98" s="94" t="s">
        <v>24</v>
      </c>
      <c r="D98" s="109">
        <v>6</v>
      </c>
      <c r="E98" s="71">
        <f>+Categoria_de_Costos!C886*Categoria_de_Costos!K838</f>
        <v>10600000</v>
      </c>
      <c r="F98" s="139"/>
      <c r="G98" s="140"/>
      <c r="H98" s="110">
        <f>D98*E98</f>
        <v>63600000</v>
      </c>
      <c r="I98" s="749" t="s">
        <v>1897</v>
      </c>
      <c r="J98" s="749"/>
      <c r="K98" s="116" t="s">
        <v>1898</v>
      </c>
      <c r="L98" s="25"/>
    </row>
    <row r="99" spans="2:12" ht="42.75" x14ac:dyDescent="0.2">
      <c r="B99" s="127" t="s">
        <v>1901</v>
      </c>
      <c r="C99" s="102" t="s">
        <v>24</v>
      </c>
      <c r="D99" s="109">
        <f>+Categoria_de_Costos!C23*1</f>
        <v>18</v>
      </c>
      <c r="E99" s="103">
        <f>+Categoria_de_Costos!C1102*Categoria_de_Costos!K1019</f>
        <v>20000000</v>
      </c>
      <c r="F99" s="96"/>
      <c r="G99" s="97"/>
      <c r="H99" s="110">
        <f>D99*E99</f>
        <v>360000000</v>
      </c>
      <c r="I99" s="749" t="s">
        <v>1902</v>
      </c>
      <c r="J99" s="749"/>
      <c r="K99" s="116" t="s">
        <v>1866</v>
      </c>
      <c r="L99" s="25"/>
    </row>
    <row r="100" spans="2:12" ht="42.75" x14ac:dyDescent="0.2">
      <c r="B100" s="127" t="s">
        <v>1903</v>
      </c>
      <c r="C100" s="102" t="s">
        <v>24</v>
      </c>
      <c r="D100" s="109">
        <f>+Categoria_de_Costos!C23*1</f>
        <v>18</v>
      </c>
      <c r="E100" s="103">
        <f>+Categoria_de_Costos!C1102*Categoria_de_Costos!K1020</f>
        <v>15000000</v>
      </c>
      <c r="F100" s="96"/>
      <c r="G100" s="97"/>
      <c r="H100" s="110">
        <f>D100*E100</f>
        <v>270000000</v>
      </c>
      <c r="I100" s="749" t="s">
        <v>1902</v>
      </c>
      <c r="J100" s="749"/>
      <c r="K100" s="116" t="s">
        <v>1866</v>
      </c>
      <c r="L100" s="25"/>
    </row>
    <row r="101" spans="2:12" ht="42.75" x14ac:dyDescent="0.2">
      <c r="B101" s="127" t="s">
        <v>1904</v>
      </c>
      <c r="C101" s="102" t="s">
        <v>24</v>
      </c>
      <c r="D101" s="95">
        <v>6</v>
      </c>
      <c r="E101" s="103">
        <f>+Categoria_de_Costos!D1102*Categoria_de_Costos!K1021</f>
        <v>28000000</v>
      </c>
      <c r="F101" s="96"/>
      <c r="G101" s="97"/>
      <c r="H101" s="110">
        <f>D101*E101</f>
        <v>168000000</v>
      </c>
      <c r="I101" s="749" t="s">
        <v>1902</v>
      </c>
      <c r="J101" s="749"/>
      <c r="K101" s="116" t="s">
        <v>1866</v>
      </c>
      <c r="L101" s="25"/>
    </row>
    <row r="102" spans="2:12" ht="15" x14ac:dyDescent="0.2">
      <c r="B102" s="92" t="s">
        <v>1640</v>
      </c>
      <c r="C102" s="98"/>
      <c r="D102" s="99"/>
      <c r="E102" s="72"/>
      <c r="F102" s="72"/>
      <c r="G102" s="128"/>
      <c r="H102" s="100">
        <f>SUM(H96:H101)</f>
        <v>1395840000</v>
      </c>
      <c r="I102" s="746"/>
      <c r="J102" s="746"/>
      <c r="K102" s="112"/>
      <c r="L102" s="25"/>
    </row>
    <row r="103" spans="2:12" ht="14.25" customHeight="1" x14ac:dyDescent="0.2">
      <c r="B103" s="108" t="s">
        <v>1721</v>
      </c>
      <c r="C103" s="94" t="s">
        <v>24</v>
      </c>
      <c r="D103" s="95">
        <f>+Categoria_de_Costos!C25*1</f>
        <v>26</v>
      </c>
      <c r="E103" s="71">
        <f>+Categoria_de_Costos!C555</f>
        <v>600000</v>
      </c>
      <c r="F103" s="139"/>
      <c r="G103" s="140"/>
      <c r="H103" s="106">
        <f>D103*E103</f>
        <v>15600000</v>
      </c>
      <c r="I103" s="749" t="s">
        <v>1893</v>
      </c>
      <c r="J103" s="749"/>
      <c r="K103" s="113" t="s">
        <v>1720</v>
      </c>
    </row>
    <row r="104" spans="2:12" x14ac:dyDescent="0.2">
      <c r="B104" s="108" t="s">
        <v>1129</v>
      </c>
      <c r="C104" s="94" t="s">
        <v>24</v>
      </c>
      <c r="D104" s="95">
        <v>2000</v>
      </c>
      <c r="E104" s="71">
        <f>+Categoria_de_Costos!C634</f>
        <v>12000</v>
      </c>
      <c r="F104" s="139"/>
      <c r="G104" s="140"/>
      <c r="H104" s="106">
        <f>D104*E104</f>
        <v>24000000</v>
      </c>
      <c r="I104" s="749" t="s">
        <v>1893</v>
      </c>
      <c r="J104" s="749"/>
      <c r="K104" s="113" t="s">
        <v>1725</v>
      </c>
    </row>
    <row r="105" spans="2:12" x14ac:dyDescent="0.2">
      <c r="B105" s="108" t="s">
        <v>1905</v>
      </c>
      <c r="C105" s="94" t="s">
        <v>24</v>
      </c>
      <c r="D105" s="95">
        <v>1</v>
      </c>
      <c r="E105" s="71">
        <f>+Categoria_de_Costos!C597</f>
        <v>6000000</v>
      </c>
      <c r="F105" s="139">
        <v>3</v>
      </c>
      <c r="G105" s="140"/>
      <c r="H105" s="106">
        <f>D105*E105*F105</f>
        <v>18000000</v>
      </c>
      <c r="I105" s="749" t="s">
        <v>1893</v>
      </c>
      <c r="J105" s="749"/>
      <c r="K105" s="109" t="s">
        <v>1722</v>
      </c>
    </row>
    <row r="106" spans="2:12" ht="15" x14ac:dyDescent="0.2">
      <c r="B106" s="92" t="s">
        <v>1530</v>
      </c>
      <c r="C106" s="98"/>
      <c r="D106" s="99"/>
      <c r="E106" s="72"/>
      <c r="F106" s="72"/>
      <c r="G106" s="128"/>
      <c r="H106" s="100">
        <f>SUM(H103:H105)</f>
        <v>57600000</v>
      </c>
      <c r="I106" s="746"/>
      <c r="J106" s="746"/>
      <c r="K106" s="112"/>
    </row>
    <row r="107" spans="2:12" x14ac:dyDescent="0.2">
      <c r="B107" s="93" t="s">
        <v>1880</v>
      </c>
      <c r="C107" s="102" t="s">
        <v>24</v>
      </c>
      <c r="D107" s="95">
        <f>+Categoria_de_Costos!C23*1</f>
        <v>18</v>
      </c>
      <c r="E107" s="71">
        <f>+Categoria_de_Costos!C296</f>
        <v>830000</v>
      </c>
      <c r="F107" s="104"/>
      <c r="G107" s="105">
        <v>0.3</v>
      </c>
      <c r="H107" s="106">
        <f>+D107*E107*G107</f>
        <v>4482000</v>
      </c>
      <c r="I107" s="749" t="s">
        <v>1895</v>
      </c>
      <c r="J107" s="749"/>
      <c r="K107" s="109" t="s">
        <v>1531</v>
      </c>
    </row>
    <row r="108" spans="2:12" x14ac:dyDescent="0.2">
      <c r="B108" s="93" t="s">
        <v>1882</v>
      </c>
      <c r="C108" s="102" t="s">
        <v>1532</v>
      </c>
      <c r="D108" s="95">
        <f>+D107*3</f>
        <v>54</v>
      </c>
      <c r="E108" s="71">
        <f>+Categoria_de_Costos!G256</f>
        <v>716571.99506880005</v>
      </c>
      <c r="F108" s="104"/>
      <c r="G108" s="105">
        <v>0.3</v>
      </c>
      <c r="H108" s="106">
        <f>+D108*E108*G108</f>
        <v>11608466.320114562</v>
      </c>
      <c r="I108" s="749" t="s">
        <v>1895</v>
      </c>
      <c r="J108" s="749"/>
      <c r="K108" s="109" t="s">
        <v>1533</v>
      </c>
    </row>
    <row r="109" spans="2:12" x14ac:dyDescent="0.2">
      <c r="B109" s="101" t="s">
        <v>1534</v>
      </c>
      <c r="C109" s="102" t="s">
        <v>18</v>
      </c>
      <c r="D109" s="95">
        <f>+D94</f>
        <v>18</v>
      </c>
      <c r="E109" s="71">
        <f>+Categoria_de_Costos!C348</f>
        <v>710000</v>
      </c>
      <c r="F109" s="104">
        <v>10</v>
      </c>
      <c r="G109" s="140">
        <v>0.3</v>
      </c>
      <c r="H109" s="106">
        <f>+D109*E109*F109*G109</f>
        <v>38340000</v>
      </c>
      <c r="I109" s="749" t="s">
        <v>1895</v>
      </c>
      <c r="J109" s="749"/>
      <c r="K109" s="109" t="s">
        <v>1535</v>
      </c>
    </row>
    <row r="110" spans="2:12" ht="15" customHeight="1" x14ac:dyDescent="0.2">
      <c r="B110" s="92" t="s">
        <v>1536</v>
      </c>
      <c r="C110" s="98"/>
      <c r="D110" s="99"/>
      <c r="E110" s="72"/>
      <c r="F110" s="72"/>
      <c r="G110" s="128"/>
      <c r="H110" s="100">
        <f>SUM(H107:H109)</f>
        <v>54430466.32011456</v>
      </c>
      <c r="I110" s="746"/>
      <c r="J110" s="746"/>
      <c r="K110" s="112"/>
    </row>
    <row r="111" spans="2:12" x14ac:dyDescent="0.2">
      <c r="B111" s="93" t="s">
        <v>1906</v>
      </c>
      <c r="C111" s="102" t="s">
        <v>24</v>
      </c>
      <c r="D111" s="95">
        <f>+Categoria_de_Costos!C23*1</f>
        <v>18</v>
      </c>
      <c r="E111" s="103">
        <f>+Categoria_de_Costos!D469</f>
        <v>5150000</v>
      </c>
      <c r="F111" s="104"/>
      <c r="G111" s="105"/>
      <c r="H111" s="106">
        <f>D111*E111</f>
        <v>92700000</v>
      </c>
      <c r="I111" s="749" t="s">
        <v>1895</v>
      </c>
      <c r="J111" s="749"/>
      <c r="K111" s="114" t="s">
        <v>1884</v>
      </c>
    </row>
    <row r="112" spans="2:12" x14ac:dyDescent="0.2">
      <c r="B112" s="93" t="s">
        <v>1907</v>
      </c>
      <c r="C112" s="102" t="s">
        <v>24</v>
      </c>
      <c r="D112" s="95">
        <f>+Categoria_de_Costos!C23*1</f>
        <v>18</v>
      </c>
      <c r="E112" s="103">
        <f>+Categoria_de_Costos!D481</f>
        <v>8650000</v>
      </c>
      <c r="F112" s="104"/>
      <c r="G112" s="105"/>
      <c r="H112" s="106">
        <f>D112*E112</f>
        <v>155700000</v>
      </c>
      <c r="I112" s="749" t="s">
        <v>1895</v>
      </c>
      <c r="J112" s="749"/>
      <c r="K112" s="109" t="s">
        <v>1642</v>
      </c>
    </row>
    <row r="113" spans="2:12" ht="15" x14ac:dyDescent="0.2">
      <c r="B113" s="92" t="s">
        <v>1886</v>
      </c>
      <c r="C113" s="98"/>
      <c r="D113" s="99"/>
      <c r="E113" s="72"/>
      <c r="F113" s="72"/>
      <c r="G113" s="128"/>
      <c r="H113" s="100">
        <f>SUM(H111:H112)</f>
        <v>248400000</v>
      </c>
      <c r="I113" s="746"/>
      <c r="J113" s="746"/>
      <c r="K113" s="112"/>
    </row>
    <row r="114" spans="2:12" x14ac:dyDescent="0.2">
      <c r="B114" s="761" t="s">
        <v>1908</v>
      </c>
      <c r="C114" s="762"/>
      <c r="D114" s="762"/>
      <c r="E114" s="762"/>
      <c r="F114" s="762"/>
      <c r="G114" s="763"/>
      <c r="H114" s="110" t="s">
        <v>1538</v>
      </c>
    </row>
    <row r="115" spans="2:12" ht="15" x14ac:dyDescent="0.2">
      <c r="B115" s="751" t="s">
        <v>1540</v>
      </c>
      <c r="C115" s="751"/>
      <c r="D115" s="751"/>
      <c r="E115" s="751"/>
      <c r="F115" s="751"/>
      <c r="G115" s="751"/>
      <c r="H115" s="33">
        <f>+H92+H95+H106+H102+H110+H113</f>
        <v>2511292466.3201146</v>
      </c>
      <c r="I115" s="757"/>
      <c r="J115" s="757"/>
      <c r="K115" s="48"/>
      <c r="L115" s="25"/>
    </row>
    <row r="116" spans="2:12" ht="15" x14ac:dyDescent="0.2">
      <c r="B116" s="747" t="s">
        <v>1909</v>
      </c>
      <c r="C116" s="747"/>
      <c r="D116" s="747"/>
      <c r="E116" s="747"/>
      <c r="F116" s="747"/>
      <c r="G116" s="747"/>
      <c r="H116" s="111">
        <v>0</v>
      </c>
      <c r="J116" s="25"/>
      <c r="K116" s="25"/>
      <c r="L116" s="25"/>
    </row>
    <row r="117" spans="2:12" ht="15" x14ac:dyDescent="0.2">
      <c r="B117" s="747" t="s">
        <v>1910</v>
      </c>
      <c r="C117" s="747"/>
      <c r="D117" s="747"/>
      <c r="E117" s="747"/>
      <c r="F117" s="747"/>
      <c r="G117" s="747"/>
      <c r="H117" s="111">
        <f>+H115</f>
        <v>2511292466.3201146</v>
      </c>
      <c r="I117" s="36"/>
      <c r="J117" s="25"/>
      <c r="K117" s="25"/>
      <c r="L117" s="25"/>
    </row>
    <row r="118" spans="2:12" ht="15" x14ac:dyDescent="0.2">
      <c r="B118" s="747" t="s">
        <v>1776</v>
      </c>
      <c r="C118" s="747"/>
      <c r="D118" s="747"/>
      <c r="E118" s="747"/>
      <c r="F118" s="747"/>
      <c r="G118" s="747"/>
      <c r="H118" s="111">
        <f>+H92+H95+H102+H106+H110+H113</f>
        <v>2511292466.3201146</v>
      </c>
      <c r="I118" s="36"/>
      <c r="J118" s="25"/>
      <c r="K118" s="25"/>
      <c r="L118" s="25"/>
    </row>
    <row r="119" spans="2:12" ht="15" x14ac:dyDescent="0.2">
      <c r="B119" s="747" t="s">
        <v>1890</v>
      </c>
      <c r="C119" s="747"/>
      <c r="D119" s="747"/>
      <c r="E119" s="747"/>
      <c r="F119" s="747"/>
      <c r="G119" s="747"/>
      <c r="H119" s="111">
        <f>+H92+H95+H102+H106+H110+H113</f>
        <v>2511292466.3201146</v>
      </c>
      <c r="I119" s="36"/>
      <c r="J119" s="25"/>
      <c r="K119" s="25"/>
      <c r="L119" s="25"/>
    </row>
    <row r="120" spans="2:12" ht="15" x14ac:dyDescent="0.2">
      <c r="B120" s="747" t="s">
        <v>1777</v>
      </c>
      <c r="C120" s="747"/>
      <c r="D120" s="747"/>
      <c r="E120" s="747"/>
      <c r="F120" s="747"/>
      <c r="G120" s="747"/>
      <c r="H120" s="111">
        <f>+H92+H95+H102+H106+H110+H113</f>
        <v>2511292466.3201146</v>
      </c>
      <c r="I120" s="36"/>
      <c r="J120" s="25"/>
      <c r="K120" s="25"/>
      <c r="L120" s="25"/>
    </row>
    <row r="121" spans="2:12" ht="15" x14ac:dyDescent="0.2">
      <c r="B121" s="747" t="s">
        <v>1911</v>
      </c>
      <c r="C121" s="747"/>
      <c r="D121" s="747"/>
      <c r="E121" s="747"/>
      <c r="F121" s="747"/>
      <c r="G121" s="747"/>
      <c r="H121" s="111">
        <f>+H89+H90+H91+H95+H110+H113</f>
        <v>1051732466.3201146</v>
      </c>
      <c r="I121" s="36"/>
      <c r="J121" s="25"/>
      <c r="K121" s="25"/>
      <c r="L121" s="25"/>
    </row>
    <row r="122" spans="2:12" ht="15" x14ac:dyDescent="0.2">
      <c r="B122" s="747" t="s">
        <v>1891</v>
      </c>
      <c r="C122" s="747"/>
      <c r="D122" s="747"/>
      <c r="E122" s="747"/>
      <c r="F122" s="747"/>
      <c r="G122" s="747"/>
      <c r="H122" s="111">
        <f>+H89+H90+H91+H95+H110+H113</f>
        <v>1051732466.3201146</v>
      </c>
      <c r="I122" s="36"/>
      <c r="J122" s="25"/>
      <c r="K122" s="25"/>
      <c r="L122" s="25"/>
    </row>
    <row r="123" spans="2:12" ht="15" x14ac:dyDescent="0.2">
      <c r="B123" s="747" t="s">
        <v>1779</v>
      </c>
      <c r="C123" s="747"/>
      <c r="D123" s="747"/>
      <c r="E123" s="747"/>
      <c r="F123" s="747"/>
      <c r="G123" s="747"/>
      <c r="H123" s="111">
        <f>+H89+H90+H91+H95+H110+H113</f>
        <v>1051732466.3201146</v>
      </c>
      <c r="I123" s="36"/>
      <c r="J123" s="25"/>
      <c r="K123" s="25"/>
      <c r="L123" s="25"/>
    </row>
    <row r="125" spans="2:12" ht="15" x14ac:dyDescent="0.2">
      <c r="B125" s="751" t="s">
        <v>1545</v>
      </c>
      <c r="C125" s="751"/>
    </row>
    <row r="126" spans="2:12" ht="129.94999999999999" customHeight="1" x14ac:dyDescent="0.2">
      <c r="B126" s="752" t="s">
        <v>2145</v>
      </c>
      <c r="C126" s="752"/>
      <c r="D126" s="752"/>
      <c r="E126" s="752"/>
      <c r="F126" s="752"/>
      <c r="G126" s="752"/>
      <c r="H126" s="752"/>
      <c r="I126" s="752"/>
      <c r="J126" s="752"/>
      <c r="K126" s="752"/>
      <c r="L126" s="752"/>
    </row>
  </sheetData>
  <sheetProtection algorithmName="SHA-512" hashValue="TIj8qMEAJC/BSKaWLvsPciboMpjFxy79wIAVnxjD74Pb12h+UZSVPkmT+hbUhC08JKbFoS0P4nnTqoIm+M48gw==" saltValue="dtj/S4PEfcD7Kp1SzNKeUg==" spinCount="100000" sheet="1" objects="1" scenarios="1"/>
  <mergeCells count="102">
    <mergeCell ref="I37:J37"/>
    <mergeCell ref="I39:J39"/>
    <mergeCell ref="I93:J93"/>
    <mergeCell ref="I99:J99"/>
    <mergeCell ref="I46:J46"/>
    <mergeCell ref="I47:J47"/>
    <mergeCell ref="I48:J48"/>
    <mergeCell ref="I49:J49"/>
    <mergeCell ref="I43:J43"/>
    <mergeCell ref="I45:J45"/>
    <mergeCell ref="I42:J42"/>
    <mergeCell ref="I50:J50"/>
    <mergeCell ref="I51:J51"/>
    <mergeCell ref="I52:J52"/>
    <mergeCell ref="I53:J53"/>
    <mergeCell ref="I38:J38"/>
    <mergeCell ref="B75:L75"/>
    <mergeCell ref="B68:G68"/>
    <mergeCell ref="B69:G69"/>
    <mergeCell ref="I40:J40"/>
    <mergeCell ref="I41:J41"/>
    <mergeCell ref="I44:J44"/>
    <mergeCell ref="B79:L79"/>
    <mergeCell ref="I96:J96"/>
    <mergeCell ref="B17:L17"/>
    <mergeCell ref="B20:L20"/>
    <mergeCell ref="I27:J27"/>
    <mergeCell ref="I28:J28"/>
    <mergeCell ref="I29:J29"/>
    <mergeCell ref="B16:L16"/>
    <mergeCell ref="B4:D4"/>
    <mergeCell ref="B12:L12"/>
    <mergeCell ref="B13:L13"/>
    <mergeCell ref="B14:L14"/>
    <mergeCell ref="B15:L15"/>
    <mergeCell ref="B126:L126"/>
    <mergeCell ref="B18:L18"/>
    <mergeCell ref="B19:L19"/>
    <mergeCell ref="I113:J113"/>
    <mergeCell ref="B115:G115"/>
    <mergeCell ref="I115:J115"/>
    <mergeCell ref="B116:G116"/>
    <mergeCell ref="B117:G117"/>
    <mergeCell ref="I103:J103"/>
    <mergeCell ref="I104:J104"/>
    <mergeCell ref="I105:J105"/>
    <mergeCell ref="I111:J111"/>
    <mergeCell ref="I112:J112"/>
    <mergeCell ref="B118:G118"/>
    <mergeCell ref="I30:J30"/>
    <mergeCell ref="I32:J32"/>
    <mergeCell ref="I33:J33"/>
    <mergeCell ref="I34:J34"/>
    <mergeCell ref="I36:J36"/>
    <mergeCell ref="I31:J31"/>
    <mergeCell ref="I35:J35"/>
    <mergeCell ref="B60:G60"/>
    <mergeCell ref="I54:J54"/>
    <mergeCell ref="B59:G59"/>
    <mergeCell ref="B125:C125"/>
    <mergeCell ref="I102:J102"/>
    <mergeCell ref="B76:L76"/>
    <mergeCell ref="B77:L77"/>
    <mergeCell ref="I87:J87"/>
    <mergeCell ref="I88:J88"/>
    <mergeCell ref="I89:J89"/>
    <mergeCell ref="I106:J106"/>
    <mergeCell ref="I110:J110"/>
    <mergeCell ref="I108:J108"/>
    <mergeCell ref="I109:J109"/>
    <mergeCell ref="B78:L78"/>
    <mergeCell ref="B80:L80"/>
    <mergeCell ref="I98:J98"/>
    <mergeCell ref="I107:J107"/>
    <mergeCell ref="B119:G119"/>
    <mergeCell ref="I97:J97"/>
    <mergeCell ref="B123:G123"/>
    <mergeCell ref="B120:G120"/>
    <mergeCell ref="B121:G121"/>
    <mergeCell ref="B122:G122"/>
    <mergeCell ref="I101:J101"/>
    <mergeCell ref="I100:J100"/>
    <mergeCell ref="B114:G114"/>
    <mergeCell ref="I92:J92"/>
    <mergeCell ref="I95:J95"/>
    <mergeCell ref="I90:J90"/>
    <mergeCell ref="I91:J91"/>
    <mergeCell ref="I94:J94"/>
    <mergeCell ref="B63:G63"/>
    <mergeCell ref="B71:C71"/>
    <mergeCell ref="B72:L72"/>
    <mergeCell ref="B64:G64"/>
    <mergeCell ref="B58:G58"/>
    <mergeCell ref="B65:G65"/>
    <mergeCell ref="B66:G66"/>
    <mergeCell ref="B67:G67"/>
    <mergeCell ref="I59:J59"/>
    <mergeCell ref="B62:G62"/>
    <mergeCell ref="B61:G61"/>
    <mergeCell ref="I55:J55"/>
    <mergeCell ref="I57:J57"/>
    <mergeCell ref="I56:J56"/>
  </mergeCells>
  <pageMargins left="0.7" right="0.7" top="0.75" bottom="0.75" header="0.3" footer="0.3"/>
  <ignoredErrors>
    <ignoredError sqref="H46:H48 H50 H97:H102 H8"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36A1B-648D-D94A-8462-3B820D638393}">
  <dimension ref="B2:Z253"/>
  <sheetViews>
    <sheetView showGridLines="0" zoomScale="70" zoomScaleNormal="70" workbookViewId="0">
      <selection activeCell="B1" sqref="B1"/>
    </sheetView>
  </sheetViews>
  <sheetFormatPr baseColWidth="10" defaultColWidth="12.42578125" defaultRowHeight="14.25" x14ac:dyDescent="0.25"/>
  <cols>
    <col min="1" max="1" width="7.7109375" style="78" customWidth="1"/>
    <col min="2" max="2" width="89" style="78" customWidth="1"/>
    <col min="3" max="3" width="32.140625" style="78" customWidth="1"/>
    <col min="4" max="4" width="28.85546875" style="78" customWidth="1"/>
    <col min="5" max="5" width="31.28515625" style="78" customWidth="1"/>
    <col min="6" max="25" width="26.140625" style="78" customWidth="1"/>
    <col min="26" max="26" width="23.42578125" style="78" customWidth="1"/>
    <col min="27" max="16384" width="12.42578125" style="78"/>
  </cols>
  <sheetData>
    <row r="2" spans="2:26" ht="15" x14ac:dyDescent="0.25">
      <c r="B2" s="77" t="s">
        <v>2199</v>
      </c>
      <c r="C2" s="77"/>
      <c r="D2" s="77"/>
      <c r="E2" s="77"/>
      <c r="F2" s="77"/>
      <c r="G2" s="77"/>
      <c r="H2" s="77"/>
      <c r="I2" s="77"/>
      <c r="J2" s="77"/>
      <c r="K2" s="77"/>
      <c r="L2" s="77"/>
    </row>
    <row r="3" spans="2:26" x14ac:dyDescent="0.25">
      <c r="B3" s="77"/>
      <c r="C3" s="77"/>
      <c r="D3" s="77"/>
      <c r="E3" s="77"/>
      <c r="F3" s="77"/>
      <c r="G3" s="77"/>
      <c r="H3" s="77"/>
      <c r="I3" s="77"/>
      <c r="J3" s="77"/>
      <c r="K3" s="77"/>
      <c r="L3" s="77"/>
    </row>
    <row r="4" spans="2:26" ht="30" customHeight="1" x14ac:dyDescent="0.25">
      <c r="B4" s="751" t="str">
        <f>+Cronograma_Ovino_Caprina!A68</f>
        <v xml:space="preserve">5. Fortalecimiento de la generación, gestión y apropiación social del conocimiento y la información en la cadena productiva ovino caprina  </v>
      </c>
      <c r="C4" s="751"/>
      <c r="D4" s="751"/>
      <c r="E4" s="77"/>
      <c r="F4" s="77"/>
      <c r="G4" s="77"/>
      <c r="H4" s="77"/>
      <c r="I4" s="137"/>
      <c r="J4" s="77"/>
      <c r="K4" s="77"/>
      <c r="L4" s="77"/>
    </row>
    <row r="5" spans="2:26" x14ac:dyDescent="0.25">
      <c r="B5" s="77"/>
      <c r="C5" s="77"/>
      <c r="D5" s="79"/>
      <c r="E5" s="79"/>
      <c r="F5" s="79"/>
      <c r="G5" s="79"/>
      <c r="H5" s="79"/>
      <c r="I5" s="79"/>
      <c r="J5" s="79"/>
      <c r="K5" s="79"/>
      <c r="L5" s="79"/>
    </row>
    <row r="6" spans="2:26" ht="42" customHeight="1" x14ac:dyDescent="0.25">
      <c r="B6" s="28" t="s">
        <v>1481</v>
      </c>
      <c r="C6" s="28" t="s">
        <v>1482</v>
      </c>
      <c r="D6" s="28" t="s">
        <v>1483</v>
      </c>
      <c r="E6" s="28" t="s">
        <v>447</v>
      </c>
      <c r="F6" s="28" t="s">
        <v>1484</v>
      </c>
      <c r="G6" s="28" t="s">
        <v>1485</v>
      </c>
      <c r="H6" s="28" t="s">
        <v>1486</v>
      </c>
      <c r="I6" s="28" t="s">
        <v>1487</v>
      </c>
      <c r="J6" s="28" t="s">
        <v>1488</v>
      </c>
      <c r="K6" s="28" t="s">
        <v>1489</v>
      </c>
      <c r="L6" s="28" t="s">
        <v>1490</v>
      </c>
      <c r="M6" s="28" t="s">
        <v>1491</v>
      </c>
      <c r="N6" s="28" t="s">
        <v>1492</v>
      </c>
      <c r="O6" s="28" t="s">
        <v>1493</v>
      </c>
      <c r="P6" s="28" t="s">
        <v>1494</v>
      </c>
      <c r="Q6" s="28" t="s">
        <v>1495</v>
      </c>
      <c r="R6" s="28" t="s">
        <v>1496</v>
      </c>
      <c r="S6" s="28" t="s">
        <v>1497</v>
      </c>
      <c r="T6" s="28" t="s">
        <v>1498</v>
      </c>
      <c r="U6" s="28" t="s">
        <v>1499</v>
      </c>
      <c r="V6" s="28" t="s">
        <v>1500</v>
      </c>
      <c r="W6" s="28" t="s">
        <v>1501</v>
      </c>
      <c r="X6" s="28" t="s">
        <v>1502</v>
      </c>
      <c r="Y6" s="28" t="s">
        <v>0</v>
      </c>
    </row>
    <row r="7" spans="2:26" ht="30" customHeight="1" x14ac:dyDescent="0.25">
      <c r="B7" s="118" t="str">
        <f>+B14</f>
        <v xml:space="preserve">5.1. Elaboración de estudios y planes estratégicos para la cadena
 </v>
      </c>
      <c r="C7" s="116" t="str">
        <f>+C26</f>
        <v>Mes 1 del año 2</v>
      </c>
      <c r="D7" s="116" t="str">
        <f>+D26</f>
        <v>Mes 7 del año 7</v>
      </c>
      <c r="E7" s="119">
        <f>+$H$70</f>
        <v>0</v>
      </c>
      <c r="F7" s="119">
        <f>+$H$71</f>
        <v>4006407069.3155842</v>
      </c>
      <c r="G7" s="119">
        <f>+$H$71</f>
        <v>4006407069.3155842</v>
      </c>
      <c r="H7" s="119">
        <f>+$H$71</f>
        <v>4006407069.3155842</v>
      </c>
      <c r="I7" s="119">
        <f>+$H$72</f>
        <v>2760264254.6084795</v>
      </c>
      <c r="J7" s="119">
        <f>+$H$73</f>
        <v>3636135069.3155842</v>
      </c>
      <c r="K7" s="119">
        <f>+$H$74</f>
        <v>3001802469.5621443</v>
      </c>
      <c r="L7" s="119">
        <f t="shared" ref="L7:X7" si="0">+$H$70</f>
        <v>0</v>
      </c>
      <c r="M7" s="119">
        <f t="shared" si="0"/>
        <v>0</v>
      </c>
      <c r="N7" s="119">
        <f t="shared" si="0"/>
        <v>0</v>
      </c>
      <c r="O7" s="119">
        <f t="shared" si="0"/>
        <v>0</v>
      </c>
      <c r="P7" s="119">
        <f t="shared" si="0"/>
        <v>0</v>
      </c>
      <c r="Q7" s="119">
        <f t="shared" si="0"/>
        <v>0</v>
      </c>
      <c r="R7" s="119">
        <f t="shared" si="0"/>
        <v>0</v>
      </c>
      <c r="S7" s="119">
        <f t="shared" si="0"/>
        <v>0</v>
      </c>
      <c r="T7" s="119">
        <f t="shared" si="0"/>
        <v>0</v>
      </c>
      <c r="U7" s="119">
        <f t="shared" si="0"/>
        <v>0</v>
      </c>
      <c r="V7" s="119">
        <f t="shared" si="0"/>
        <v>0</v>
      </c>
      <c r="W7" s="119">
        <f t="shared" si="0"/>
        <v>0</v>
      </c>
      <c r="X7" s="119">
        <f t="shared" si="0"/>
        <v>0</v>
      </c>
      <c r="Y7" s="120">
        <f>SUM(E7:X7)</f>
        <v>21417423001.432964</v>
      </c>
    </row>
    <row r="8" spans="2:26" ht="30" customHeight="1" x14ac:dyDescent="0.25">
      <c r="B8" s="118" t="str">
        <f>+B80</f>
        <v>5.2. Fortalecimiento de la investigación, desarrollo tecnológico e innovación para la cadena</v>
      </c>
      <c r="C8" s="116" t="str">
        <f>+C94</f>
        <v>Mes 4 del año 2</v>
      </c>
      <c r="D8" s="116" t="str">
        <f>+D94</f>
        <v>Mes 12 del año 20</v>
      </c>
      <c r="E8" s="119">
        <f>+$H$136</f>
        <v>0</v>
      </c>
      <c r="F8" s="119">
        <f>+$H$137</f>
        <v>765699665.80028641</v>
      </c>
      <c r="G8" s="119">
        <f>+$H$138</f>
        <v>4771825996.7382507</v>
      </c>
      <c r="H8" s="119">
        <f>+$H$139</f>
        <v>4719480996.7382507</v>
      </c>
      <c r="I8" s="119">
        <f>+$H$140</f>
        <v>5674595399.2431107</v>
      </c>
      <c r="J8" s="119">
        <f>+$H$140</f>
        <v>5674595399.2431107</v>
      </c>
      <c r="K8" s="119">
        <f>+$H$141</f>
        <v>5674595399.2431107</v>
      </c>
      <c r="L8" s="119">
        <f>+$H$140</f>
        <v>5674595399.2431107</v>
      </c>
      <c r="M8" s="119">
        <f>+$H$140</f>
        <v>5674595399.2431107</v>
      </c>
      <c r="N8" s="119">
        <f>+$H$139</f>
        <v>4719480996.7382507</v>
      </c>
      <c r="O8" s="119">
        <f>+$H$139</f>
        <v>4719480996.7382507</v>
      </c>
      <c r="P8" s="119">
        <f>+$H$142</f>
        <v>4719480996.7382507</v>
      </c>
      <c r="Q8" s="119">
        <f>+$H$139</f>
        <v>4719480996.7382507</v>
      </c>
      <c r="R8" s="119">
        <f>+$H$140</f>
        <v>5674595399.2431107</v>
      </c>
      <c r="S8" s="119">
        <f>+$H$139</f>
        <v>4719480996.7382507</v>
      </c>
      <c r="T8" s="119">
        <f>+$H$139</f>
        <v>4719480996.7382507</v>
      </c>
      <c r="U8" s="119">
        <f>+$H$142</f>
        <v>4719480996.7382507</v>
      </c>
      <c r="V8" s="119">
        <f>+$H$139</f>
        <v>4719480996.7382507</v>
      </c>
      <c r="W8" s="119">
        <f>+$H$140</f>
        <v>5674595399.2431107</v>
      </c>
      <c r="X8" s="119">
        <f>+$H$139</f>
        <v>4719480996.7382507</v>
      </c>
      <c r="Y8" s="120">
        <f>SUM(E8:X8)</f>
        <v>92454503424.622803</v>
      </c>
    </row>
    <row r="9" spans="2:26" ht="30" customHeight="1" x14ac:dyDescent="0.25">
      <c r="B9" s="118" t="str">
        <f>+B148</f>
        <v>5.3. Mejora de la extensión agropecuaria y asistencia técnica para la cadena</v>
      </c>
      <c r="C9" s="116" t="str">
        <f>+C161</f>
        <v>Mes 1 del año 2</v>
      </c>
      <c r="D9" s="116" t="str">
        <f>+D161</f>
        <v>Mes 12 del año 20</v>
      </c>
      <c r="E9" s="119">
        <f>+$H$198</f>
        <v>0</v>
      </c>
      <c r="F9" s="119">
        <f>+$H$199</f>
        <v>3366295775.4674301</v>
      </c>
      <c r="G9" s="119">
        <f>+$H$200</f>
        <v>3438440775.4674301</v>
      </c>
      <c r="H9" s="119">
        <f>+$H$201</f>
        <v>3386095775.4674301</v>
      </c>
      <c r="I9" s="119">
        <f>+$H$202</f>
        <v>3386095775.4674301</v>
      </c>
      <c r="J9" s="119">
        <f>+$H$203</f>
        <v>3438440775.4674301</v>
      </c>
      <c r="K9" s="119">
        <f>+$H$202</f>
        <v>3386095775.4674301</v>
      </c>
      <c r="L9" s="119">
        <f>+$H$201</f>
        <v>3386095775.4674301</v>
      </c>
      <c r="M9" s="119">
        <f>+$H$202</f>
        <v>3386095775.4674301</v>
      </c>
      <c r="N9" s="119">
        <f>+$H$203</f>
        <v>3438440775.4674301</v>
      </c>
      <c r="O9" s="119">
        <f>+$H$202</f>
        <v>3386095775.4674301</v>
      </c>
      <c r="P9" s="119">
        <f>+$H$201</f>
        <v>3386095775.4674301</v>
      </c>
      <c r="Q9" s="119">
        <f>+$H$202</f>
        <v>3386095775.4674301</v>
      </c>
      <c r="R9" s="119">
        <f>+$H$203</f>
        <v>3438440775.4674301</v>
      </c>
      <c r="S9" s="119">
        <f>+$H$202</f>
        <v>3386095775.4674301</v>
      </c>
      <c r="T9" s="119">
        <f>+$H$201</f>
        <v>3386095775.4674301</v>
      </c>
      <c r="U9" s="119">
        <f>+$H$202</f>
        <v>3386095775.4674301</v>
      </c>
      <c r="V9" s="119">
        <f>+$H$203</f>
        <v>3438440775.4674301</v>
      </c>
      <c r="W9" s="119">
        <f>+$H$202</f>
        <v>3386095775.4674301</v>
      </c>
      <c r="X9" s="119">
        <f>+$H$201</f>
        <v>3386095775.4674301</v>
      </c>
      <c r="Y9" s="120">
        <f>SUM(E9:X9)</f>
        <v>64577744733.881172</v>
      </c>
    </row>
    <row r="10" spans="2:26" ht="30" customHeight="1" x14ac:dyDescent="0.25">
      <c r="B10" s="118" t="str">
        <f>+B209</f>
        <v>5.4. Desarrollo de un sistema interoperable de gestión de la información para la cadena</v>
      </c>
      <c r="C10" s="116" t="str">
        <f>+C219</f>
        <v>Mes 1 del año 2</v>
      </c>
      <c r="D10" s="116" t="str">
        <f>+D219</f>
        <v>Mes 12 del año 20</v>
      </c>
      <c r="E10" s="119">
        <f>+$H$247</f>
        <v>0</v>
      </c>
      <c r="F10" s="119">
        <f>+$H$248</f>
        <v>2117644663.2011456</v>
      </c>
      <c r="G10" s="119">
        <f>+$H$249</f>
        <v>1847176663.2011456</v>
      </c>
      <c r="H10" s="119">
        <f>+$H$250</f>
        <v>1847176663.2011456</v>
      </c>
      <c r="I10" s="119">
        <f>+$H$249</f>
        <v>1847176663.2011456</v>
      </c>
      <c r="J10" s="119">
        <f>+$H$250</f>
        <v>1847176663.2011456</v>
      </c>
      <c r="K10" s="119">
        <f>+$H$249</f>
        <v>1847176663.2011456</v>
      </c>
      <c r="L10" s="119">
        <f>+$H$250</f>
        <v>1847176663.2011456</v>
      </c>
      <c r="M10" s="119">
        <f>+$H$249</f>
        <v>1847176663.2011456</v>
      </c>
      <c r="N10" s="119">
        <f>+$H$250</f>
        <v>1847176663.2011456</v>
      </c>
      <c r="O10" s="119">
        <f>+$H$249</f>
        <v>1847176663.2011456</v>
      </c>
      <c r="P10" s="119">
        <f>+$H$250</f>
        <v>1847176663.2011456</v>
      </c>
      <c r="Q10" s="119">
        <f>+$H$249</f>
        <v>1847176663.2011456</v>
      </c>
      <c r="R10" s="119">
        <f>+$H$250</f>
        <v>1847176663.2011456</v>
      </c>
      <c r="S10" s="119">
        <f>+$H$249</f>
        <v>1847176663.2011456</v>
      </c>
      <c r="T10" s="119">
        <f>+$H$250</f>
        <v>1847176663.2011456</v>
      </c>
      <c r="U10" s="119">
        <f>+$H$249</f>
        <v>1847176663.2011456</v>
      </c>
      <c r="V10" s="119">
        <f>+$H$250</f>
        <v>1847176663.2011456</v>
      </c>
      <c r="W10" s="119">
        <f>+$H$249</f>
        <v>1847176663.2011456</v>
      </c>
      <c r="X10" s="119">
        <f>+$H$250</f>
        <v>1847176663.2011456</v>
      </c>
      <c r="Y10" s="120">
        <f>SUM(E10:X10)</f>
        <v>35366824600.821762</v>
      </c>
    </row>
    <row r="11" spans="2:26" ht="30.95" customHeight="1" x14ac:dyDescent="0.25">
      <c r="B11" s="28" t="s">
        <v>1503</v>
      </c>
      <c r="C11" s="80"/>
      <c r="D11" s="80"/>
      <c r="E11" s="33">
        <f>SUM(E7:E10)</f>
        <v>0</v>
      </c>
      <c r="F11" s="33">
        <f t="shared" ref="F11:I11" si="1">SUM(F7:F10)</f>
        <v>10256047173.784447</v>
      </c>
      <c r="G11" s="33">
        <f t="shared" si="1"/>
        <v>14063850504.72241</v>
      </c>
      <c r="H11" s="33">
        <f t="shared" si="1"/>
        <v>13959160504.72241</v>
      </c>
      <c r="I11" s="33">
        <f t="shared" si="1"/>
        <v>13668132092.520164</v>
      </c>
      <c r="J11" s="33">
        <f>SUM(J7:J10)</f>
        <v>14596347907.22727</v>
      </c>
      <c r="K11" s="33">
        <f t="shared" ref="K11" si="2">SUM(K7:K10)</f>
        <v>13909670307.473831</v>
      </c>
      <c r="L11" s="33">
        <f t="shared" ref="L11" si="3">SUM(L7:L10)</f>
        <v>10907867837.911686</v>
      </c>
      <c r="M11" s="33">
        <f t="shared" ref="M11" si="4">SUM(M7:M10)</f>
        <v>10907867837.911686</v>
      </c>
      <c r="N11" s="33">
        <f t="shared" ref="N11" si="5">SUM(N7:N10)</f>
        <v>10005098435.406826</v>
      </c>
      <c r="O11" s="33">
        <f>SUM(O7:O10)</f>
        <v>9952753435.406826</v>
      </c>
      <c r="P11" s="33">
        <f t="shared" ref="P11" si="6">SUM(P7:P10)</f>
        <v>9952753435.406826</v>
      </c>
      <c r="Q11" s="33">
        <f t="shared" ref="Q11" si="7">SUM(Q7:Q10)</f>
        <v>9952753435.406826</v>
      </c>
      <c r="R11" s="33">
        <f t="shared" ref="R11" si="8">SUM(R7:R10)</f>
        <v>10960212837.911686</v>
      </c>
      <c r="S11" s="33">
        <f>SUM(S7:S10)</f>
        <v>9952753435.406826</v>
      </c>
      <c r="T11" s="33">
        <f t="shared" ref="T11:W11" si="9">SUM(T7:T10)</f>
        <v>9952753435.406826</v>
      </c>
      <c r="U11" s="33">
        <f t="shared" si="9"/>
        <v>9952753435.406826</v>
      </c>
      <c r="V11" s="33">
        <f t="shared" si="9"/>
        <v>10005098435.406826</v>
      </c>
      <c r="W11" s="33">
        <f t="shared" si="9"/>
        <v>10907867837.911686</v>
      </c>
      <c r="X11" s="33">
        <f>SUM(X7:X10)</f>
        <v>9952753435.406826</v>
      </c>
      <c r="Y11" s="33">
        <f>SUM(Y7:Y10)</f>
        <v>213816495760.75873</v>
      </c>
    </row>
    <row r="12" spans="2:26" ht="15" x14ac:dyDescent="0.25">
      <c r="B12" s="80"/>
      <c r="C12" s="80"/>
      <c r="D12" s="80"/>
      <c r="E12" s="80"/>
      <c r="F12" s="80"/>
      <c r="G12" s="81"/>
      <c r="H12" s="82"/>
      <c r="I12" s="81"/>
      <c r="J12" s="81"/>
      <c r="K12" s="81"/>
      <c r="L12" s="81"/>
      <c r="Z12" s="83"/>
    </row>
    <row r="13" spans="2:26" ht="15" x14ac:dyDescent="0.25">
      <c r="B13" s="80"/>
      <c r="C13" s="80"/>
      <c r="D13" s="80"/>
      <c r="E13" s="80"/>
      <c r="F13" s="80"/>
      <c r="G13" s="81"/>
      <c r="H13" s="82"/>
      <c r="I13" s="81"/>
      <c r="J13" s="81"/>
      <c r="K13" s="81"/>
      <c r="L13" s="81"/>
    </row>
    <row r="14" spans="2:26" ht="39.950000000000003" customHeight="1" x14ac:dyDescent="0.25">
      <c r="B14" s="803" t="str">
        <f>+Cronograma_Ovino_Caprina!B68</f>
        <v xml:space="preserve">5.1. Elaboración de estudios y planes estratégicos para la cadena
 </v>
      </c>
      <c r="C14" s="803"/>
      <c r="D14" s="803"/>
      <c r="E14" s="803"/>
      <c r="F14" s="803"/>
      <c r="G14" s="803"/>
      <c r="H14" s="803"/>
      <c r="I14" s="803"/>
      <c r="J14" s="803"/>
      <c r="K14" s="803"/>
      <c r="L14" s="803"/>
    </row>
    <row r="15" spans="2:26" ht="48" customHeight="1" x14ac:dyDescent="0.25">
      <c r="B15" s="750" t="str">
        <f>+Cronograma_Ovino_Caprina!E68</f>
        <v>5.1.1. Elaborar estudios para caracterizar la producción y la transformación en las regiones ovinas y caprinas priorizadas, que incluyan información sobre sistemas productivos, niveles de tecnología adoptada, sanidad, genética, volúmenes y costos de producción, rentabilidad, formación de precios, infraestructura, logística, y capacidad organizacional y empresarial, entre otros aspectos, con el fin de identificar las condiciones actuales de cada región productiva y las variables que inciden en su competitividad, favoreciendo el diseño de estrategias que optimicen los procesos y fortalezcan la cadena.</v>
      </c>
      <c r="C15" s="750"/>
      <c r="D15" s="750"/>
      <c r="E15" s="750"/>
      <c r="F15" s="750"/>
      <c r="G15" s="750"/>
      <c r="H15" s="750"/>
      <c r="I15" s="750"/>
      <c r="J15" s="750"/>
      <c r="K15" s="750"/>
      <c r="L15" s="750"/>
    </row>
    <row r="16" spans="2:26" ht="48" customHeight="1" x14ac:dyDescent="0.25">
      <c r="B16" s="750" t="str">
        <f>+Cronograma_Ovino_Caprina!E69</f>
        <v>5.1.2. Desarrollar estudios  especializados sobre estructura e inteligencia de mercados, tanto nacionales (con énfasis en las regiones ovinas y caprinas priorizadas) como  internacionales, para los productos de la cadena, incluyendo bienes diferenciados y novedosos, consumidores, tendencias, preferencias, segmentos de mercado, canales de comercialización, formación de precio, ventajas comparativas, potencialidades productivas y oportunidades comerciales; con el fin de contribuir al posicionamiento y la competitividad de los productos ovino caprinos en estos mercados.</v>
      </c>
      <c r="C16" s="750"/>
      <c r="D16" s="750"/>
      <c r="E16" s="750"/>
      <c r="F16" s="750"/>
      <c r="G16" s="750"/>
      <c r="H16" s="750"/>
      <c r="I16" s="750"/>
      <c r="J16" s="750"/>
      <c r="K16" s="750"/>
      <c r="L16" s="750"/>
    </row>
    <row r="17" spans="2:12" ht="48" customHeight="1" x14ac:dyDescent="0.25">
      <c r="B17" s="750" t="str">
        <f>+Cronograma_Ovino_Caprina!E70</f>
        <v>5.1.3. Realizar estudios especializados sobre la huella hídrica, la huella de carbono y los impactos ambientales a lo largo de la cadena, considerando los estudios e instrumentos existentes, así como las normativas, con el propósito de generar un diagnóstico sobre los efectos de la actividad productiva en el entorno natural y proponer medidas para mejorar su desempeño ambiental.</v>
      </c>
      <c r="C17" s="750"/>
      <c r="D17" s="750"/>
      <c r="E17" s="750"/>
      <c r="F17" s="750"/>
      <c r="G17" s="750"/>
      <c r="H17" s="750"/>
      <c r="I17" s="750"/>
      <c r="J17" s="750"/>
      <c r="K17" s="750"/>
      <c r="L17" s="750"/>
    </row>
    <row r="18" spans="2:12" ht="48" customHeight="1" x14ac:dyDescent="0.25">
      <c r="B18" s="750" t="str">
        <f>+Cronograma_Ovino_Caprina!E71</f>
        <v>5.1.4. Realizar estudios especializados sobre las condiciones sociales de los productores ovino caprinos, incluidos los de ACFEC, como nivel educativo, tenencia de la tierra, estructura organizacional, esquemas asociativos, talento humano y características etnoculturales, entre otros aspectos, con el fin de identificar sus necesidades y contribuir con la gestión para la mejora de sus condiciones de bienestar y calidad de vida.</v>
      </c>
      <c r="C18" s="750"/>
      <c r="D18" s="750"/>
      <c r="E18" s="750"/>
      <c r="F18" s="750"/>
      <c r="G18" s="750"/>
      <c r="H18" s="750"/>
      <c r="I18" s="750"/>
      <c r="J18" s="750"/>
      <c r="K18" s="750"/>
      <c r="L18" s="750"/>
    </row>
    <row r="19" spans="2:12" ht="77.099999999999994" customHeight="1" x14ac:dyDescent="0.25">
      <c r="B19" s="750" t="str">
        <f>+Cronograma_Ovino_Caprina!E72</f>
        <v>5.1.5. Elaborar los planes de innovación productiva y sostenible para las regiones ovinas y caprinas priorizadas, integrando a los productores y considerando sus condiciones culturales, que incluyan los pasos necesarios para la conformación de clústeres, la agrologística y la dotación de infraestructura industrial requerida, metas de producción regional según la zonificación del suelo, la caracterización social, aspectos ambientales, productividad regional, mejoramiento genético, seguridad sanitaria y adecuado beneficio; con el objetivo de definir y ajustar las metas de productividad en carne, leche y otros productos de la cadena, y realizar la integración de estos planes en el desarrollo del programa 1 sobre desempeño productivo y logístico en la producción y la transformación ovino caprina; en concordancia con los avances de los estudios que se realicen en esta iniciativa estratégica y otros estudios existentes, así como con la identificación y priorización de áreas contemplada en la actividad 1.1.1.</v>
      </c>
      <c r="C19" s="750"/>
      <c r="D19" s="750"/>
      <c r="E19" s="750"/>
      <c r="F19" s="750"/>
      <c r="G19" s="750"/>
      <c r="H19" s="750"/>
      <c r="I19" s="750"/>
      <c r="J19" s="750"/>
      <c r="K19" s="750"/>
      <c r="L19" s="750"/>
    </row>
    <row r="20" spans="2:12" ht="48" customHeight="1" x14ac:dyDescent="0.25">
      <c r="B20" s="750" t="str">
        <f>+Cronograma_Ovino_Caprina!E73</f>
        <v>5.1.6. Elaborar un plan integral de modernización de la comercialización de la cadena, que incluya la definición y ajuste de las metas propuestas en este Plan de Ordenamiento Productivo en términos de exportación, importación y consumo de los productos ovino caprinos, así como las acciones a implementar para su cumplimiento, seguimiento, evaluación, e integración en el desarrollo del programa 2 sobre el fortalecimiento de la comercialización nacional e internacional; a partir de los resultados de la actividad 5.1.2 sobre los estudios de estructura e inteligencia de mercados.</v>
      </c>
      <c r="C20" s="750"/>
      <c r="D20" s="750"/>
      <c r="E20" s="750"/>
      <c r="F20" s="750"/>
      <c r="G20" s="750"/>
      <c r="H20" s="750"/>
      <c r="I20" s="750"/>
      <c r="J20" s="750"/>
      <c r="K20" s="750"/>
      <c r="L20" s="750"/>
    </row>
    <row r="21" spans="2:12" x14ac:dyDescent="0.25">
      <c r="B21" s="77"/>
      <c r="C21" s="77"/>
      <c r="D21" s="77"/>
      <c r="E21" s="77"/>
      <c r="F21" s="77"/>
      <c r="G21" s="77"/>
      <c r="H21" s="77"/>
      <c r="I21" s="77"/>
      <c r="J21" s="77"/>
      <c r="K21" s="77"/>
      <c r="L21" s="77"/>
    </row>
    <row r="22" spans="2:12" x14ac:dyDescent="0.25">
      <c r="B22" s="77"/>
      <c r="C22" s="77"/>
      <c r="D22" s="77"/>
      <c r="E22" s="77"/>
      <c r="F22" s="77"/>
      <c r="G22" s="77"/>
      <c r="H22" s="77"/>
      <c r="I22" s="77"/>
      <c r="J22" s="77"/>
      <c r="K22" s="77"/>
      <c r="L22" s="77"/>
    </row>
    <row r="23" spans="2:12" ht="24.95" customHeight="1" x14ac:dyDescent="0.25">
      <c r="B23" s="37" t="s">
        <v>1504</v>
      </c>
      <c r="C23" s="77"/>
      <c r="D23" s="77"/>
      <c r="E23" s="77"/>
      <c r="F23" s="77"/>
      <c r="G23" s="77"/>
      <c r="H23" s="77"/>
      <c r="I23" s="77"/>
      <c r="J23" s="77"/>
      <c r="K23" s="77"/>
      <c r="L23" s="77"/>
    </row>
    <row r="24" spans="2:12" x14ac:dyDescent="0.25">
      <c r="B24" s="77"/>
      <c r="C24" s="77"/>
      <c r="D24" s="77"/>
      <c r="E24" s="77"/>
      <c r="F24" s="77"/>
      <c r="G24" s="77"/>
      <c r="H24" s="77"/>
      <c r="I24" s="77"/>
      <c r="J24" s="77"/>
      <c r="K24" s="77"/>
      <c r="L24" s="77"/>
    </row>
    <row r="25" spans="2:12" ht="28.5" customHeight="1" x14ac:dyDescent="0.25">
      <c r="B25" s="77"/>
      <c r="C25" s="121" t="s">
        <v>1505</v>
      </c>
      <c r="D25" s="121" t="s">
        <v>1506</v>
      </c>
      <c r="E25" s="77"/>
      <c r="F25" s="77"/>
      <c r="G25" s="77"/>
      <c r="H25" s="77"/>
      <c r="I25" s="77"/>
      <c r="J25" s="77"/>
      <c r="K25" s="77"/>
      <c r="L25" s="77"/>
    </row>
    <row r="26" spans="2:12" ht="21.95" customHeight="1" x14ac:dyDescent="0.25">
      <c r="B26" s="77"/>
      <c r="C26" s="126" t="str">
        <f>+Cronograma_Ovino_Caprina!N68</f>
        <v>Mes 1 del año 2</v>
      </c>
      <c r="D26" s="126" t="str">
        <f>+Cronograma_Ovino_Caprina!O68</f>
        <v>Mes 7 del año 7</v>
      </c>
      <c r="E26" s="77"/>
      <c r="F26" s="77"/>
      <c r="G26" s="84"/>
      <c r="H26" s="77"/>
      <c r="I26" s="77"/>
      <c r="J26" s="77"/>
      <c r="K26" s="77"/>
      <c r="L26" s="77"/>
    </row>
    <row r="27" spans="2:12" ht="60" customHeight="1" x14ac:dyDescent="0.25">
      <c r="B27" s="28" t="s">
        <v>920</v>
      </c>
      <c r="C27" s="28" t="s">
        <v>1507</v>
      </c>
      <c r="D27" s="28" t="s">
        <v>1508</v>
      </c>
      <c r="E27" s="28" t="s">
        <v>980</v>
      </c>
      <c r="F27" s="28" t="s">
        <v>1509</v>
      </c>
      <c r="G27" s="28" t="s">
        <v>1510</v>
      </c>
      <c r="H27" s="28" t="s">
        <v>1511</v>
      </c>
      <c r="I27" s="804" t="s">
        <v>1512</v>
      </c>
      <c r="J27" s="780"/>
      <c r="K27" s="4" t="s">
        <v>1853</v>
      </c>
      <c r="L27" s="77"/>
    </row>
    <row r="28" spans="2:12" x14ac:dyDescent="0.25">
      <c r="B28" s="122" t="s">
        <v>1547</v>
      </c>
      <c r="C28" s="94" t="s">
        <v>24</v>
      </c>
      <c r="D28" s="95">
        <f>+Categoria_de_Costos!C24*3</f>
        <v>30</v>
      </c>
      <c r="E28" s="71">
        <f>+Categoria_de_Costos!C417</f>
        <v>300000</v>
      </c>
      <c r="F28" s="96"/>
      <c r="G28" s="97"/>
      <c r="H28" s="91">
        <f>E28*D28</f>
        <v>9000000</v>
      </c>
      <c r="I28" s="799" t="s">
        <v>1912</v>
      </c>
      <c r="J28" s="765"/>
      <c r="K28" s="40" t="s">
        <v>1515</v>
      </c>
      <c r="L28" s="77"/>
    </row>
    <row r="29" spans="2:12" x14ac:dyDescent="0.25">
      <c r="B29" s="122" t="s">
        <v>1913</v>
      </c>
      <c r="C29" s="94" t="s">
        <v>24</v>
      </c>
      <c r="D29" s="95">
        <f>+Categoria_de_Costos!C24*3</f>
        <v>30</v>
      </c>
      <c r="E29" s="71">
        <f>+Categoria_de_Costos!C426</f>
        <v>1020000</v>
      </c>
      <c r="F29" s="96"/>
      <c r="G29" s="97"/>
      <c r="H29" s="91">
        <f>E29*D29</f>
        <v>30600000</v>
      </c>
      <c r="I29" s="799" t="s">
        <v>1912</v>
      </c>
      <c r="J29" s="765"/>
      <c r="K29" s="40" t="s">
        <v>1517</v>
      </c>
      <c r="L29" s="77"/>
    </row>
    <row r="30" spans="2:12" x14ac:dyDescent="0.25">
      <c r="B30" s="122" t="s">
        <v>1914</v>
      </c>
      <c r="C30" s="94" t="s">
        <v>24</v>
      </c>
      <c r="D30" s="95">
        <f>+Categoria_de_Costos!C24*3</f>
        <v>30</v>
      </c>
      <c r="E30" s="71">
        <f>+Categoria_de_Costos!C434</f>
        <v>60000</v>
      </c>
      <c r="F30" s="96"/>
      <c r="G30" s="97"/>
      <c r="H30" s="91">
        <f>E30*D30</f>
        <v>1800000</v>
      </c>
      <c r="I30" s="799" t="s">
        <v>1912</v>
      </c>
      <c r="J30" s="765"/>
      <c r="K30" s="16" t="s">
        <v>1519</v>
      </c>
      <c r="L30" s="77"/>
    </row>
    <row r="31" spans="2:12" ht="15" x14ac:dyDescent="0.25">
      <c r="B31" s="92" t="s">
        <v>1522</v>
      </c>
      <c r="C31" s="98"/>
      <c r="D31" s="99"/>
      <c r="E31" s="72"/>
      <c r="F31" s="72"/>
      <c r="G31" s="128"/>
      <c r="H31" s="100">
        <f>SUM(H28:H30)</f>
        <v>41400000</v>
      </c>
      <c r="I31" s="802"/>
      <c r="J31" s="764"/>
      <c r="K31" s="43"/>
    </row>
    <row r="32" spans="2:12" s="86" customFormat="1" ht="19.5" customHeight="1" x14ac:dyDescent="0.25">
      <c r="B32" s="134" t="s">
        <v>1915</v>
      </c>
      <c r="C32" s="150" t="s">
        <v>1916</v>
      </c>
      <c r="D32" s="95">
        <v>1</v>
      </c>
      <c r="E32" s="103">
        <f>+Categoria_de_Costos!G224</f>
        <v>15061000</v>
      </c>
      <c r="F32" s="104">
        <v>12</v>
      </c>
      <c r="G32" s="105">
        <v>1</v>
      </c>
      <c r="H32" s="101">
        <f t="shared" ref="H32:H43" si="10">D32*E32*F32*G32</f>
        <v>180732000</v>
      </c>
      <c r="I32" s="800" t="s">
        <v>1912</v>
      </c>
      <c r="J32" s="801"/>
      <c r="K32" s="87" t="s">
        <v>1524</v>
      </c>
    </row>
    <row r="33" spans="2:11" s="86" customFormat="1" ht="28.5" x14ac:dyDescent="0.25">
      <c r="B33" s="134" t="s">
        <v>1917</v>
      </c>
      <c r="C33" s="150" t="s">
        <v>1916</v>
      </c>
      <c r="D33" s="95">
        <v>2</v>
      </c>
      <c r="E33" s="103">
        <f>+Categoria_de_Costos!G222</f>
        <v>12673000</v>
      </c>
      <c r="F33" s="104">
        <v>12</v>
      </c>
      <c r="G33" s="105">
        <v>1</v>
      </c>
      <c r="H33" s="101">
        <f t="shared" si="10"/>
        <v>304152000</v>
      </c>
      <c r="I33" s="800" t="s">
        <v>1918</v>
      </c>
      <c r="J33" s="801"/>
      <c r="K33" s="88" t="s">
        <v>1524</v>
      </c>
    </row>
    <row r="34" spans="2:11" s="86" customFormat="1" ht="14.25" customHeight="1" x14ac:dyDescent="0.25">
      <c r="B34" s="134" t="s">
        <v>1919</v>
      </c>
      <c r="C34" s="150" t="s">
        <v>1916</v>
      </c>
      <c r="D34" s="95">
        <v>2</v>
      </c>
      <c r="E34" s="103">
        <f>+Categoria_de_Costos!G216</f>
        <v>7714000</v>
      </c>
      <c r="F34" s="104">
        <v>12</v>
      </c>
      <c r="G34" s="105">
        <v>1</v>
      </c>
      <c r="H34" s="101">
        <f t="shared" si="10"/>
        <v>185136000</v>
      </c>
      <c r="I34" s="800" t="s">
        <v>1920</v>
      </c>
      <c r="J34" s="801"/>
      <c r="K34" s="88" t="s">
        <v>1524</v>
      </c>
    </row>
    <row r="35" spans="2:11" s="86" customFormat="1" ht="28.5" x14ac:dyDescent="0.25">
      <c r="B35" s="134" t="s">
        <v>1921</v>
      </c>
      <c r="C35" s="150" t="s">
        <v>1916</v>
      </c>
      <c r="D35" s="95">
        <v>2</v>
      </c>
      <c r="E35" s="103">
        <f>+Categoria_de_Costos!G221</f>
        <v>12123000</v>
      </c>
      <c r="F35" s="104">
        <v>12</v>
      </c>
      <c r="G35" s="105">
        <v>1</v>
      </c>
      <c r="H35" s="101">
        <f t="shared" si="10"/>
        <v>290952000</v>
      </c>
      <c r="I35" s="800" t="s">
        <v>1912</v>
      </c>
      <c r="J35" s="801"/>
      <c r="K35" s="88" t="s">
        <v>1524</v>
      </c>
    </row>
    <row r="36" spans="2:11" s="86" customFormat="1" ht="21" customHeight="1" x14ac:dyDescent="0.25">
      <c r="B36" s="134" t="s">
        <v>1922</v>
      </c>
      <c r="C36" s="150" t="s">
        <v>1916</v>
      </c>
      <c r="D36" s="95">
        <v>5</v>
      </c>
      <c r="E36" s="103">
        <f>+Categoria_de_Costos!G216</f>
        <v>7714000</v>
      </c>
      <c r="F36" s="104">
        <v>12</v>
      </c>
      <c r="G36" s="105">
        <v>1</v>
      </c>
      <c r="H36" s="101">
        <f t="shared" si="10"/>
        <v>462840000</v>
      </c>
      <c r="I36" s="800" t="s">
        <v>1912</v>
      </c>
      <c r="J36" s="801"/>
      <c r="K36" s="88" t="s">
        <v>1524</v>
      </c>
    </row>
    <row r="37" spans="2:11" s="86" customFormat="1" ht="28.5" x14ac:dyDescent="0.25">
      <c r="B37" s="134" t="s">
        <v>1923</v>
      </c>
      <c r="C37" s="150" t="s">
        <v>1916</v>
      </c>
      <c r="D37" s="95">
        <v>2</v>
      </c>
      <c r="E37" s="103">
        <f>+Categoria_de_Costos!G221</f>
        <v>12123000</v>
      </c>
      <c r="F37" s="104">
        <v>12</v>
      </c>
      <c r="G37" s="105">
        <v>1</v>
      </c>
      <c r="H37" s="101">
        <f t="shared" si="10"/>
        <v>290952000</v>
      </c>
      <c r="I37" s="800" t="s">
        <v>1924</v>
      </c>
      <c r="J37" s="801"/>
      <c r="K37" s="88" t="s">
        <v>1524</v>
      </c>
    </row>
    <row r="38" spans="2:11" s="86" customFormat="1" x14ac:dyDescent="0.25">
      <c r="B38" s="134" t="s">
        <v>1925</v>
      </c>
      <c r="C38" s="150" t="s">
        <v>1916</v>
      </c>
      <c r="D38" s="95">
        <v>2</v>
      </c>
      <c r="E38" s="103">
        <f>+Categoria_de_Costos!G216</f>
        <v>7714000</v>
      </c>
      <c r="F38" s="104">
        <v>12</v>
      </c>
      <c r="G38" s="105">
        <v>1</v>
      </c>
      <c r="H38" s="101">
        <f t="shared" si="10"/>
        <v>185136000</v>
      </c>
      <c r="I38" s="800" t="s">
        <v>1924</v>
      </c>
      <c r="J38" s="801"/>
      <c r="K38" s="88" t="s">
        <v>1524</v>
      </c>
    </row>
    <row r="39" spans="2:11" s="86" customFormat="1" x14ac:dyDescent="0.25">
      <c r="B39" s="134" t="s">
        <v>1926</v>
      </c>
      <c r="C39" s="150" t="s">
        <v>1916</v>
      </c>
      <c r="D39" s="95">
        <v>2</v>
      </c>
      <c r="E39" s="103">
        <f>+Categoria_de_Costos!G221</f>
        <v>12123000</v>
      </c>
      <c r="F39" s="104">
        <v>12</v>
      </c>
      <c r="G39" s="105">
        <v>1</v>
      </c>
      <c r="H39" s="101">
        <f t="shared" si="10"/>
        <v>290952000</v>
      </c>
      <c r="I39" s="800" t="s">
        <v>1927</v>
      </c>
      <c r="J39" s="801"/>
      <c r="K39" s="88" t="s">
        <v>1524</v>
      </c>
    </row>
    <row r="40" spans="2:11" s="86" customFormat="1" x14ac:dyDescent="0.25">
      <c r="B40" s="134" t="s">
        <v>1928</v>
      </c>
      <c r="C40" s="150" t="s">
        <v>1916</v>
      </c>
      <c r="D40" s="95">
        <v>2</v>
      </c>
      <c r="E40" s="103">
        <f>+Categoria_de_Costos!G216</f>
        <v>7714000</v>
      </c>
      <c r="F40" s="104">
        <v>12</v>
      </c>
      <c r="G40" s="105">
        <v>1</v>
      </c>
      <c r="H40" s="101">
        <f t="shared" si="10"/>
        <v>185136000</v>
      </c>
      <c r="I40" s="800" t="s">
        <v>1929</v>
      </c>
      <c r="J40" s="801"/>
      <c r="K40" s="88" t="s">
        <v>1524</v>
      </c>
    </row>
    <row r="41" spans="2:11" s="86" customFormat="1" x14ac:dyDescent="0.25">
      <c r="B41" s="134" t="s">
        <v>1930</v>
      </c>
      <c r="C41" s="150" t="s">
        <v>1916</v>
      </c>
      <c r="D41" s="95">
        <v>2</v>
      </c>
      <c r="E41" s="103">
        <f>+Categoria_de_Costos!G221</f>
        <v>12123000</v>
      </c>
      <c r="F41" s="104">
        <v>12</v>
      </c>
      <c r="G41" s="105">
        <v>1</v>
      </c>
      <c r="H41" s="101">
        <f t="shared" si="10"/>
        <v>290952000</v>
      </c>
      <c r="I41" s="800" t="s">
        <v>1931</v>
      </c>
      <c r="J41" s="801"/>
      <c r="K41" s="88" t="s">
        <v>1524</v>
      </c>
    </row>
    <row r="42" spans="2:11" s="86" customFormat="1" x14ac:dyDescent="0.25">
      <c r="B42" s="134" t="s">
        <v>1932</v>
      </c>
      <c r="C42" s="150" t="s">
        <v>1916</v>
      </c>
      <c r="D42" s="95">
        <v>2</v>
      </c>
      <c r="E42" s="103">
        <f>+Categoria_de_Costos!G216</f>
        <v>7714000</v>
      </c>
      <c r="F42" s="104">
        <v>12</v>
      </c>
      <c r="G42" s="105">
        <v>1</v>
      </c>
      <c r="H42" s="101">
        <f t="shared" si="10"/>
        <v>185136000</v>
      </c>
      <c r="I42" s="800" t="s">
        <v>1933</v>
      </c>
      <c r="J42" s="801"/>
      <c r="K42" s="88" t="s">
        <v>1524</v>
      </c>
    </row>
    <row r="43" spans="2:11" s="86" customFormat="1" x14ac:dyDescent="0.25">
      <c r="B43" s="122" t="s">
        <v>1934</v>
      </c>
      <c r="C43" s="150" t="s">
        <v>1916</v>
      </c>
      <c r="D43" s="109">
        <f>+Categoria_de_Costos!C24*1</f>
        <v>10</v>
      </c>
      <c r="E43" s="103">
        <f>+Categoria_de_Costos!G215</f>
        <v>6612000</v>
      </c>
      <c r="F43" s="104">
        <v>12</v>
      </c>
      <c r="G43" s="105">
        <v>1</v>
      </c>
      <c r="H43" s="101">
        <f t="shared" si="10"/>
        <v>793440000</v>
      </c>
      <c r="I43" s="800" t="s">
        <v>1912</v>
      </c>
      <c r="J43" s="801"/>
      <c r="K43" s="88" t="s">
        <v>1524</v>
      </c>
    </row>
    <row r="44" spans="2:11" ht="15" x14ac:dyDescent="0.25">
      <c r="B44" s="92" t="s">
        <v>1699</v>
      </c>
      <c r="C44" s="98"/>
      <c r="D44" s="99"/>
      <c r="E44" s="72"/>
      <c r="F44" s="72"/>
      <c r="G44" s="128"/>
      <c r="H44" s="100">
        <f>SUM(H32:H43)</f>
        <v>3645516000</v>
      </c>
      <c r="I44" s="802"/>
      <c r="J44" s="764"/>
      <c r="K44" s="43"/>
    </row>
    <row r="45" spans="2:11" s="85" customFormat="1" x14ac:dyDescent="0.25">
      <c r="B45" s="107" t="s">
        <v>1935</v>
      </c>
      <c r="C45" s="122" t="s">
        <v>22</v>
      </c>
      <c r="D45" s="109">
        <f>+D43*1</f>
        <v>10</v>
      </c>
      <c r="E45" s="71">
        <f>+Categoria_de_Costos!C407</f>
        <v>600000</v>
      </c>
      <c r="F45" s="139"/>
      <c r="G45" s="140"/>
      <c r="H45" s="107">
        <f>+D45*E45</f>
        <v>6000000</v>
      </c>
      <c r="I45" s="793" t="s">
        <v>1912</v>
      </c>
      <c r="J45" s="794"/>
      <c r="K45" s="16" t="s">
        <v>1936</v>
      </c>
    </row>
    <row r="46" spans="2:11" s="85" customFormat="1" x14ac:dyDescent="0.25">
      <c r="B46" s="107" t="s">
        <v>1937</v>
      </c>
      <c r="C46" s="122" t="s">
        <v>22</v>
      </c>
      <c r="D46" s="109">
        <f>+D43*1</f>
        <v>10</v>
      </c>
      <c r="E46" s="71">
        <f>+Categoria_de_Costos!C408</f>
        <v>80000</v>
      </c>
      <c r="F46" s="139">
        <v>12</v>
      </c>
      <c r="G46" s="140"/>
      <c r="H46" s="107">
        <f>+D46*E46*F46</f>
        <v>9600000</v>
      </c>
      <c r="I46" s="793" t="s">
        <v>1912</v>
      </c>
      <c r="J46" s="794"/>
      <c r="K46" s="16" t="s">
        <v>1938</v>
      </c>
    </row>
    <row r="47" spans="2:11" x14ac:dyDescent="0.25">
      <c r="B47" s="122" t="s">
        <v>1939</v>
      </c>
      <c r="C47" s="135" t="s">
        <v>22</v>
      </c>
      <c r="D47" s="109">
        <v>2</v>
      </c>
      <c r="E47" s="71">
        <f>+Categoria_de_Costos!C386</f>
        <v>7699000</v>
      </c>
      <c r="F47" s="96"/>
      <c r="G47" s="97"/>
      <c r="H47" s="110">
        <f>D47*E47</f>
        <v>15398000</v>
      </c>
      <c r="I47" s="793" t="s">
        <v>1912</v>
      </c>
      <c r="J47" s="794"/>
      <c r="K47" s="89" t="s">
        <v>1940</v>
      </c>
    </row>
    <row r="48" spans="2:11" x14ac:dyDescent="0.25">
      <c r="B48" s="122" t="s">
        <v>1941</v>
      </c>
      <c r="C48" s="122" t="s">
        <v>22</v>
      </c>
      <c r="D48" s="109">
        <v>3</v>
      </c>
      <c r="E48" s="71">
        <f>+Categoria_de_Costos!C405</f>
        <v>100000</v>
      </c>
      <c r="F48" s="96"/>
      <c r="G48" s="97"/>
      <c r="H48" s="110">
        <f>D48*E48</f>
        <v>300000</v>
      </c>
      <c r="I48" s="793" t="s">
        <v>1912</v>
      </c>
      <c r="J48" s="794"/>
      <c r="K48" s="90" t="s">
        <v>1942</v>
      </c>
    </row>
    <row r="49" spans="2:12" x14ac:dyDescent="0.25">
      <c r="B49" s="122" t="s">
        <v>1943</v>
      </c>
      <c r="C49" s="122" t="s">
        <v>22</v>
      </c>
      <c r="D49" s="109">
        <v>2</v>
      </c>
      <c r="E49" s="71">
        <f>+Categoria_de_Costos!C404</f>
        <v>150000</v>
      </c>
      <c r="F49" s="96"/>
      <c r="G49" s="97"/>
      <c r="H49" s="110">
        <f>D49*E49</f>
        <v>300000</v>
      </c>
      <c r="I49" s="793" t="s">
        <v>1912</v>
      </c>
      <c r="J49" s="794"/>
      <c r="K49" s="90" t="s">
        <v>1944</v>
      </c>
    </row>
    <row r="50" spans="2:12" ht="15" x14ac:dyDescent="0.25">
      <c r="B50" s="92" t="s">
        <v>1945</v>
      </c>
      <c r="C50" s="98"/>
      <c r="D50" s="99"/>
      <c r="E50" s="72"/>
      <c r="F50" s="72"/>
      <c r="G50" s="128"/>
      <c r="H50" s="100">
        <f>SUM(H45:H49)</f>
        <v>31598000</v>
      </c>
      <c r="I50" s="802"/>
      <c r="J50" s="764"/>
      <c r="K50" s="43"/>
    </row>
    <row r="51" spans="2:12" ht="14.25" customHeight="1" x14ac:dyDescent="0.25">
      <c r="B51" s="122" t="s">
        <v>1946</v>
      </c>
      <c r="C51" s="102" t="s">
        <v>24</v>
      </c>
      <c r="D51" s="95">
        <f>+D32*10</f>
        <v>10</v>
      </c>
      <c r="E51" s="103">
        <f>+Categoria_de_Costos!C296</f>
        <v>830000</v>
      </c>
      <c r="F51" s="104"/>
      <c r="G51" s="105"/>
      <c r="H51" s="106">
        <f t="shared" ref="H51:H60" si="11">D51*E51</f>
        <v>8300000</v>
      </c>
      <c r="I51" s="793" t="s">
        <v>1912</v>
      </c>
      <c r="J51" s="794"/>
      <c r="K51" s="73" t="s">
        <v>1531</v>
      </c>
      <c r="L51" s="74"/>
    </row>
    <row r="52" spans="2:12" ht="28.5" x14ac:dyDescent="0.25">
      <c r="B52" s="122" t="s">
        <v>1947</v>
      </c>
      <c r="C52" s="102" t="s">
        <v>24</v>
      </c>
      <c r="D52" s="95">
        <f>+D33*5</f>
        <v>10</v>
      </c>
      <c r="E52" s="103">
        <f>+Categoria_de_Costos!C296</f>
        <v>830000</v>
      </c>
      <c r="F52" s="104"/>
      <c r="G52" s="105"/>
      <c r="H52" s="106">
        <f t="shared" si="11"/>
        <v>8300000</v>
      </c>
      <c r="I52" s="793" t="s">
        <v>1918</v>
      </c>
      <c r="J52" s="794"/>
      <c r="K52" s="75" t="s">
        <v>1531</v>
      </c>
      <c r="L52" s="74"/>
    </row>
    <row r="53" spans="2:12" ht="14.25" customHeight="1" x14ac:dyDescent="0.25">
      <c r="B53" s="122" t="s">
        <v>1948</v>
      </c>
      <c r="C53" s="102" t="s">
        <v>24</v>
      </c>
      <c r="D53" s="95">
        <f>+D34*5</f>
        <v>10</v>
      </c>
      <c r="E53" s="103">
        <f>+Categoria_de_Costos!C296</f>
        <v>830000</v>
      </c>
      <c r="F53" s="104"/>
      <c r="G53" s="105"/>
      <c r="H53" s="106">
        <f t="shared" si="11"/>
        <v>8300000</v>
      </c>
      <c r="I53" s="793" t="s">
        <v>1920</v>
      </c>
      <c r="J53" s="794"/>
      <c r="K53" s="75" t="s">
        <v>1531</v>
      </c>
      <c r="L53" s="74"/>
    </row>
    <row r="54" spans="2:12" ht="28.5" x14ac:dyDescent="0.25">
      <c r="B54" s="122" t="s">
        <v>1949</v>
      </c>
      <c r="C54" s="102" t="s">
        <v>24</v>
      </c>
      <c r="D54" s="95">
        <f>+D37*5</f>
        <v>10</v>
      </c>
      <c r="E54" s="103">
        <f>+Categoria_de_Costos!C296</f>
        <v>830000</v>
      </c>
      <c r="F54" s="104"/>
      <c r="G54" s="105"/>
      <c r="H54" s="106">
        <f t="shared" si="11"/>
        <v>8300000</v>
      </c>
      <c r="I54" s="793" t="s">
        <v>1924</v>
      </c>
      <c r="J54" s="794"/>
      <c r="K54" s="75" t="s">
        <v>1531</v>
      </c>
      <c r="L54" s="74"/>
    </row>
    <row r="55" spans="2:12" ht="14.25" customHeight="1" x14ac:dyDescent="0.25">
      <c r="B55" s="122" t="s">
        <v>1950</v>
      </c>
      <c r="C55" s="102" t="s">
        <v>24</v>
      </c>
      <c r="D55" s="95">
        <f>+D38*5</f>
        <v>10</v>
      </c>
      <c r="E55" s="103">
        <f>+Categoria_de_Costos!C296</f>
        <v>830000</v>
      </c>
      <c r="F55" s="104"/>
      <c r="G55" s="105"/>
      <c r="H55" s="106">
        <f t="shared" si="11"/>
        <v>8300000</v>
      </c>
      <c r="I55" s="793" t="s">
        <v>1924</v>
      </c>
      <c r="J55" s="794"/>
      <c r="K55" s="75" t="s">
        <v>1531</v>
      </c>
      <c r="L55" s="74"/>
    </row>
    <row r="56" spans="2:12" ht="14.25" customHeight="1" x14ac:dyDescent="0.25">
      <c r="B56" s="122" t="s">
        <v>1951</v>
      </c>
      <c r="C56" s="102" t="s">
        <v>24</v>
      </c>
      <c r="D56" s="125">
        <f>+D39*5</f>
        <v>10</v>
      </c>
      <c r="E56" s="103">
        <f>+Categoria_de_Costos!C296</f>
        <v>830000</v>
      </c>
      <c r="F56" s="104"/>
      <c r="G56" s="105"/>
      <c r="H56" s="106">
        <f t="shared" si="11"/>
        <v>8300000</v>
      </c>
      <c r="I56" s="793" t="s">
        <v>1927</v>
      </c>
      <c r="J56" s="794"/>
      <c r="K56" s="75" t="s">
        <v>1531</v>
      </c>
      <c r="L56" s="74"/>
    </row>
    <row r="57" spans="2:12" ht="14.25" customHeight="1" x14ac:dyDescent="0.25">
      <c r="B57" s="122" t="s">
        <v>1952</v>
      </c>
      <c r="C57" s="102" t="s">
        <v>24</v>
      </c>
      <c r="D57" s="125">
        <f>+D41*5</f>
        <v>10</v>
      </c>
      <c r="E57" s="103">
        <f>+Categoria_de_Costos!C296</f>
        <v>830000</v>
      </c>
      <c r="F57" s="104"/>
      <c r="G57" s="105"/>
      <c r="H57" s="106">
        <f t="shared" si="11"/>
        <v>8300000</v>
      </c>
      <c r="I57" s="793" t="s">
        <v>1931</v>
      </c>
      <c r="J57" s="794"/>
      <c r="K57" s="75" t="s">
        <v>1531</v>
      </c>
      <c r="L57" s="74"/>
    </row>
    <row r="58" spans="2:12" ht="14.25" customHeight="1" x14ac:dyDescent="0.25">
      <c r="B58" s="122" t="s">
        <v>1953</v>
      </c>
      <c r="C58" s="102" t="s">
        <v>1532</v>
      </c>
      <c r="D58" s="95">
        <f>+D51*3</f>
        <v>30</v>
      </c>
      <c r="E58" s="103">
        <f>+Categoria_de_Costos!G256</f>
        <v>716571.99506880005</v>
      </c>
      <c r="F58" s="104"/>
      <c r="G58" s="105"/>
      <c r="H58" s="106">
        <f t="shared" si="11"/>
        <v>21497159.852064002</v>
      </c>
      <c r="I58" s="793" t="s">
        <v>1912</v>
      </c>
      <c r="J58" s="794"/>
      <c r="K58" s="75" t="s">
        <v>1533</v>
      </c>
      <c r="L58" s="74"/>
    </row>
    <row r="59" spans="2:12" ht="28.5" x14ac:dyDescent="0.25">
      <c r="B59" s="122" t="s">
        <v>1954</v>
      </c>
      <c r="C59" s="102" t="s">
        <v>1532</v>
      </c>
      <c r="D59" s="95">
        <f>+D52*3</f>
        <v>30</v>
      </c>
      <c r="E59" s="103">
        <f>+Categoria_de_Costos!G256</f>
        <v>716571.99506880005</v>
      </c>
      <c r="F59" s="104"/>
      <c r="G59" s="105"/>
      <c r="H59" s="106">
        <f t="shared" si="11"/>
        <v>21497159.852064002</v>
      </c>
      <c r="I59" s="793" t="s">
        <v>1918</v>
      </c>
      <c r="J59" s="794"/>
      <c r="K59" s="75" t="s">
        <v>1533</v>
      </c>
      <c r="L59" s="74"/>
    </row>
    <row r="60" spans="2:12" ht="14.25" customHeight="1" x14ac:dyDescent="0.25">
      <c r="B60" s="122" t="s">
        <v>1955</v>
      </c>
      <c r="C60" s="102" t="s">
        <v>1532</v>
      </c>
      <c r="D60" s="95">
        <f>+D53*3</f>
        <v>30</v>
      </c>
      <c r="E60" s="103">
        <f>+Categoria_de_Costos!G251</f>
        <v>551216.50009920006</v>
      </c>
      <c r="F60" s="104"/>
      <c r="G60" s="105"/>
      <c r="H60" s="106">
        <f t="shared" si="11"/>
        <v>16536495.002976002</v>
      </c>
      <c r="I60" s="793" t="s">
        <v>1920</v>
      </c>
      <c r="J60" s="794"/>
      <c r="K60" s="75" t="s">
        <v>1533</v>
      </c>
      <c r="L60" s="74"/>
    </row>
    <row r="61" spans="2:12" ht="14.1" customHeight="1" x14ac:dyDescent="0.25">
      <c r="B61" s="122" t="s">
        <v>1956</v>
      </c>
      <c r="C61" s="102" t="s">
        <v>1532</v>
      </c>
      <c r="D61" s="95">
        <f>+D55*3</f>
        <v>30</v>
      </c>
      <c r="E61" s="103">
        <f>+Categoria_de_Costos!G256</f>
        <v>716571.99506880005</v>
      </c>
      <c r="F61" s="104"/>
      <c r="G61" s="105"/>
      <c r="H61" s="106">
        <f t="shared" ref="H61:H64" si="12">D61*E61</f>
        <v>21497159.852064002</v>
      </c>
      <c r="I61" s="793" t="s">
        <v>1924</v>
      </c>
      <c r="J61" s="794"/>
      <c r="K61" s="75" t="s">
        <v>1533</v>
      </c>
      <c r="L61" s="74"/>
    </row>
    <row r="62" spans="2:12" ht="28.5" x14ac:dyDescent="0.25">
      <c r="B62" s="122" t="s">
        <v>1957</v>
      </c>
      <c r="C62" s="102" t="s">
        <v>1532</v>
      </c>
      <c r="D62" s="95">
        <f>+D55*3</f>
        <v>30</v>
      </c>
      <c r="E62" s="103">
        <f>+Categoria_de_Costos!G251</f>
        <v>551216.50009920006</v>
      </c>
      <c r="F62" s="104"/>
      <c r="G62" s="105"/>
      <c r="H62" s="106">
        <f t="shared" si="12"/>
        <v>16536495.002976002</v>
      </c>
      <c r="I62" s="793" t="s">
        <v>1924</v>
      </c>
      <c r="J62" s="794"/>
      <c r="K62" s="75" t="s">
        <v>1533</v>
      </c>
      <c r="L62" s="74"/>
    </row>
    <row r="63" spans="2:12" ht="28.5" x14ac:dyDescent="0.25">
      <c r="B63" s="122" t="s">
        <v>1958</v>
      </c>
      <c r="C63" s="102" t="s">
        <v>1532</v>
      </c>
      <c r="D63" s="95">
        <f>+D56*3</f>
        <v>30</v>
      </c>
      <c r="E63" s="103">
        <f>+Categoria_de_Costos!G256</f>
        <v>716571.99506880005</v>
      </c>
      <c r="F63" s="104"/>
      <c r="G63" s="105"/>
      <c r="H63" s="106">
        <f t="shared" si="12"/>
        <v>21497159.852064002</v>
      </c>
      <c r="I63" s="793" t="s">
        <v>1927</v>
      </c>
      <c r="J63" s="794"/>
      <c r="K63" s="75" t="s">
        <v>1533</v>
      </c>
      <c r="L63" s="74"/>
    </row>
    <row r="64" spans="2:12" ht="14.25" customHeight="1" x14ac:dyDescent="0.25">
      <c r="B64" s="122" t="s">
        <v>1959</v>
      </c>
      <c r="C64" s="102" t="s">
        <v>1532</v>
      </c>
      <c r="D64" s="95">
        <f>+D57*2</f>
        <v>20</v>
      </c>
      <c r="E64" s="103">
        <f>+Categoria_de_Costos!G256</f>
        <v>716571.99506880005</v>
      </c>
      <c r="F64" s="104"/>
      <c r="G64" s="105"/>
      <c r="H64" s="106">
        <f t="shared" si="12"/>
        <v>14331439.901376002</v>
      </c>
      <c r="I64" s="793" t="s">
        <v>1931</v>
      </c>
      <c r="J64" s="794"/>
      <c r="K64" s="75" t="s">
        <v>1533</v>
      </c>
      <c r="L64" s="74"/>
    </row>
    <row r="65" spans="2:12" x14ac:dyDescent="0.25">
      <c r="B65" s="101" t="s">
        <v>1534</v>
      </c>
      <c r="C65" s="102" t="s">
        <v>1742</v>
      </c>
      <c r="D65" s="109">
        <f>+D43*1</f>
        <v>10</v>
      </c>
      <c r="E65" s="103">
        <f>+Categoria_de_Costos!C348</f>
        <v>710000</v>
      </c>
      <c r="F65" s="104">
        <v>12</v>
      </c>
      <c r="G65" s="105"/>
      <c r="H65" s="106">
        <f>D65*E65*F65</f>
        <v>85200000</v>
      </c>
      <c r="I65" s="800" t="s">
        <v>1912</v>
      </c>
      <c r="J65" s="801"/>
      <c r="K65" s="75" t="s">
        <v>1535</v>
      </c>
      <c r="L65" s="74"/>
    </row>
    <row r="66" spans="2:12" x14ac:dyDescent="0.25">
      <c r="B66" s="122" t="s">
        <v>1960</v>
      </c>
      <c r="C66" s="102" t="s">
        <v>24</v>
      </c>
      <c r="D66" s="95">
        <v>1</v>
      </c>
      <c r="E66" s="103">
        <f>+Categoria_de_Costos!C319</f>
        <v>11200000</v>
      </c>
      <c r="F66" s="104"/>
      <c r="G66" s="105"/>
      <c r="H66" s="106">
        <f>+D66*E66</f>
        <v>11200000</v>
      </c>
      <c r="I66" s="793" t="s">
        <v>1924</v>
      </c>
      <c r="J66" s="794"/>
      <c r="K66" s="76" t="s">
        <v>1961</v>
      </c>
      <c r="L66" s="74"/>
    </row>
    <row r="67" spans="2:12" ht="15" x14ac:dyDescent="0.25">
      <c r="B67" s="92" t="s">
        <v>1962</v>
      </c>
      <c r="C67" s="98"/>
      <c r="D67" s="99"/>
      <c r="E67" s="72"/>
      <c r="F67" s="72"/>
      <c r="G67" s="128"/>
      <c r="H67" s="100">
        <f>SUM(H51:H66)</f>
        <v>287893069.31558406</v>
      </c>
      <c r="I67" s="802"/>
      <c r="J67" s="764"/>
      <c r="K67" s="43"/>
    </row>
    <row r="68" spans="2:12" ht="15" customHeight="1" x14ac:dyDescent="0.25">
      <c r="B68" s="798" t="s">
        <v>1963</v>
      </c>
      <c r="C68" s="798"/>
      <c r="D68" s="798"/>
      <c r="E68" s="798"/>
      <c r="F68" s="798"/>
      <c r="G68" s="798"/>
      <c r="H68" s="110" t="s">
        <v>1538</v>
      </c>
    </row>
    <row r="69" spans="2:12" ht="21" customHeight="1" x14ac:dyDescent="0.25">
      <c r="B69" s="751" t="s">
        <v>1540</v>
      </c>
      <c r="C69" s="751"/>
      <c r="D69" s="751"/>
      <c r="E69" s="751"/>
      <c r="F69" s="751"/>
      <c r="G69" s="751"/>
      <c r="H69" s="33">
        <f>+H31+H44+H50+H67</f>
        <v>4006407069.3155842</v>
      </c>
      <c r="I69" s="757"/>
      <c r="J69" s="757"/>
      <c r="K69" s="48"/>
      <c r="L69" s="77"/>
    </row>
    <row r="70" spans="2:12" ht="15" x14ac:dyDescent="0.25">
      <c r="B70" s="747" t="s">
        <v>1964</v>
      </c>
      <c r="C70" s="747"/>
      <c r="D70" s="747"/>
      <c r="E70" s="747"/>
      <c r="F70" s="747"/>
      <c r="G70" s="747"/>
      <c r="H70" s="111">
        <v>0</v>
      </c>
      <c r="J70" s="77"/>
      <c r="K70" s="77"/>
      <c r="L70" s="77"/>
    </row>
    <row r="71" spans="2:12" ht="15" x14ac:dyDescent="0.25">
      <c r="B71" s="747" t="s">
        <v>1965</v>
      </c>
      <c r="C71" s="747"/>
      <c r="D71" s="747"/>
      <c r="E71" s="747"/>
      <c r="F71" s="747"/>
      <c r="G71" s="747"/>
      <c r="H71" s="111">
        <f>+H31+H44+H67+H50</f>
        <v>4006407069.3155842</v>
      </c>
      <c r="I71" s="83"/>
      <c r="J71" s="77"/>
      <c r="K71" s="77"/>
      <c r="L71" s="77"/>
    </row>
    <row r="72" spans="2:12" ht="15" x14ac:dyDescent="0.25">
      <c r="B72" s="747" t="s">
        <v>1682</v>
      </c>
      <c r="C72" s="747"/>
      <c r="D72" s="747"/>
      <c r="E72" s="747"/>
      <c r="F72" s="747"/>
      <c r="G72" s="747"/>
      <c r="H72" s="111">
        <f>+H31+H32+H34+H35+H36+H39+H41+H50+H51+H53+H56+H57+H58+H60+H63+H64+H43+H65</f>
        <v>2760264254.6084795</v>
      </c>
      <c r="I72" s="83"/>
      <c r="J72" s="77"/>
      <c r="K72" s="77"/>
      <c r="L72" s="77"/>
    </row>
    <row r="73" spans="2:12" ht="15" x14ac:dyDescent="0.25">
      <c r="B73" s="747" t="s">
        <v>1647</v>
      </c>
      <c r="C73" s="747"/>
      <c r="D73" s="747"/>
      <c r="E73" s="747"/>
      <c r="F73" s="747"/>
      <c r="G73" s="747"/>
      <c r="H73" s="111">
        <f>+H31+H32+H33+H34+H35+H36+H37+H38+H39+H41+H43+H50+H67</f>
        <v>3636135069.3155842</v>
      </c>
      <c r="I73" s="83"/>
      <c r="J73" s="77"/>
      <c r="K73" s="77"/>
      <c r="L73" s="77"/>
    </row>
    <row r="74" spans="2:12" ht="15" x14ac:dyDescent="0.25">
      <c r="B74" s="747" t="s">
        <v>1683</v>
      </c>
      <c r="C74" s="747"/>
      <c r="D74" s="747"/>
      <c r="E74" s="747"/>
      <c r="F74" s="747"/>
      <c r="G74" s="747"/>
      <c r="H74" s="111">
        <f>+H31+H32+H33+H34+H35+H36+H37+H38+H43+H50+H51+H52+H53+H54+H55+H58+H59+H60+H61+H62+H65+H66</f>
        <v>3001802469.5621443</v>
      </c>
      <c r="I74" s="83"/>
      <c r="J74" s="77"/>
      <c r="K74" s="77"/>
      <c r="L74" s="77"/>
    </row>
    <row r="76" spans="2:12" ht="33.950000000000003" customHeight="1" x14ac:dyDescent="0.25">
      <c r="B76" s="753" t="s">
        <v>1545</v>
      </c>
      <c r="C76" s="753"/>
    </row>
    <row r="77" spans="2:12" ht="93.75" customHeight="1" x14ac:dyDescent="0.25">
      <c r="B77" s="752" t="s">
        <v>2146</v>
      </c>
      <c r="C77" s="752"/>
      <c r="D77" s="752"/>
      <c r="E77" s="752"/>
      <c r="F77" s="752"/>
      <c r="G77" s="752"/>
      <c r="H77" s="752"/>
      <c r="I77" s="752"/>
      <c r="J77" s="752"/>
      <c r="K77" s="752"/>
      <c r="L77" s="752"/>
    </row>
    <row r="80" spans="2:12" ht="48" customHeight="1" x14ac:dyDescent="0.25">
      <c r="B80" s="751" t="str">
        <f>+Cronograma_Ovino_Caprina!B74</f>
        <v>5.2. Fortalecimiento de la investigación, desarrollo tecnológico e innovación para la cadena</v>
      </c>
      <c r="C80" s="751"/>
      <c r="D80" s="751"/>
      <c r="E80" s="751"/>
      <c r="F80" s="751"/>
      <c r="G80" s="751"/>
      <c r="H80" s="751"/>
      <c r="I80" s="751"/>
      <c r="J80" s="751"/>
      <c r="K80" s="751"/>
      <c r="L80" s="751"/>
    </row>
    <row r="81" spans="2:12" ht="48" customHeight="1" x14ac:dyDescent="0.25">
      <c r="B81" s="750" t="str">
        <f>+Cronograma_Ovino_Caprina!E74</f>
        <v xml:space="preserve">5.2.1. Promover la actualización del PECTIA y su agenda de I+D+i, con el liderazgo del MinAgricultura y Agrosavia y el apoyo de las entidades territoriales, fomentando la participación de los actores públicos y privados de la cadena, especialmente los productores, transformadores y comercializadores ovino caprinos, para definir de manera concertada las líneas de investigación estratégicas en áreas como producción tecnificada, mejoramiento genético, manejo sanitario, nutrición, comercialización, gestión de recursos naturales, variabilidad y cambio climático, valor agregado, seguridad alimentaria, propiedades nutricionales y funcionales de los productos ovino caprinos, entre otros, y promover la integración de esta agenda al portafolio de inversión de los CODECTI; en el marco de la Ley 1876 de 2017 (SNIA), el Decreto 979 de 2024 (CODECTI), y demás normativa vigente. </v>
      </c>
      <c r="C81" s="750"/>
      <c r="D81" s="750"/>
      <c r="E81" s="750"/>
      <c r="F81" s="750"/>
      <c r="G81" s="750"/>
      <c r="H81" s="750"/>
      <c r="I81" s="750"/>
      <c r="J81" s="750"/>
      <c r="K81" s="750"/>
      <c r="L81" s="750"/>
    </row>
    <row r="82" spans="2:12" ht="48" customHeight="1" x14ac:dyDescent="0.25">
      <c r="B82" s="750" t="str">
        <f>+Cronograma_Ovino_Caprina!E75</f>
        <v>5.2.2. Promover acciones para gestionar de manera articulada los procesos de I+D+i entre las diversas entidades y redes especializadas en investigación (universidades, centros y sistemas de investigación), facilitando la formación de nuevos grupos multidisciplinarios, que aborden las necesidades de los productores, transformadores y comercializadores en las regiones productoras, conforme a las demandas establecidas en el PECTIA y su agenda de I+D+i, e integrando los enfoques de reconversión productiva y los conocimientos, prácticas y saberes ancestrales de las comunidades étnicas y campesinas.</v>
      </c>
      <c r="C82" s="750"/>
      <c r="D82" s="750"/>
      <c r="E82" s="750"/>
      <c r="F82" s="750"/>
      <c r="G82" s="750"/>
      <c r="H82" s="750"/>
      <c r="I82" s="750"/>
      <c r="J82" s="750"/>
      <c r="K82" s="750"/>
      <c r="L82" s="750"/>
    </row>
    <row r="83" spans="2:12" ht="48" customHeight="1" x14ac:dyDescent="0.25">
      <c r="B83" s="750" t="str">
        <f>+Cronograma_Ovino_Caprina!E76</f>
        <v>5.2.3. Realizar la gestión de recursos para la generación y transferencia de conocimientos y tecnologías, ante fuentes de inversión y financiación públicas y privadas, territoriales y nacionales, así como de cooperación internacional, incluyendo mecanismos de participación en las instancias de planificación departamental y municipal para que la cadena productiva ovino caprina sea priorizada en estos ámbitos.</v>
      </c>
      <c r="C83" s="750"/>
      <c r="D83" s="750"/>
      <c r="E83" s="750"/>
      <c r="F83" s="750"/>
      <c r="G83" s="750"/>
      <c r="H83" s="750"/>
      <c r="I83" s="750"/>
      <c r="J83" s="750"/>
      <c r="K83" s="750"/>
      <c r="L83" s="750"/>
    </row>
    <row r="84" spans="2:12" ht="48" customHeight="1" x14ac:dyDescent="0.25">
      <c r="B84" s="750" t="str">
        <f>+Cronograma_Ovino_Caprina!E77</f>
        <v>5.2.4. Generar la suficiente oferta tecnológica y de innovación para atender de manera eficiente las demandas y necesidades de desarrollo tecnológico en los diferentes eslabones de la cadena (producción, beneficio, transformación, agrologística y comercialización), concertadas en la agenda de I+D+i, a través de las redes especializadas y colaborativas de investigación y la gestión de proyectos de investigación, permitiendo avanzar en el mejoramiento de la productividad, la calidad de los productos y el acceso a mercados de mayor exigencia.</v>
      </c>
      <c r="C84" s="750"/>
      <c r="D84" s="750"/>
      <c r="E84" s="750"/>
      <c r="F84" s="750"/>
      <c r="G84" s="750"/>
      <c r="H84" s="750"/>
      <c r="I84" s="750"/>
      <c r="J84" s="750"/>
      <c r="K84" s="750"/>
      <c r="L84" s="750"/>
    </row>
    <row r="85" spans="2:12" ht="48" customHeight="1" x14ac:dyDescent="0.25">
      <c r="B85" s="750" t="str">
        <f>+Cronograma_Ovino_Caprina!E78</f>
        <v>5.2.5. Generar modelos de producción ovino caprina, en los cuales se establezcan los estándares relevantes para los diferentes sistemas productivos y su entorno, ajustados a las características socioeconómicas, ambientales y culturales de los productores, incluidos los de ACFEC, para que orienten la sostenibilidad y sustentabilidad de la producción primaria; en concordancia con la priorización de áreas contemplada en la actividad 1.1.1 y los resultados de los estudios de la iniciativa estratégica 5.1.</v>
      </c>
      <c r="C85" s="750"/>
      <c r="D85" s="750"/>
      <c r="E85" s="750"/>
      <c r="F85" s="750"/>
      <c r="G85" s="750"/>
      <c r="H85" s="750"/>
      <c r="I85" s="750"/>
      <c r="J85" s="750"/>
      <c r="K85" s="750"/>
      <c r="L85" s="750"/>
    </row>
    <row r="86" spans="2:12" ht="48" customHeight="1" x14ac:dyDescent="0.25">
      <c r="B86" s="750" t="str">
        <f>+Cronograma_Ovino_Caprina!E79</f>
        <v>5.2.6. Promover la transferencia de los avances tecnológicos desarrollados para la producción, transformación y comercialización de la cadena, teniendo en cuenta las diferencias regionales, étnicas y culturales, así como la concentración de la producción y los sistemas productivos; con el fin de facilitar su adopción, y mejorar la eficiencia y la sostenibilidad de la cadena.</v>
      </c>
      <c r="C86" s="750"/>
      <c r="D86" s="750"/>
      <c r="E86" s="750"/>
      <c r="F86" s="750"/>
      <c r="G86" s="750"/>
      <c r="H86" s="750"/>
      <c r="I86" s="750"/>
      <c r="J86" s="750"/>
      <c r="K86" s="750"/>
      <c r="L86" s="750"/>
    </row>
    <row r="87" spans="2:12" ht="48" customHeight="1" x14ac:dyDescent="0.25">
      <c r="B87" s="750" t="str">
        <f>+Cronograma_Ovino_Caprina!E80</f>
        <v>5.2.7. Promover el fortalecimiento del talento humano dedicado a la investigación, desarrollo tecnológico e innovación en la cadena, a través de la identificación de brechas de formación y la gestión para la actualización de los programas de educación superior (profesional y posgrados) y de formación continua, incorporando los conocimientos, prácticas y saberes ancestrales de las poblaciones étnicas y campesinas; con el propósito de mantener actualizados sus conocimientos.</v>
      </c>
      <c r="C87" s="750"/>
      <c r="D87" s="750"/>
      <c r="E87" s="750"/>
      <c r="F87" s="750"/>
      <c r="G87" s="750"/>
      <c r="H87" s="750"/>
      <c r="I87" s="750"/>
      <c r="J87" s="750"/>
      <c r="K87" s="750"/>
      <c r="L87" s="750"/>
    </row>
    <row r="88" spans="2:12" ht="48" customHeight="1" x14ac:dyDescent="0.25">
      <c r="B88" s="750" t="str">
        <f>+Cronograma_Ovino_Caprina!E81</f>
        <v>5.2.8. Realizar el seguimiento y evaluación de los avances en I+D+i de la cadena, considerando aspectos como la asignación eficiente de recursos, la vigilancia tecnológica (propiedad intelectual, usos y procesos innovadores), el impacto de las tecnologías generadas, la concordancia entre la oferta y demanda de investigación, y la transferencia y adopción de tecnologías, promoviendo su viabilidad socioeconómica, adaptabilidad a las diferentes escalas y sistemas de producción, y aplicación del marco normativo vigente.</v>
      </c>
      <c r="C88" s="750"/>
      <c r="D88" s="750"/>
      <c r="E88" s="750"/>
      <c r="F88" s="750"/>
      <c r="G88" s="750"/>
      <c r="H88" s="750"/>
      <c r="I88" s="750"/>
      <c r="J88" s="750"/>
      <c r="K88" s="750"/>
      <c r="L88" s="750"/>
    </row>
    <row r="89" spans="2:12" x14ac:dyDescent="0.25">
      <c r="B89" s="77"/>
      <c r="C89" s="77"/>
      <c r="D89" s="77"/>
      <c r="E89" s="77"/>
      <c r="F89" s="77"/>
      <c r="G89" s="77"/>
      <c r="H89" s="77"/>
      <c r="I89" s="77"/>
      <c r="J89" s="77"/>
      <c r="K89" s="77"/>
      <c r="L89" s="77"/>
    </row>
    <row r="90" spans="2:12" x14ac:dyDescent="0.25">
      <c r="B90" s="77"/>
      <c r="C90" s="77"/>
      <c r="D90" s="77"/>
      <c r="E90" s="77"/>
      <c r="F90" s="77"/>
      <c r="G90" s="77"/>
      <c r="H90" s="77"/>
      <c r="I90" s="77"/>
      <c r="J90" s="77"/>
      <c r="K90" s="77"/>
      <c r="L90" s="77"/>
    </row>
    <row r="91" spans="2:12" ht="24.95" customHeight="1" x14ac:dyDescent="0.25">
      <c r="B91" s="37" t="s">
        <v>1504</v>
      </c>
      <c r="C91" s="77"/>
      <c r="D91" s="77"/>
      <c r="E91" s="77"/>
      <c r="F91" s="77"/>
      <c r="G91" s="77"/>
      <c r="H91" s="77"/>
      <c r="I91" s="77"/>
      <c r="J91" s="77"/>
      <c r="K91" s="77"/>
      <c r="L91" s="77"/>
    </row>
    <row r="92" spans="2:12" x14ac:dyDescent="0.25">
      <c r="B92" s="77"/>
      <c r="C92" s="77"/>
      <c r="D92" s="77"/>
      <c r="E92" s="77"/>
      <c r="F92" s="77"/>
      <c r="G92" s="77"/>
      <c r="H92" s="77"/>
      <c r="I92" s="77"/>
      <c r="J92" s="77"/>
      <c r="K92" s="77"/>
      <c r="L92" s="77"/>
    </row>
    <row r="93" spans="2:12" ht="30" x14ac:dyDescent="0.25">
      <c r="B93" s="77"/>
      <c r="C93" s="121" t="s">
        <v>1505</v>
      </c>
      <c r="D93" s="121" t="s">
        <v>1506</v>
      </c>
      <c r="E93" s="77"/>
      <c r="F93" s="77"/>
      <c r="G93" s="77"/>
      <c r="H93" s="77"/>
      <c r="I93" s="77"/>
      <c r="J93" s="77"/>
      <c r="K93" s="77"/>
      <c r="L93" s="77"/>
    </row>
    <row r="94" spans="2:12" ht="21.95" customHeight="1" x14ac:dyDescent="0.25">
      <c r="B94" s="77"/>
      <c r="C94" s="126" t="str">
        <f>+Cronograma_Ovino_Caprina!N74</f>
        <v>Mes 4 del año 2</v>
      </c>
      <c r="D94" s="126" t="str">
        <f>+Cronograma_Ovino_Caprina!O74</f>
        <v>Mes 12 del año 20</v>
      </c>
      <c r="E94" s="77"/>
      <c r="F94" s="77"/>
      <c r="G94" s="84"/>
      <c r="H94" s="77"/>
      <c r="I94" s="77"/>
      <c r="J94" s="77"/>
      <c r="K94" s="77"/>
      <c r="L94" s="77"/>
    </row>
    <row r="95" spans="2:12" ht="45" customHeight="1" x14ac:dyDescent="0.25">
      <c r="B95" s="28" t="s">
        <v>920</v>
      </c>
      <c r="C95" s="28" t="s">
        <v>1507</v>
      </c>
      <c r="D95" s="28" t="s">
        <v>1508</v>
      </c>
      <c r="E95" s="28" t="s">
        <v>980</v>
      </c>
      <c r="F95" s="28" t="s">
        <v>1509</v>
      </c>
      <c r="G95" s="28" t="s">
        <v>1510</v>
      </c>
      <c r="H95" s="28" t="s">
        <v>1511</v>
      </c>
      <c r="I95" s="748" t="s">
        <v>1512</v>
      </c>
      <c r="J95" s="748"/>
      <c r="K95" s="28" t="s">
        <v>1853</v>
      </c>
      <c r="L95" s="77"/>
    </row>
    <row r="96" spans="2:12" x14ac:dyDescent="0.25">
      <c r="B96" s="122" t="s">
        <v>1547</v>
      </c>
      <c r="C96" s="122" t="s">
        <v>22</v>
      </c>
      <c r="D96" s="95">
        <f>+Categoria_de_Costos!C23*1</f>
        <v>18</v>
      </c>
      <c r="E96" s="71">
        <f>+Categoria_de_Costos!C417</f>
        <v>300000</v>
      </c>
      <c r="F96" s="139"/>
      <c r="G96" s="140"/>
      <c r="H96" s="107">
        <f>E96*D96</f>
        <v>5400000</v>
      </c>
      <c r="I96" s="749" t="s">
        <v>1966</v>
      </c>
      <c r="J96" s="749"/>
      <c r="K96" s="113" t="s">
        <v>1515</v>
      </c>
      <c r="L96" s="77"/>
    </row>
    <row r="97" spans="2:12" x14ac:dyDescent="0.25">
      <c r="B97" s="122" t="s">
        <v>1967</v>
      </c>
      <c r="C97" s="122" t="s">
        <v>22</v>
      </c>
      <c r="D97" s="95">
        <f>+Categoria_de_Costos!C23*1</f>
        <v>18</v>
      </c>
      <c r="E97" s="71">
        <f>+Categoria_de_Costos!C426</f>
        <v>1020000</v>
      </c>
      <c r="F97" s="139"/>
      <c r="G97" s="140"/>
      <c r="H97" s="107">
        <f>E97*D97</f>
        <v>18360000</v>
      </c>
      <c r="I97" s="749" t="s">
        <v>1966</v>
      </c>
      <c r="J97" s="749"/>
      <c r="K97" s="109" t="s">
        <v>1517</v>
      </c>
      <c r="L97" s="77"/>
    </row>
    <row r="98" spans="2:12" x14ac:dyDescent="0.25">
      <c r="B98" s="122" t="s">
        <v>1549</v>
      </c>
      <c r="C98" s="122" t="s">
        <v>22</v>
      </c>
      <c r="D98" s="95">
        <f>+Categoria_de_Costos!C23*2</f>
        <v>36</v>
      </c>
      <c r="E98" s="71">
        <f>+Categoria_de_Costos!C434</f>
        <v>60000</v>
      </c>
      <c r="F98" s="139"/>
      <c r="G98" s="140"/>
      <c r="H98" s="107">
        <f>E98*D98</f>
        <v>2160000</v>
      </c>
      <c r="I98" s="749" t="s">
        <v>1968</v>
      </c>
      <c r="J98" s="749"/>
      <c r="K98" s="109" t="s">
        <v>1519</v>
      </c>
      <c r="L98" s="77"/>
    </row>
    <row r="99" spans="2:12" x14ac:dyDescent="0.25">
      <c r="B99" s="122" t="s">
        <v>1969</v>
      </c>
      <c r="C99" s="122" t="s">
        <v>22</v>
      </c>
      <c r="D99" s="95">
        <f>+Categoria_de_Costos!C23*2</f>
        <v>36</v>
      </c>
      <c r="E99" s="71">
        <f>+Categoria_de_Costos!C445</f>
        <v>3000000</v>
      </c>
      <c r="F99" s="139"/>
      <c r="G99" s="140"/>
      <c r="H99" s="107">
        <f>E99*D99</f>
        <v>108000000</v>
      </c>
      <c r="I99" s="749" t="s">
        <v>1970</v>
      </c>
      <c r="J99" s="749"/>
      <c r="K99" s="109" t="s">
        <v>1521</v>
      </c>
      <c r="L99" s="77"/>
    </row>
    <row r="100" spans="2:12" x14ac:dyDescent="0.25">
      <c r="B100" s="122" t="s">
        <v>1551</v>
      </c>
      <c r="C100" s="122" t="s">
        <v>22</v>
      </c>
      <c r="D100" s="95">
        <f>+Categoria_de_Costos!C23*2</f>
        <v>36</v>
      </c>
      <c r="E100" s="71">
        <f>+Categoria_de_Costos!C457</f>
        <v>6080000</v>
      </c>
      <c r="F100" s="139"/>
      <c r="G100" s="140"/>
      <c r="H100" s="107">
        <f>E100*D100</f>
        <v>218880000</v>
      </c>
      <c r="I100" s="749" t="s">
        <v>1970</v>
      </c>
      <c r="J100" s="749"/>
      <c r="K100" s="109" t="s">
        <v>1553</v>
      </c>
      <c r="L100" s="77"/>
    </row>
    <row r="101" spans="2:12" ht="15" x14ac:dyDescent="0.25">
      <c r="B101" s="92" t="s">
        <v>1522</v>
      </c>
      <c r="C101" s="98"/>
      <c r="D101" s="99"/>
      <c r="E101" s="72"/>
      <c r="F101" s="72"/>
      <c r="G101" s="128"/>
      <c r="H101" s="100">
        <f>SUM(H96:H100)</f>
        <v>352800000</v>
      </c>
      <c r="I101" s="746"/>
      <c r="J101" s="746"/>
      <c r="K101" s="112"/>
    </row>
    <row r="102" spans="2:12" x14ac:dyDescent="0.25">
      <c r="B102" s="122" t="s">
        <v>1971</v>
      </c>
      <c r="C102" s="122" t="s">
        <v>1916</v>
      </c>
      <c r="D102" s="109">
        <v>7</v>
      </c>
      <c r="E102" s="71">
        <f>+Categoria_de_Costos!G224</f>
        <v>15061000</v>
      </c>
      <c r="F102" s="139">
        <v>12</v>
      </c>
      <c r="G102" s="140">
        <v>1</v>
      </c>
      <c r="H102" s="107">
        <f>D102*E102*F102*G102</f>
        <v>1265124000</v>
      </c>
      <c r="I102" s="749" t="s">
        <v>1972</v>
      </c>
      <c r="J102" s="749"/>
      <c r="K102" s="109" t="s">
        <v>1524</v>
      </c>
    </row>
    <row r="103" spans="2:12" x14ac:dyDescent="0.25">
      <c r="B103" s="122" t="s">
        <v>1555</v>
      </c>
      <c r="C103" s="122" t="s">
        <v>1916</v>
      </c>
      <c r="D103" s="109">
        <v>1</v>
      </c>
      <c r="E103" s="71">
        <f>+Categoria_de_Costos!G219</f>
        <v>10469000</v>
      </c>
      <c r="F103" s="139">
        <v>12</v>
      </c>
      <c r="G103" s="140">
        <v>1</v>
      </c>
      <c r="H103" s="107">
        <f>D103*E103*F103*G103</f>
        <v>125628000</v>
      </c>
      <c r="I103" s="749" t="s">
        <v>1973</v>
      </c>
      <c r="J103" s="749"/>
      <c r="K103" s="109" t="s">
        <v>1524</v>
      </c>
    </row>
    <row r="104" spans="2:12" x14ac:dyDescent="0.25">
      <c r="B104" s="122" t="s">
        <v>1974</v>
      </c>
      <c r="C104" s="122" t="s">
        <v>1916</v>
      </c>
      <c r="D104" s="109">
        <f>+Categoria_de_Costos!C24</f>
        <v>10</v>
      </c>
      <c r="E104" s="71">
        <f>+Categoria_de_Costos!G215</f>
        <v>6612000</v>
      </c>
      <c r="F104" s="139">
        <v>12</v>
      </c>
      <c r="G104" s="140">
        <v>0.5</v>
      </c>
      <c r="H104" s="107">
        <f>D104*E104*F104*G104</f>
        <v>396720000</v>
      </c>
      <c r="I104" s="749" t="s">
        <v>1973</v>
      </c>
      <c r="J104" s="749"/>
      <c r="K104" s="109" t="s">
        <v>1524</v>
      </c>
    </row>
    <row r="105" spans="2:12" x14ac:dyDescent="0.25">
      <c r="B105" s="122" t="s">
        <v>1975</v>
      </c>
      <c r="C105" s="122" t="s">
        <v>1916</v>
      </c>
      <c r="D105" s="95">
        <v>1</v>
      </c>
      <c r="E105" s="71">
        <f>+Categoria_de_Costos!G219</f>
        <v>10469000</v>
      </c>
      <c r="F105" s="139">
        <v>10</v>
      </c>
      <c r="G105" s="140">
        <v>0.5</v>
      </c>
      <c r="H105" s="107">
        <f>D105*E105*F105*G105</f>
        <v>52345000</v>
      </c>
      <c r="I105" s="749" t="s">
        <v>1976</v>
      </c>
      <c r="J105" s="749"/>
      <c r="K105" s="109" t="s">
        <v>1524</v>
      </c>
    </row>
    <row r="106" spans="2:12" x14ac:dyDescent="0.25">
      <c r="B106" s="122" t="s">
        <v>1977</v>
      </c>
      <c r="C106" s="122" t="s">
        <v>1916</v>
      </c>
      <c r="D106" s="95">
        <v>5</v>
      </c>
      <c r="E106" s="71">
        <f>+Categoria_de_Costos!G224</f>
        <v>15061000</v>
      </c>
      <c r="F106" s="139">
        <v>12</v>
      </c>
      <c r="G106" s="140">
        <v>1</v>
      </c>
      <c r="H106" s="107">
        <f>D106*E106*F106*G106</f>
        <v>903660000</v>
      </c>
      <c r="I106" s="749" t="s">
        <v>1978</v>
      </c>
      <c r="J106" s="749"/>
      <c r="K106" s="109" t="s">
        <v>1524</v>
      </c>
    </row>
    <row r="107" spans="2:12" ht="15" x14ac:dyDescent="0.25">
      <c r="B107" s="92" t="s">
        <v>1699</v>
      </c>
      <c r="C107" s="98"/>
      <c r="D107" s="99"/>
      <c r="E107" s="72"/>
      <c r="F107" s="72"/>
      <c r="G107" s="128"/>
      <c r="H107" s="100">
        <f>SUM(H102:H106)</f>
        <v>2743477000</v>
      </c>
      <c r="I107" s="746"/>
      <c r="J107" s="746"/>
      <c r="K107" s="112"/>
    </row>
    <row r="108" spans="2:12" x14ac:dyDescent="0.25">
      <c r="B108" s="122" t="s">
        <v>1129</v>
      </c>
      <c r="C108" s="94" t="s">
        <v>24</v>
      </c>
      <c r="D108" s="95">
        <v>2000</v>
      </c>
      <c r="E108" s="71">
        <f>+Categoria_de_Costos!C634</f>
        <v>12000</v>
      </c>
      <c r="F108" s="139"/>
      <c r="G108" s="140"/>
      <c r="H108" s="107">
        <f>E108*D108</f>
        <v>24000000</v>
      </c>
      <c r="I108" s="749" t="s">
        <v>1970</v>
      </c>
      <c r="J108" s="749"/>
      <c r="K108" s="109" t="s">
        <v>1725</v>
      </c>
    </row>
    <row r="109" spans="2:12" x14ac:dyDescent="0.25">
      <c r="B109" s="122" t="s">
        <v>1102</v>
      </c>
      <c r="C109" s="94" t="s">
        <v>24</v>
      </c>
      <c r="D109" s="95">
        <v>6</v>
      </c>
      <c r="E109" s="71">
        <f>+Categoria_de_Costos!C595</f>
        <v>2800000</v>
      </c>
      <c r="F109" s="139"/>
      <c r="G109" s="140"/>
      <c r="H109" s="107">
        <f>E109*D109</f>
        <v>16800000</v>
      </c>
      <c r="I109" s="749" t="s">
        <v>1970</v>
      </c>
      <c r="J109" s="749"/>
      <c r="K109" s="109" t="s">
        <v>1722</v>
      </c>
    </row>
    <row r="110" spans="2:12" x14ac:dyDescent="0.25">
      <c r="B110" s="122" t="s">
        <v>1979</v>
      </c>
      <c r="C110" s="94" t="s">
        <v>24</v>
      </c>
      <c r="D110" s="95">
        <v>1</v>
      </c>
      <c r="E110" s="71">
        <f>+Categoria_de_Costos!C609</f>
        <v>17500000</v>
      </c>
      <c r="F110" s="139"/>
      <c r="G110" s="140">
        <v>0.5</v>
      </c>
      <c r="H110" s="107">
        <f>E110*D110*G110</f>
        <v>8750000</v>
      </c>
      <c r="I110" s="749" t="s">
        <v>1970</v>
      </c>
      <c r="J110" s="749"/>
      <c r="K110" s="109" t="s">
        <v>1722</v>
      </c>
    </row>
    <row r="111" spans="2:12" ht="15" x14ac:dyDescent="0.25">
      <c r="B111" s="92" t="s">
        <v>1530</v>
      </c>
      <c r="C111" s="98"/>
      <c r="D111" s="99"/>
      <c r="E111" s="72"/>
      <c r="F111" s="72"/>
      <c r="G111" s="128"/>
      <c r="H111" s="100">
        <f>SUM(H108:H110)</f>
        <v>49550000</v>
      </c>
      <c r="I111" s="746"/>
      <c r="J111" s="746"/>
      <c r="K111" s="112"/>
    </row>
    <row r="112" spans="2:12" ht="19.5" customHeight="1" x14ac:dyDescent="0.25">
      <c r="B112" s="108" t="s">
        <v>1980</v>
      </c>
      <c r="C112" s="94" t="s">
        <v>24</v>
      </c>
      <c r="D112" s="109">
        <v>1</v>
      </c>
      <c r="E112" s="71">
        <f>+Categoria_de_Costos!C715</f>
        <v>39600000</v>
      </c>
      <c r="F112" s="96"/>
      <c r="G112" s="97">
        <v>0.5</v>
      </c>
      <c r="H112" s="91">
        <f>E112*D112*G112</f>
        <v>19800000</v>
      </c>
      <c r="I112" s="749" t="s">
        <v>1976</v>
      </c>
      <c r="J112" s="749"/>
      <c r="K112" s="109" t="s">
        <v>1529</v>
      </c>
    </row>
    <row r="113" spans="2:11" ht="15" x14ac:dyDescent="0.25">
      <c r="B113" s="92" t="s">
        <v>1981</v>
      </c>
      <c r="C113" s="98"/>
      <c r="D113" s="99"/>
      <c r="E113" s="72"/>
      <c r="F113" s="72"/>
      <c r="G113" s="128"/>
      <c r="H113" s="100">
        <f>+SUM(H112)</f>
        <v>19800000</v>
      </c>
      <c r="I113" s="746"/>
      <c r="J113" s="746"/>
      <c r="K113" s="112" t="s">
        <v>1982</v>
      </c>
    </row>
    <row r="114" spans="2:11" ht="27.75" customHeight="1" x14ac:dyDescent="0.25">
      <c r="B114" s="122" t="s">
        <v>1983</v>
      </c>
      <c r="C114" s="102" t="s">
        <v>24</v>
      </c>
      <c r="D114" s="95">
        <v>3</v>
      </c>
      <c r="E114" s="103">
        <f>+Categoria_de_Costos!C319</f>
        <v>11200000</v>
      </c>
      <c r="F114" s="104"/>
      <c r="G114" s="105"/>
      <c r="H114" s="106">
        <f t="shared" ref="H114:H120" si="13">D114*E114</f>
        <v>33600000</v>
      </c>
      <c r="I114" s="749" t="s">
        <v>1972</v>
      </c>
      <c r="J114" s="749"/>
      <c r="K114" s="113" t="s">
        <v>1961</v>
      </c>
    </row>
    <row r="115" spans="2:11" ht="14.25" customHeight="1" x14ac:dyDescent="0.25">
      <c r="B115" s="122" t="s">
        <v>1984</v>
      </c>
      <c r="C115" s="102" t="s">
        <v>24</v>
      </c>
      <c r="D115" s="95">
        <f>+D102*2</f>
        <v>14</v>
      </c>
      <c r="E115" s="103">
        <f>+Categoria_de_Costos!C296</f>
        <v>830000</v>
      </c>
      <c r="F115" s="104"/>
      <c r="G115" s="105"/>
      <c r="H115" s="106">
        <f t="shared" si="13"/>
        <v>11620000</v>
      </c>
      <c r="I115" s="749" t="s">
        <v>1972</v>
      </c>
      <c r="J115" s="749"/>
      <c r="K115" s="113" t="s">
        <v>1531</v>
      </c>
    </row>
    <row r="116" spans="2:11" ht="28.5" customHeight="1" x14ac:dyDescent="0.25">
      <c r="B116" s="122" t="s">
        <v>1985</v>
      </c>
      <c r="C116" s="102" t="s">
        <v>24</v>
      </c>
      <c r="D116" s="95">
        <f>+D106*3</f>
        <v>15</v>
      </c>
      <c r="E116" s="103">
        <f>+Categoria_de_Costos!C296</f>
        <v>830000</v>
      </c>
      <c r="F116" s="104"/>
      <c r="G116" s="105"/>
      <c r="H116" s="106">
        <f t="shared" si="13"/>
        <v>12450000</v>
      </c>
      <c r="I116" s="749" t="s">
        <v>1978</v>
      </c>
      <c r="J116" s="749"/>
      <c r="K116" s="113" t="s">
        <v>1531</v>
      </c>
    </row>
    <row r="117" spans="2:11" x14ac:dyDescent="0.25">
      <c r="B117" s="122" t="s">
        <v>1880</v>
      </c>
      <c r="C117" s="102" t="s">
        <v>24</v>
      </c>
      <c r="D117" s="95">
        <f>+D103*Categoria_de_Costos!C23</f>
        <v>18</v>
      </c>
      <c r="E117" s="103">
        <f>+Categoria_de_Costos!C296</f>
        <v>830000</v>
      </c>
      <c r="F117" s="104"/>
      <c r="G117" s="105"/>
      <c r="H117" s="106">
        <f t="shared" si="13"/>
        <v>14940000</v>
      </c>
      <c r="I117" s="749" t="s">
        <v>1973</v>
      </c>
      <c r="J117" s="749"/>
      <c r="K117" s="113" t="s">
        <v>1531</v>
      </c>
    </row>
    <row r="118" spans="2:11" ht="28.5" x14ac:dyDescent="0.25">
      <c r="B118" s="122" t="s">
        <v>1986</v>
      </c>
      <c r="C118" s="102" t="s">
        <v>1532</v>
      </c>
      <c r="D118" s="95">
        <f>+D115*3</f>
        <v>42</v>
      </c>
      <c r="E118" s="103">
        <f>+Categoria_de_Costos!G264</f>
        <v>866764.50010800001</v>
      </c>
      <c r="F118" s="104"/>
      <c r="G118" s="105"/>
      <c r="H118" s="106">
        <f t="shared" si="13"/>
        <v>36404109.004536003</v>
      </c>
      <c r="I118" s="749" t="s">
        <v>1972</v>
      </c>
      <c r="J118" s="749"/>
      <c r="K118" s="113" t="s">
        <v>1533</v>
      </c>
    </row>
    <row r="119" spans="2:11" ht="28.5" x14ac:dyDescent="0.25">
      <c r="B119" s="122" t="s">
        <v>1987</v>
      </c>
      <c r="C119" s="102" t="s">
        <v>1532</v>
      </c>
      <c r="D119" s="95">
        <f>+D116*3</f>
        <v>45</v>
      </c>
      <c r="E119" s="103">
        <f>+Categoria_de_Costos!G264</f>
        <v>866764.50010800001</v>
      </c>
      <c r="F119" s="104"/>
      <c r="G119" s="105"/>
      <c r="H119" s="106">
        <f t="shared" si="13"/>
        <v>39004402.504859999</v>
      </c>
      <c r="I119" s="749" t="s">
        <v>1978</v>
      </c>
      <c r="J119" s="749"/>
      <c r="K119" s="113" t="s">
        <v>1533</v>
      </c>
    </row>
    <row r="120" spans="2:11" x14ac:dyDescent="0.25">
      <c r="B120" s="122" t="s">
        <v>1882</v>
      </c>
      <c r="C120" s="102" t="s">
        <v>1532</v>
      </c>
      <c r="D120" s="95">
        <f>+D117*3</f>
        <v>54</v>
      </c>
      <c r="E120" s="103">
        <f>+Categoria_de_Costos!G256</f>
        <v>716571.99506880005</v>
      </c>
      <c r="F120" s="104"/>
      <c r="G120" s="105"/>
      <c r="H120" s="106">
        <f t="shared" si="13"/>
        <v>38694887.733715206</v>
      </c>
      <c r="I120" s="749" t="s">
        <v>1973</v>
      </c>
      <c r="J120" s="749"/>
      <c r="K120" s="113" t="s">
        <v>1533</v>
      </c>
    </row>
    <row r="121" spans="2:11" x14ac:dyDescent="0.25">
      <c r="B121" s="101" t="s">
        <v>1534</v>
      </c>
      <c r="C121" s="102" t="s">
        <v>1742</v>
      </c>
      <c r="D121" s="109">
        <f>+D104</f>
        <v>10</v>
      </c>
      <c r="E121" s="103">
        <f>+Categoria_de_Costos!C348</f>
        <v>710000</v>
      </c>
      <c r="F121" s="104">
        <v>12</v>
      </c>
      <c r="G121" s="140">
        <v>0.5</v>
      </c>
      <c r="H121" s="107">
        <f>+D121*E121*F121*G121</f>
        <v>42600000</v>
      </c>
      <c r="I121" s="749" t="s">
        <v>1973</v>
      </c>
      <c r="J121" s="749"/>
      <c r="K121" s="123" t="s">
        <v>1535</v>
      </c>
    </row>
    <row r="122" spans="2:11" ht="15" customHeight="1" x14ac:dyDescent="0.25">
      <c r="B122" s="92" t="s">
        <v>1962</v>
      </c>
      <c r="C122" s="98"/>
      <c r="D122" s="99"/>
      <c r="E122" s="72"/>
      <c r="F122" s="72"/>
      <c r="G122" s="128"/>
      <c r="H122" s="100">
        <f>SUM(H114:H121)</f>
        <v>229313399.24311122</v>
      </c>
      <c r="I122" s="746"/>
      <c r="J122" s="746"/>
      <c r="K122" s="112"/>
    </row>
    <row r="123" spans="2:11" x14ac:dyDescent="0.25">
      <c r="B123" s="122" t="s">
        <v>1988</v>
      </c>
      <c r="C123" s="102" t="s">
        <v>24</v>
      </c>
      <c r="D123" s="109">
        <f>+Categoria_de_Costos!C24*1</f>
        <v>10</v>
      </c>
      <c r="E123" s="103">
        <f>+Categoria_de_Costos!F469</f>
        <v>13550000</v>
      </c>
      <c r="F123" s="104"/>
      <c r="G123" s="105"/>
      <c r="H123" s="106">
        <f>D123*E123</f>
        <v>135500000</v>
      </c>
      <c r="I123" s="749" t="s">
        <v>1989</v>
      </c>
      <c r="J123" s="749"/>
      <c r="K123" s="123" t="s">
        <v>1884</v>
      </c>
    </row>
    <row r="124" spans="2:11" x14ac:dyDescent="0.25">
      <c r="B124" s="122" t="s">
        <v>1907</v>
      </c>
      <c r="C124" s="102" t="s">
        <v>24</v>
      </c>
      <c r="D124" s="109">
        <f>+Categoria_de_Costos!C24*1</f>
        <v>10</v>
      </c>
      <c r="E124" s="103">
        <f>+Categoria_de_Costos!D481</f>
        <v>8650000</v>
      </c>
      <c r="F124" s="104"/>
      <c r="G124" s="105"/>
      <c r="H124" s="106">
        <f>D124*E124</f>
        <v>86500000</v>
      </c>
      <c r="I124" s="749" t="s">
        <v>1989</v>
      </c>
      <c r="J124" s="749"/>
      <c r="K124" s="123" t="s">
        <v>1642</v>
      </c>
    </row>
    <row r="125" spans="2:11" x14ac:dyDescent="0.25">
      <c r="B125" s="122" t="s">
        <v>1990</v>
      </c>
      <c r="C125" s="102" t="s">
        <v>24</v>
      </c>
      <c r="D125" s="109">
        <f>+Categoria_de_Costos!C24*1</f>
        <v>10</v>
      </c>
      <c r="E125" s="103">
        <f>+Categoria_de_Costos!E494</f>
        <v>41550000</v>
      </c>
      <c r="F125" s="104"/>
      <c r="G125" s="105"/>
      <c r="H125" s="106">
        <f>D125*E125</f>
        <v>415500000</v>
      </c>
      <c r="I125" s="749" t="s">
        <v>1989</v>
      </c>
      <c r="J125" s="749"/>
      <c r="K125" s="123" t="s">
        <v>1991</v>
      </c>
    </row>
    <row r="126" spans="2:11" x14ac:dyDescent="0.25">
      <c r="B126" s="122" t="s">
        <v>1992</v>
      </c>
      <c r="C126" s="102" t="s">
        <v>24</v>
      </c>
      <c r="D126" s="109">
        <f>+Categoria_de_Costos!C24*1</f>
        <v>10</v>
      </c>
      <c r="E126" s="103">
        <f>+Categoria_de_Costos!E507</f>
        <v>71950000</v>
      </c>
      <c r="F126" s="104"/>
      <c r="G126" s="105"/>
      <c r="H126" s="106">
        <f>D126*E126</f>
        <v>719500000</v>
      </c>
      <c r="I126" s="749" t="s">
        <v>1989</v>
      </c>
      <c r="J126" s="749"/>
      <c r="K126" s="123" t="s">
        <v>1678</v>
      </c>
    </row>
    <row r="127" spans="2:11" x14ac:dyDescent="0.25">
      <c r="B127" s="122" t="s">
        <v>1993</v>
      </c>
      <c r="C127" s="102" t="s">
        <v>24</v>
      </c>
      <c r="D127" s="95">
        <v>3</v>
      </c>
      <c r="E127" s="103">
        <f>+Categoria_de_Costos!C524</f>
        <v>12000000</v>
      </c>
      <c r="F127" s="104"/>
      <c r="G127" s="105"/>
      <c r="H127" s="106">
        <f t="shared" ref="H127:H132" si="14">D127*E127</f>
        <v>36000000</v>
      </c>
      <c r="I127" s="749" t="s">
        <v>1989</v>
      </c>
      <c r="J127" s="749"/>
      <c r="K127" s="123" t="s">
        <v>1994</v>
      </c>
    </row>
    <row r="128" spans="2:11" x14ac:dyDescent="0.25">
      <c r="B128" s="122" t="s">
        <v>1995</v>
      </c>
      <c r="C128" s="102" t="s">
        <v>24</v>
      </c>
      <c r="D128" s="95">
        <v>3</v>
      </c>
      <c r="E128" s="103">
        <f>+Categoria_de_Costos!C525</f>
        <v>24000000</v>
      </c>
      <c r="F128" s="104"/>
      <c r="G128" s="105"/>
      <c r="H128" s="106">
        <f t="shared" si="14"/>
        <v>72000000</v>
      </c>
      <c r="I128" s="749" t="s">
        <v>1989</v>
      </c>
      <c r="J128" s="749"/>
      <c r="K128" s="123" t="s">
        <v>1994</v>
      </c>
    </row>
    <row r="129" spans="2:12" x14ac:dyDescent="0.25">
      <c r="B129" s="122" t="s">
        <v>1996</v>
      </c>
      <c r="C129" s="102" t="s">
        <v>24</v>
      </c>
      <c r="D129" s="95">
        <v>3</v>
      </c>
      <c r="E129" s="103">
        <f>+Categoria_de_Costos!C530</f>
        <v>36000000</v>
      </c>
      <c r="F129" s="104"/>
      <c r="G129" s="105"/>
      <c r="H129" s="106">
        <f t="shared" si="14"/>
        <v>108000000</v>
      </c>
      <c r="I129" s="749" t="s">
        <v>1989</v>
      </c>
      <c r="J129" s="749"/>
      <c r="K129" s="123" t="s">
        <v>1997</v>
      </c>
    </row>
    <row r="130" spans="2:12" x14ac:dyDescent="0.25">
      <c r="B130" s="122" t="s">
        <v>1998</v>
      </c>
      <c r="C130" s="102" t="s">
        <v>24</v>
      </c>
      <c r="D130" s="95">
        <v>3</v>
      </c>
      <c r="E130" s="103">
        <f>+Categoria_de_Costos!C531</f>
        <v>65000000</v>
      </c>
      <c r="F130" s="104"/>
      <c r="G130" s="105"/>
      <c r="H130" s="106">
        <f t="shared" si="14"/>
        <v>195000000</v>
      </c>
      <c r="I130" s="749" t="s">
        <v>1989</v>
      </c>
      <c r="J130" s="749"/>
      <c r="K130" s="123" t="s">
        <v>1997</v>
      </c>
    </row>
    <row r="131" spans="2:12" s="85" customFormat="1" x14ac:dyDescent="0.25">
      <c r="B131" s="122" t="s">
        <v>1999</v>
      </c>
      <c r="C131" s="102" t="s">
        <v>24</v>
      </c>
      <c r="D131" s="95">
        <v>3</v>
      </c>
      <c r="E131" s="103">
        <f>+Categoria_de_Costos!C536</f>
        <v>68000000</v>
      </c>
      <c r="F131" s="104"/>
      <c r="G131" s="105"/>
      <c r="H131" s="106">
        <f t="shared" si="14"/>
        <v>204000000</v>
      </c>
      <c r="I131" s="749" t="s">
        <v>1989</v>
      </c>
      <c r="J131" s="749"/>
      <c r="K131" s="123" t="s">
        <v>2000</v>
      </c>
      <c r="L131" s="78"/>
    </row>
    <row r="132" spans="2:12" s="85" customFormat="1" x14ac:dyDescent="0.25">
      <c r="B132" s="122" t="s">
        <v>2001</v>
      </c>
      <c r="C132" s="102" t="s">
        <v>24</v>
      </c>
      <c r="D132" s="95">
        <v>3</v>
      </c>
      <c r="E132" s="103">
        <f>+Categoria_de_Costos!C537</f>
        <v>120000000</v>
      </c>
      <c r="F132" s="104"/>
      <c r="G132" s="105"/>
      <c r="H132" s="106">
        <f t="shared" si="14"/>
        <v>360000000</v>
      </c>
      <c r="I132" s="749" t="s">
        <v>1989</v>
      </c>
      <c r="J132" s="749"/>
      <c r="K132" s="123" t="s">
        <v>2000</v>
      </c>
      <c r="L132" s="78"/>
    </row>
    <row r="133" spans="2:12" ht="15" x14ac:dyDescent="0.25">
      <c r="B133" s="92" t="s">
        <v>1886</v>
      </c>
      <c r="C133" s="98"/>
      <c r="D133" s="99"/>
      <c r="E133" s="72"/>
      <c r="F133" s="72"/>
      <c r="G133" s="128"/>
      <c r="H133" s="100">
        <f>SUM(H123:H132)</f>
        <v>2332000000</v>
      </c>
      <c r="I133" s="746"/>
      <c r="J133" s="746"/>
      <c r="K133" s="112"/>
    </row>
    <row r="134" spans="2:12" x14ac:dyDescent="0.25">
      <c r="B134" s="795" t="s">
        <v>2002</v>
      </c>
      <c r="C134" s="796"/>
      <c r="D134" s="796"/>
      <c r="E134" s="796"/>
      <c r="F134" s="796"/>
      <c r="G134" s="797"/>
      <c r="H134" s="110" t="s">
        <v>1538</v>
      </c>
    </row>
    <row r="135" spans="2:12" ht="15" x14ac:dyDescent="0.25">
      <c r="B135" s="751" t="s">
        <v>1540</v>
      </c>
      <c r="C135" s="751"/>
      <c r="D135" s="751"/>
      <c r="E135" s="751"/>
      <c r="F135" s="751"/>
      <c r="G135" s="751"/>
      <c r="H135" s="33">
        <f>+H101+H107+H111+H113+H122+H133</f>
        <v>5726940399.2431107</v>
      </c>
      <c r="I135" s="757"/>
      <c r="J135" s="757"/>
      <c r="K135" s="48"/>
      <c r="L135" s="77"/>
    </row>
    <row r="136" spans="2:12" ht="15" x14ac:dyDescent="0.25">
      <c r="B136" s="747" t="s">
        <v>1541</v>
      </c>
      <c r="C136" s="747"/>
      <c r="D136" s="747"/>
      <c r="E136" s="747"/>
      <c r="F136" s="747"/>
      <c r="G136" s="747"/>
      <c r="H136" s="111">
        <v>0</v>
      </c>
      <c r="J136" s="77"/>
      <c r="K136" s="77"/>
      <c r="L136" s="77"/>
    </row>
    <row r="137" spans="2:12" ht="16.5" customHeight="1" x14ac:dyDescent="0.25">
      <c r="B137" s="747" t="s">
        <v>2003</v>
      </c>
      <c r="C137" s="747"/>
      <c r="D137" s="747"/>
      <c r="E137" s="747"/>
      <c r="F137" s="747"/>
      <c r="G137" s="747"/>
      <c r="H137" s="111">
        <f>+((H101+H103+H104+H117+H120+H121+H108+H109+H110)/12)*9</f>
        <v>765699665.80028641</v>
      </c>
      <c r="I137" s="83"/>
      <c r="J137" s="77"/>
      <c r="K137" s="77"/>
      <c r="L137" s="77"/>
    </row>
    <row r="138" spans="2:12" ht="15" x14ac:dyDescent="0.25">
      <c r="B138" s="747" t="s">
        <v>1744</v>
      </c>
      <c r="C138" s="747"/>
      <c r="D138" s="747"/>
      <c r="E138" s="747"/>
      <c r="F138" s="747"/>
      <c r="G138" s="747"/>
      <c r="H138" s="111">
        <f>+H101+H102+H103+H104+H105+H111+H113+H114+H115+H117+H118+H120+H121+H133</f>
        <v>4771825996.7382507</v>
      </c>
      <c r="I138" s="83"/>
      <c r="J138" s="77"/>
      <c r="K138" s="77"/>
      <c r="L138" s="77"/>
    </row>
    <row r="139" spans="2:12" ht="15" x14ac:dyDescent="0.25">
      <c r="B139" s="747" t="s">
        <v>2004</v>
      </c>
      <c r="C139" s="747"/>
      <c r="D139" s="747"/>
      <c r="E139" s="747"/>
      <c r="F139" s="747"/>
      <c r="G139" s="747"/>
      <c r="H139" s="111">
        <f>+H101+H102+H103+H104+H111+H113+H114+H115+H117+H118+H120+H121+H133</f>
        <v>4719480996.7382507</v>
      </c>
      <c r="I139" s="83"/>
      <c r="J139" s="77"/>
      <c r="K139" s="77"/>
      <c r="L139" s="77"/>
    </row>
    <row r="140" spans="2:12" ht="15" x14ac:dyDescent="0.25">
      <c r="B140" s="747" t="s">
        <v>2005</v>
      </c>
      <c r="C140" s="747"/>
      <c r="D140" s="747"/>
      <c r="E140" s="747"/>
      <c r="F140" s="747"/>
      <c r="G140" s="747"/>
      <c r="H140" s="111">
        <f>+H101+H102+H103+H104+H106+H111+H113+H122+H133</f>
        <v>5674595399.2431107</v>
      </c>
      <c r="I140" s="83"/>
      <c r="J140" s="77"/>
      <c r="K140" s="77"/>
      <c r="L140" s="77"/>
    </row>
    <row r="141" spans="2:12" ht="15" x14ac:dyDescent="0.25">
      <c r="B141" s="747" t="s">
        <v>1683</v>
      </c>
      <c r="C141" s="747"/>
      <c r="D141" s="747"/>
      <c r="E141" s="747"/>
      <c r="F141" s="747"/>
      <c r="G141" s="747"/>
      <c r="H141" s="111">
        <f>+H135-H105</f>
        <v>5674595399.2431107</v>
      </c>
      <c r="I141" s="83"/>
      <c r="J141" s="77"/>
      <c r="K141" s="77"/>
      <c r="L141" s="77"/>
    </row>
    <row r="142" spans="2:12" ht="15" x14ac:dyDescent="0.25">
      <c r="B142" s="747" t="s">
        <v>2006</v>
      </c>
      <c r="C142" s="747"/>
      <c r="D142" s="747"/>
      <c r="E142" s="747"/>
      <c r="F142" s="747"/>
      <c r="G142" s="747"/>
      <c r="H142" s="111">
        <f>+H101+H102+H103+H104+H111+H114+H115+H117+H118+H120+H121+H133+H113</f>
        <v>4719480996.7382507</v>
      </c>
      <c r="I142" s="83"/>
      <c r="J142" s="77"/>
      <c r="K142" s="77"/>
      <c r="L142" s="77"/>
    </row>
    <row r="144" spans="2:12" ht="15" x14ac:dyDescent="0.25">
      <c r="B144" s="751" t="s">
        <v>1545</v>
      </c>
      <c r="C144" s="751"/>
    </row>
    <row r="145" spans="2:12" ht="159.94999999999999" customHeight="1" x14ac:dyDescent="0.25">
      <c r="B145" s="781" t="s">
        <v>2147</v>
      </c>
      <c r="C145" s="781"/>
      <c r="D145" s="781"/>
      <c r="E145" s="781"/>
      <c r="F145" s="781"/>
      <c r="G145" s="781"/>
      <c r="H145" s="781"/>
      <c r="I145" s="781"/>
      <c r="J145" s="781"/>
      <c r="K145" s="781"/>
      <c r="L145" s="781"/>
    </row>
    <row r="148" spans="2:12" ht="48" customHeight="1" x14ac:dyDescent="0.25">
      <c r="B148" s="751" t="str">
        <f>+Cronograma_Ovino_Caprina!B82</f>
        <v>5.3. Mejora de la extensión agropecuaria y asistencia técnica para la cadena</v>
      </c>
      <c r="C148" s="751"/>
      <c r="D148" s="751"/>
      <c r="E148" s="751"/>
      <c r="F148" s="751"/>
      <c r="G148" s="751"/>
      <c r="H148" s="751"/>
      <c r="I148" s="751"/>
      <c r="J148" s="751"/>
      <c r="K148" s="751"/>
      <c r="L148" s="751"/>
    </row>
    <row r="149" spans="2:12" ht="48" customHeight="1" x14ac:dyDescent="0.25">
      <c r="B149" s="750" t="str">
        <f>+Cronograma_Ovino_Caprina!E82</f>
        <v>5.3.1. Fortalecer el servicio público de extensión agropecuaria y la asistencia técnica, a partir de la transferencia de tecnologías generadas por las entidades, centros, redes y grupos de investigación, a quienes desarrollan actividades de extensión agropecuaria (EPSEA) y de asistencia técnica, con el fin de mejorar la calidad de los servicios prestados a los diferentes tipos de usuarios, integrando sus conocimientos, condiciones sociales, culturales y económicas, así como las características específicas de sus sistemas de producción, transformación y comercialización, de acuerdo con los avances en la caracterización de la producción de la actividad 5.1.1.</v>
      </c>
      <c r="C149" s="750"/>
      <c r="D149" s="750"/>
      <c r="E149" s="750"/>
      <c r="F149" s="750"/>
      <c r="G149" s="750"/>
      <c r="H149" s="750"/>
      <c r="I149" s="750"/>
      <c r="J149" s="750"/>
      <c r="K149" s="750"/>
      <c r="L149" s="750"/>
    </row>
    <row r="150" spans="2:12" ht="48" customHeight="1" x14ac:dyDescent="0.25">
      <c r="B150" s="750" t="str">
        <f>+Cronograma_Ovino_Caprina!E83</f>
        <v>5.3.2. Promover la participación de los productores y sus organizaciones, en la elaboración de los Planes Departamentales de Extensión Agropecuaria (PDEA) y en los proyectos que se desarrollen para su ejecución, a través de organismos de representación como los Comités Regionales de Cadena, los Consejos Municipales de Desarrollo Rural (CMDR) o los que hagan sus veces, los Consejos Seccionales de Desarrollo Agropecuario (CONSEA), para que la cadena productiva ovino caprina sea incluida de manera integral en dichos instrumentos de política y sus productores puedan acceder al servicio público de extensión agropecuaria.</v>
      </c>
      <c r="C150" s="750"/>
      <c r="D150" s="750"/>
      <c r="E150" s="750"/>
      <c r="F150" s="750"/>
      <c r="G150" s="750"/>
      <c r="H150" s="750"/>
      <c r="I150" s="750"/>
      <c r="J150" s="750"/>
      <c r="K150" s="750"/>
      <c r="L150" s="750"/>
    </row>
    <row r="151" spans="2:12" ht="48" customHeight="1" x14ac:dyDescent="0.25">
      <c r="B151" s="750" t="str">
        <f>+Cronograma_Ovino_Caprina!E84</f>
        <v>5.3.3. Promover la inscripción de los productores y sus organizaciones en el registro de usuarios del servicio público de extensión agropecuaria, mediante campañas informativas y acompañamiento en el diligenciamiento de la información requerida en las plataformas digitales habilitadas, de acuerdo con lo establecido en la Ley 1876 de 2017 (SNIA), con el fin de facilitar el acceso al servicio público de extensión agropecuaria.</v>
      </c>
      <c r="C151" s="750"/>
      <c r="D151" s="750"/>
      <c r="E151" s="750"/>
      <c r="F151" s="750"/>
      <c r="G151" s="750"/>
      <c r="H151" s="750"/>
      <c r="I151" s="750"/>
      <c r="J151" s="750"/>
      <c r="K151" s="750"/>
      <c r="L151" s="750"/>
    </row>
    <row r="152" spans="2:12" ht="48" customHeight="1" x14ac:dyDescent="0.25">
      <c r="B152" s="750" t="str">
        <f>+Cronograma_Ovino_Caprina!E85</f>
        <v>5.3.4. Promover la articulación entre el MinAgricultura, la ADR, las entidades territoriales, el SENA, y otras entidades de apoyo públicas o privadas, de carácter nacional o internacional, y los productores y sus organizaciones, para la gestión y  concurrencia de recursos técnicos y financieros, incluidos los que se dispongan a través del Fondo Nacional de Extensión Agropecuaria (FNEA)  y otros instrumentos, con el fin de mejorar el acceso, cobertura, continuidad y permanencia del servicio público de extensión agropecuaria y la asistencia técnica.</v>
      </c>
      <c r="C152" s="750"/>
      <c r="D152" s="750"/>
      <c r="E152" s="750"/>
      <c r="F152" s="750"/>
      <c r="G152" s="750"/>
      <c r="H152" s="750"/>
      <c r="I152" s="750"/>
      <c r="J152" s="750"/>
      <c r="K152" s="750"/>
      <c r="L152" s="750"/>
    </row>
    <row r="153" spans="2:12" ht="48" customHeight="1" x14ac:dyDescent="0.25">
      <c r="B153" s="750" t="str">
        <f>+Cronograma_Ovino_Caprina!E86</f>
        <v>5.3.5. Diseñar y concertar una agenda dirigida al fortalecimiento de las capacidades de los productores y transformadores de la cadena, con enfoque diferenciado (género, etario y étnico), que incluya aspectos como producción tecnificada, manejo  y transición agroecológica, diversificación productiva, valor agregado, comercialización, desarrollo empresarial, habilidades humanas, sociales y de participación, asociatividad, gestión sostenible de los recursos naturales, entre otros; con el fin de fortalecer los procesos de transferencia de conocimientos y tecnologías, teniendo en cuenta los avances en la elaboración de los planes de innovación productiva que se desarrollen en la actividad 5.1.5.</v>
      </c>
      <c r="C153" s="750"/>
      <c r="D153" s="750"/>
      <c r="E153" s="750"/>
      <c r="F153" s="750"/>
      <c r="G153" s="750"/>
      <c r="H153" s="750"/>
      <c r="I153" s="750"/>
      <c r="J153" s="750"/>
      <c r="K153" s="750"/>
      <c r="L153" s="750"/>
    </row>
    <row r="154" spans="2:12" ht="48" customHeight="1" x14ac:dyDescent="0.25">
      <c r="B154" s="750" t="str">
        <f>+Cronograma_Ovino_Caprina!E87</f>
        <v>5.3.6. Promover programas de educación formal y no formal, dirigida a extensionistas, asistentes técnicos, promotores agropecuarios campesinos y/o étnicos, para lograr su actualización continua, mejorar sus capacidades en mecanismos de comunicación bidireccional y en el modelo de gestión del conocimiento, así como para fortalecer sus conocimientos sobre las especies ovina y caprina, en áreas como nutrición, reproducción y sanidad, entre otros; considerando el contexto sociocultural en el que desarrollan sus actividades de extensión y asistencia técnica.</v>
      </c>
      <c r="C154" s="750"/>
      <c r="D154" s="750"/>
      <c r="E154" s="750"/>
      <c r="F154" s="750"/>
      <c r="G154" s="750"/>
      <c r="H154" s="750"/>
      <c r="I154" s="750"/>
      <c r="J154" s="750"/>
      <c r="K154" s="750"/>
      <c r="L154" s="750"/>
    </row>
    <row r="155" spans="2:12" ht="48" customHeight="1" x14ac:dyDescent="0.25">
      <c r="B155" s="750" t="str">
        <f>+Cronograma_Ovino_Caprina!E88</f>
        <v>5.3.7. Realizar el seguimiento y la evaluación del servicio público de extensión agropecuaria y de la asistencia técnica en la cadena, bajo el liderazgo de la ADR y las entidades territoriales, considerando aspectos como cobertura, permanencia, continuidad, pertinencia y calidad, con el fin de identificar e implementar acciones de mejora del servicio prestado.</v>
      </c>
      <c r="C155" s="750"/>
      <c r="D155" s="750"/>
      <c r="E155" s="750"/>
      <c r="F155" s="750"/>
      <c r="G155" s="750"/>
      <c r="H155" s="750"/>
      <c r="I155" s="750"/>
      <c r="J155" s="750"/>
      <c r="K155" s="750"/>
      <c r="L155" s="750"/>
    </row>
    <row r="156" spans="2:12" x14ac:dyDescent="0.25">
      <c r="B156" s="77"/>
      <c r="C156" s="77"/>
      <c r="D156" s="77"/>
      <c r="E156" s="77"/>
      <c r="F156" s="77"/>
      <c r="G156" s="77"/>
      <c r="H156" s="77"/>
      <c r="I156" s="77"/>
      <c r="J156" s="77"/>
      <c r="K156" s="77"/>
      <c r="L156" s="77"/>
    </row>
    <row r="157" spans="2:12" x14ac:dyDescent="0.25">
      <c r="B157" s="77"/>
      <c r="C157" s="77"/>
      <c r="D157" s="77"/>
      <c r="E157" s="77"/>
      <c r="F157" s="77"/>
      <c r="G157" s="77"/>
      <c r="H157" s="77"/>
      <c r="I157" s="77"/>
      <c r="J157" s="77"/>
      <c r="K157" s="77"/>
      <c r="L157" s="77"/>
    </row>
    <row r="158" spans="2:12" ht="24.95" customHeight="1" x14ac:dyDescent="0.25">
      <c r="B158" s="37" t="s">
        <v>1504</v>
      </c>
      <c r="C158" s="77"/>
      <c r="D158" s="77"/>
      <c r="E158" s="77"/>
      <c r="F158" s="77"/>
      <c r="G158" s="77"/>
      <c r="H158" s="77"/>
      <c r="I158" s="77"/>
      <c r="J158" s="77"/>
      <c r="K158" s="77"/>
      <c r="L158" s="77"/>
    </row>
    <row r="159" spans="2:12" x14ac:dyDescent="0.25">
      <c r="B159" s="77"/>
      <c r="C159" s="77"/>
      <c r="D159" s="77"/>
      <c r="E159" s="77"/>
      <c r="F159" s="77"/>
      <c r="G159" s="77"/>
      <c r="H159" s="77"/>
      <c r="I159" s="77"/>
      <c r="J159" s="77"/>
      <c r="K159" s="77"/>
      <c r="L159" s="77"/>
    </row>
    <row r="160" spans="2:12" ht="30" x14ac:dyDescent="0.25">
      <c r="B160" s="77"/>
      <c r="C160" s="121" t="s">
        <v>1505</v>
      </c>
      <c r="D160" s="121" t="s">
        <v>1506</v>
      </c>
      <c r="E160" s="77"/>
      <c r="F160" s="77"/>
      <c r="G160" s="77"/>
      <c r="H160" s="77"/>
      <c r="I160" s="77"/>
      <c r="J160" s="77"/>
      <c r="K160" s="77"/>
      <c r="L160" s="77"/>
    </row>
    <row r="161" spans="2:12" ht="21.95" customHeight="1" x14ac:dyDescent="0.25">
      <c r="B161" s="77"/>
      <c r="C161" s="126" t="str">
        <f>+Cronograma_Ovino_Caprina!N82</f>
        <v>Mes 1 del año 2</v>
      </c>
      <c r="D161" s="126" t="str">
        <f>+Cronograma_Ovino_Caprina!O82</f>
        <v>Mes 12 del año 20</v>
      </c>
      <c r="E161" s="77"/>
      <c r="F161" s="77"/>
      <c r="G161" s="84"/>
      <c r="H161" s="77"/>
      <c r="I161" s="77"/>
      <c r="J161" s="77"/>
      <c r="K161" s="77"/>
      <c r="L161" s="77"/>
    </row>
    <row r="162" spans="2:12" ht="45" x14ac:dyDescent="0.25">
      <c r="B162" s="28" t="s">
        <v>920</v>
      </c>
      <c r="C162" s="28" t="s">
        <v>1507</v>
      </c>
      <c r="D162" s="28" t="s">
        <v>1508</v>
      </c>
      <c r="E162" s="28" t="s">
        <v>980</v>
      </c>
      <c r="F162" s="28" t="s">
        <v>1509</v>
      </c>
      <c r="G162" s="28" t="s">
        <v>1510</v>
      </c>
      <c r="H162" s="28" t="s">
        <v>1511</v>
      </c>
      <c r="I162" s="748" t="s">
        <v>1512</v>
      </c>
      <c r="J162" s="748"/>
      <c r="K162" s="28" t="s">
        <v>1853</v>
      </c>
      <c r="L162" s="77"/>
    </row>
    <row r="163" spans="2:12" ht="14.25" customHeight="1" x14ac:dyDescent="0.25">
      <c r="B163" s="122" t="s">
        <v>1547</v>
      </c>
      <c r="C163" s="122" t="s">
        <v>22</v>
      </c>
      <c r="D163" s="95">
        <f>+Categoria_de_Costos!C23*1</f>
        <v>18</v>
      </c>
      <c r="E163" s="71">
        <f>+Categoria_de_Costos!C417</f>
        <v>300000</v>
      </c>
      <c r="F163" s="139"/>
      <c r="G163" s="140"/>
      <c r="H163" s="107">
        <f>E163*D163</f>
        <v>5400000</v>
      </c>
      <c r="I163" s="749" t="s">
        <v>2007</v>
      </c>
      <c r="J163" s="749"/>
      <c r="K163" s="113" t="s">
        <v>1515</v>
      </c>
      <c r="L163" s="77"/>
    </row>
    <row r="164" spans="2:12" ht="14.25" customHeight="1" x14ac:dyDescent="0.25">
      <c r="B164" s="122" t="s">
        <v>1967</v>
      </c>
      <c r="C164" s="122" t="s">
        <v>22</v>
      </c>
      <c r="D164" s="95">
        <f>+Categoria_de_Costos!C23*1</f>
        <v>18</v>
      </c>
      <c r="E164" s="71">
        <f>+Categoria_de_Costos!C426</f>
        <v>1020000</v>
      </c>
      <c r="F164" s="139"/>
      <c r="G164" s="140"/>
      <c r="H164" s="107">
        <f>E164*D164</f>
        <v>18360000</v>
      </c>
      <c r="I164" s="749" t="s">
        <v>2007</v>
      </c>
      <c r="J164" s="749"/>
      <c r="K164" s="109" t="s">
        <v>1517</v>
      </c>
      <c r="L164" s="77"/>
    </row>
    <row r="165" spans="2:12" x14ac:dyDescent="0.25">
      <c r="B165" s="122" t="s">
        <v>1549</v>
      </c>
      <c r="C165" s="122" t="s">
        <v>22</v>
      </c>
      <c r="D165" s="95">
        <f>+Categoria_de_Costos!C23*2</f>
        <v>36</v>
      </c>
      <c r="E165" s="71">
        <f>+Categoria_de_Costos!C434</f>
        <v>60000</v>
      </c>
      <c r="F165" s="139"/>
      <c r="G165" s="140"/>
      <c r="H165" s="107">
        <f>E165*D165</f>
        <v>2160000</v>
      </c>
      <c r="I165" s="749" t="s">
        <v>2008</v>
      </c>
      <c r="J165" s="749"/>
      <c r="K165" s="109" t="s">
        <v>1519</v>
      </c>
      <c r="L165" s="77"/>
    </row>
    <row r="166" spans="2:12" x14ac:dyDescent="0.25">
      <c r="B166" s="122" t="s">
        <v>1969</v>
      </c>
      <c r="C166" s="122" t="s">
        <v>22</v>
      </c>
      <c r="D166" s="95">
        <f>+Categoria_de_Costos!C23*2</f>
        <v>36</v>
      </c>
      <c r="E166" s="71">
        <f>+Categoria_de_Costos!C445</f>
        <v>3000000</v>
      </c>
      <c r="F166" s="139"/>
      <c r="G166" s="140"/>
      <c r="H166" s="107">
        <f>E166*D166</f>
        <v>108000000</v>
      </c>
      <c r="I166" s="749" t="s">
        <v>2009</v>
      </c>
      <c r="J166" s="749"/>
      <c r="K166" s="109" t="s">
        <v>1521</v>
      </c>
      <c r="L166" s="77"/>
    </row>
    <row r="167" spans="2:12" x14ac:dyDescent="0.25">
      <c r="B167" s="122" t="s">
        <v>2010</v>
      </c>
      <c r="C167" s="122" t="s">
        <v>24</v>
      </c>
      <c r="D167" s="95">
        <f>+Categoria_de_Costos!C23*2</f>
        <v>36</v>
      </c>
      <c r="E167" s="71">
        <f>+Categoria_de_Costos!C457</f>
        <v>6080000</v>
      </c>
      <c r="F167" s="139"/>
      <c r="G167" s="140"/>
      <c r="H167" s="107">
        <f>+E167*D167</f>
        <v>218880000</v>
      </c>
      <c r="I167" s="749" t="s">
        <v>2011</v>
      </c>
      <c r="J167" s="749"/>
      <c r="K167" s="109" t="s">
        <v>1553</v>
      </c>
      <c r="L167" s="77"/>
    </row>
    <row r="168" spans="2:12" ht="15" customHeight="1" x14ac:dyDescent="0.25">
      <c r="B168" s="92" t="s">
        <v>1522</v>
      </c>
      <c r="C168" s="98"/>
      <c r="D168" s="99"/>
      <c r="E168" s="72"/>
      <c r="F168" s="72"/>
      <c r="G168" s="128"/>
      <c r="H168" s="100">
        <f>SUM(H163:H167)</f>
        <v>352800000</v>
      </c>
      <c r="I168" s="746"/>
      <c r="J168" s="746"/>
      <c r="K168" s="112"/>
      <c r="L168" s="77"/>
    </row>
    <row r="169" spans="2:12" x14ac:dyDescent="0.25">
      <c r="B169" s="122" t="s">
        <v>1555</v>
      </c>
      <c r="C169" s="122" t="s">
        <v>1916</v>
      </c>
      <c r="D169" s="109">
        <v>2</v>
      </c>
      <c r="E169" s="71">
        <f>+Categoria_de_Costos!G219</f>
        <v>10469000</v>
      </c>
      <c r="F169" s="139">
        <v>12</v>
      </c>
      <c r="G169" s="140">
        <v>1</v>
      </c>
      <c r="H169" s="107">
        <f>D169*E169*F169*G169</f>
        <v>251256000</v>
      </c>
      <c r="I169" s="749" t="s">
        <v>2012</v>
      </c>
      <c r="J169" s="749"/>
      <c r="K169" s="109" t="s">
        <v>1524</v>
      </c>
      <c r="L169" s="77"/>
    </row>
    <row r="170" spans="2:12" x14ac:dyDescent="0.25">
      <c r="B170" s="122" t="s">
        <v>1974</v>
      </c>
      <c r="C170" s="122" t="s">
        <v>1916</v>
      </c>
      <c r="D170" s="109">
        <f>+Categoria_de_Costos!C24</f>
        <v>10</v>
      </c>
      <c r="E170" s="71">
        <f>+Categoria_de_Costos!G215</f>
        <v>6612000</v>
      </c>
      <c r="F170" s="139">
        <v>12</v>
      </c>
      <c r="G170" s="140">
        <v>0.5</v>
      </c>
      <c r="H170" s="107">
        <f>D170*E170*F170*G170</f>
        <v>396720000</v>
      </c>
      <c r="I170" s="749" t="s">
        <v>2012</v>
      </c>
      <c r="J170" s="749"/>
      <c r="K170" s="109" t="s">
        <v>1524</v>
      </c>
      <c r="L170" s="77"/>
    </row>
    <row r="171" spans="2:12" x14ac:dyDescent="0.25">
      <c r="B171" s="122" t="s">
        <v>2013</v>
      </c>
      <c r="C171" s="122" t="s">
        <v>1916</v>
      </c>
      <c r="D171" s="95">
        <v>1</v>
      </c>
      <c r="E171" s="71">
        <f>+Categoria_de_Costos!G219</f>
        <v>10469000</v>
      </c>
      <c r="F171" s="139">
        <v>10</v>
      </c>
      <c r="G171" s="140">
        <v>0.5</v>
      </c>
      <c r="H171" s="107">
        <f>D171*E171*F171*G171</f>
        <v>52345000</v>
      </c>
      <c r="I171" s="749" t="s">
        <v>2014</v>
      </c>
      <c r="J171" s="749"/>
      <c r="K171" s="109" t="s">
        <v>1524</v>
      </c>
      <c r="L171" s="77"/>
    </row>
    <row r="172" spans="2:12" ht="15" customHeight="1" x14ac:dyDescent="0.25">
      <c r="B172" s="92" t="s">
        <v>1699</v>
      </c>
      <c r="C172" s="98"/>
      <c r="D172" s="99"/>
      <c r="E172" s="72"/>
      <c r="F172" s="72"/>
      <c r="G172" s="128"/>
      <c r="H172" s="100">
        <f>SUM(H169:H171)</f>
        <v>700321000</v>
      </c>
      <c r="I172" s="746"/>
      <c r="J172" s="746"/>
      <c r="K172" s="112"/>
      <c r="L172" s="77"/>
    </row>
    <row r="173" spans="2:12" x14ac:dyDescent="0.25">
      <c r="B173" s="108" t="s">
        <v>1129</v>
      </c>
      <c r="C173" s="94" t="s">
        <v>24</v>
      </c>
      <c r="D173" s="95">
        <v>3000</v>
      </c>
      <c r="E173" s="71">
        <f>+Categoria_de_Costos!C634</f>
        <v>12000</v>
      </c>
      <c r="F173" s="139"/>
      <c r="G173" s="140"/>
      <c r="H173" s="107">
        <f>E173*D173</f>
        <v>36000000</v>
      </c>
      <c r="I173" s="749" t="s">
        <v>2015</v>
      </c>
      <c r="J173" s="749"/>
      <c r="K173" s="109" t="s">
        <v>1725</v>
      </c>
      <c r="L173" s="77"/>
    </row>
    <row r="174" spans="2:12" x14ac:dyDescent="0.25">
      <c r="B174" s="108" t="s">
        <v>1102</v>
      </c>
      <c r="C174" s="94" t="s">
        <v>24</v>
      </c>
      <c r="D174" s="95">
        <v>6</v>
      </c>
      <c r="E174" s="71">
        <f>+Categoria_de_Costos!C595</f>
        <v>2800000</v>
      </c>
      <c r="F174" s="139"/>
      <c r="G174" s="140"/>
      <c r="H174" s="107">
        <f>E174*D174</f>
        <v>16800000</v>
      </c>
      <c r="I174" s="749" t="s">
        <v>2015</v>
      </c>
      <c r="J174" s="749"/>
      <c r="K174" s="109" t="s">
        <v>1722</v>
      </c>
      <c r="L174" s="77"/>
    </row>
    <row r="175" spans="2:12" x14ac:dyDescent="0.25">
      <c r="B175" s="108" t="s">
        <v>1979</v>
      </c>
      <c r="C175" s="94" t="s">
        <v>24</v>
      </c>
      <c r="D175" s="95">
        <v>1</v>
      </c>
      <c r="E175" s="71">
        <f>+Categoria_de_Costos!C609</f>
        <v>17500000</v>
      </c>
      <c r="F175" s="139"/>
      <c r="G175" s="140">
        <v>0.5</v>
      </c>
      <c r="H175" s="107">
        <f>E175*D175*G175</f>
        <v>8750000</v>
      </c>
      <c r="I175" s="749" t="s">
        <v>2015</v>
      </c>
      <c r="J175" s="749"/>
      <c r="K175" s="109" t="s">
        <v>1722</v>
      </c>
      <c r="L175" s="77"/>
    </row>
    <row r="176" spans="2:12" ht="15" x14ac:dyDescent="0.25">
      <c r="B176" s="92" t="s">
        <v>1530</v>
      </c>
      <c r="C176" s="98"/>
      <c r="D176" s="99"/>
      <c r="E176" s="72"/>
      <c r="F176" s="72"/>
      <c r="G176" s="128"/>
      <c r="H176" s="100">
        <f>SUM(H173:H175)</f>
        <v>61550000</v>
      </c>
      <c r="I176" s="746"/>
      <c r="J176" s="746"/>
      <c r="K176" s="112"/>
      <c r="L176" s="77"/>
    </row>
    <row r="177" spans="2:12" x14ac:dyDescent="0.25">
      <c r="B177" s="108" t="s">
        <v>1980</v>
      </c>
      <c r="C177" s="94" t="s">
        <v>24</v>
      </c>
      <c r="D177" s="109">
        <v>1</v>
      </c>
      <c r="E177" s="71">
        <f>+Categoria_de_Costos!C715</f>
        <v>39600000</v>
      </c>
      <c r="F177" s="96"/>
      <c r="G177" s="97">
        <v>0.5</v>
      </c>
      <c r="H177" s="91">
        <f>+D177*E177*G177</f>
        <v>19800000</v>
      </c>
      <c r="I177" s="749" t="s">
        <v>2014</v>
      </c>
      <c r="J177" s="749"/>
      <c r="K177" s="109" t="s">
        <v>1982</v>
      </c>
      <c r="L177" s="77"/>
    </row>
    <row r="178" spans="2:12" ht="15" customHeight="1" x14ac:dyDescent="0.25">
      <c r="B178" s="92" t="s">
        <v>1981</v>
      </c>
      <c r="C178" s="98"/>
      <c r="D178" s="99"/>
      <c r="E178" s="72"/>
      <c r="F178" s="72"/>
      <c r="G178" s="128"/>
      <c r="H178" s="100">
        <f>SUM(H177)</f>
        <v>19800000</v>
      </c>
      <c r="I178" s="746"/>
      <c r="J178" s="746"/>
      <c r="K178" s="112"/>
      <c r="L178" s="77"/>
    </row>
    <row r="179" spans="2:12" ht="14.25" customHeight="1" x14ac:dyDescent="0.25">
      <c r="B179" s="122" t="s">
        <v>1880</v>
      </c>
      <c r="C179" s="102" t="s">
        <v>24</v>
      </c>
      <c r="D179" s="95">
        <f>+D169*18</f>
        <v>36</v>
      </c>
      <c r="E179" s="103">
        <f>+Categoria_de_Costos!C296</f>
        <v>830000</v>
      </c>
      <c r="F179" s="104"/>
      <c r="G179" s="105"/>
      <c r="H179" s="106">
        <f>D179*E179</f>
        <v>29880000</v>
      </c>
      <c r="I179" s="749" t="s">
        <v>2012</v>
      </c>
      <c r="J179" s="749"/>
      <c r="K179" s="113" t="s">
        <v>1531</v>
      </c>
    </row>
    <row r="180" spans="2:12" ht="14.25" customHeight="1" x14ac:dyDescent="0.25">
      <c r="B180" s="122" t="s">
        <v>1882</v>
      </c>
      <c r="C180" s="102" t="s">
        <v>1532</v>
      </c>
      <c r="D180" s="95">
        <f>+D179*3</f>
        <v>108</v>
      </c>
      <c r="E180" s="103">
        <f>+Categoria_de_Costos!G256</f>
        <v>716571.99506880005</v>
      </c>
      <c r="F180" s="104"/>
      <c r="G180" s="105"/>
      <c r="H180" s="106">
        <f>D180*E180</f>
        <v>77389775.467430413</v>
      </c>
      <c r="I180" s="749" t="s">
        <v>2012</v>
      </c>
      <c r="J180" s="749"/>
      <c r="K180" s="113" t="s">
        <v>1533</v>
      </c>
    </row>
    <row r="181" spans="2:12" ht="14.25" customHeight="1" x14ac:dyDescent="0.25">
      <c r="B181" s="101" t="s">
        <v>1534</v>
      </c>
      <c r="C181" s="102" t="s">
        <v>1742</v>
      </c>
      <c r="D181" s="109">
        <f>+D170</f>
        <v>10</v>
      </c>
      <c r="E181" s="103">
        <f>+Categoria_de_Costos!C348</f>
        <v>710000</v>
      </c>
      <c r="F181" s="104">
        <v>12</v>
      </c>
      <c r="G181" s="105">
        <v>0.5</v>
      </c>
      <c r="H181" s="107">
        <f>D181*E181*F181*G181</f>
        <v>42600000</v>
      </c>
      <c r="I181" s="749" t="s">
        <v>2012</v>
      </c>
      <c r="J181" s="749"/>
      <c r="K181" s="123" t="s">
        <v>1535</v>
      </c>
    </row>
    <row r="182" spans="2:12" ht="15" x14ac:dyDescent="0.25">
      <c r="B182" s="92" t="s">
        <v>1962</v>
      </c>
      <c r="C182" s="98"/>
      <c r="D182" s="99"/>
      <c r="E182" s="72"/>
      <c r="F182" s="72"/>
      <c r="G182" s="128"/>
      <c r="H182" s="100">
        <f>SUM(H179:H181)</f>
        <v>149869775.46743041</v>
      </c>
      <c r="I182" s="746"/>
      <c r="J182" s="746"/>
      <c r="K182" s="112"/>
    </row>
    <row r="183" spans="2:12" ht="14.25" customHeight="1" x14ac:dyDescent="0.25">
      <c r="B183" s="122" t="s">
        <v>1988</v>
      </c>
      <c r="C183" s="102" t="s">
        <v>24</v>
      </c>
      <c r="D183" s="109">
        <f>+Categoria_de_Costos!C24*1</f>
        <v>10</v>
      </c>
      <c r="E183" s="103">
        <f>+Categoria_de_Costos!F469</f>
        <v>13550000</v>
      </c>
      <c r="F183" s="104"/>
      <c r="G183" s="105"/>
      <c r="H183" s="106">
        <f>D183*E183</f>
        <v>135500000</v>
      </c>
      <c r="I183" s="749" t="s">
        <v>2016</v>
      </c>
      <c r="J183" s="749"/>
      <c r="K183" s="123" t="s">
        <v>1884</v>
      </c>
    </row>
    <row r="184" spans="2:12" ht="14.25" customHeight="1" x14ac:dyDescent="0.25">
      <c r="B184" s="122" t="s">
        <v>1907</v>
      </c>
      <c r="C184" s="102" t="s">
        <v>24</v>
      </c>
      <c r="D184" s="109">
        <f>+Categoria_de_Costos!C24*1</f>
        <v>10</v>
      </c>
      <c r="E184" s="103">
        <f>+Categoria_de_Costos!D481</f>
        <v>8650000</v>
      </c>
      <c r="F184" s="104"/>
      <c r="G184" s="105"/>
      <c r="H184" s="106">
        <f t="shared" ref="H184:H192" si="15">D184*E184</f>
        <v>86500000</v>
      </c>
      <c r="I184" s="749" t="s">
        <v>2016</v>
      </c>
      <c r="J184" s="749"/>
      <c r="K184" s="123" t="s">
        <v>1642</v>
      </c>
    </row>
    <row r="185" spans="2:12" ht="14.25" customHeight="1" x14ac:dyDescent="0.25">
      <c r="B185" s="122" t="s">
        <v>1990</v>
      </c>
      <c r="C185" s="102" t="s">
        <v>24</v>
      </c>
      <c r="D185" s="109">
        <f>+Categoria_de_Costos!C24*1</f>
        <v>10</v>
      </c>
      <c r="E185" s="103">
        <f>+Categoria_de_Costos!E494</f>
        <v>41550000</v>
      </c>
      <c r="F185" s="104"/>
      <c r="G185" s="105"/>
      <c r="H185" s="106">
        <f t="shared" si="15"/>
        <v>415500000</v>
      </c>
      <c r="I185" s="749" t="s">
        <v>2016</v>
      </c>
      <c r="J185" s="749"/>
      <c r="K185" s="123" t="s">
        <v>1991</v>
      </c>
    </row>
    <row r="186" spans="2:12" ht="14.25" customHeight="1" x14ac:dyDescent="0.25">
      <c r="B186" s="122" t="s">
        <v>1992</v>
      </c>
      <c r="C186" s="102" t="s">
        <v>24</v>
      </c>
      <c r="D186" s="109">
        <f>+Categoria_de_Costos!C24*1</f>
        <v>10</v>
      </c>
      <c r="E186" s="103">
        <f>+Categoria_de_Costos!E507</f>
        <v>71950000</v>
      </c>
      <c r="F186" s="104"/>
      <c r="G186" s="105"/>
      <c r="H186" s="106">
        <f t="shared" si="15"/>
        <v>719500000</v>
      </c>
      <c r="I186" s="749" t="s">
        <v>2016</v>
      </c>
      <c r="J186" s="749"/>
      <c r="K186" s="123" t="s">
        <v>1678</v>
      </c>
    </row>
    <row r="187" spans="2:12" ht="14.25" customHeight="1" x14ac:dyDescent="0.25">
      <c r="B187" s="122" t="s">
        <v>2017</v>
      </c>
      <c r="C187" s="102" t="s">
        <v>24</v>
      </c>
      <c r="D187" s="95">
        <v>3</v>
      </c>
      <c r="E187" s="103">
        <f>+Categoria_de_Costos!C515</f>
        <v>9100000</v>
      </c>
      <c r="F187" s="104"/>
      <c r="G187" s="105"/>
      <c r="H187" s="106">
        <f t="shared" si="15"/>
        <v>27300000</v>
      </c>
      <c r="I187" s="749" t="s">
        <v>2016</v>
      </c>
      <c r="J187" s="749"/>
      <c r="K187" s="123" t="s">
        <v>2018</v>
      </c>
    </row>
    <row r="188" spans="2:12" ht="14.25" customHeight="1" x14ac:dyDescent="0.25">
      <c r="B188" s="122" t="s">
        <v>2019</v>
      </c>
      <c r="C188" s="102" t="s">
        <v>24</v>
      </c>
      <c r="D188" s="95">
        <v>3</v>
      </c>
      <c r="E188" s="103">
        <f>+Categoria_de_Costos!C516</f>
        <v>12600000</v>
      </c>
      <c r="F188" s="104"/>
      <c r="G188" s="105"/>
      <c r="H188" s="106">
        <f t="shared" si="15"/>
        <v>37800000</v>
      </c>
      <c r="I188" s="749" t="s">
        <v>2016</v>
      </c>
      <c r="J188" s="749"/>
      <c r="K188" s="123" t="s">
        <v>2018</v>
      </c>
    </row>
    <row r="189" spans="2:12" ht="14.25" customHeight="1" x14ac:dyDescent="0.25">
      <c r="B189" s="122" t="s">
        <v>2020</v>
      </c>
      <c r="C189" s="102" t="s">
        <v>24</v>
      </c>
      <c r="D189" s="95">
        <v>3</v>
      </c>
      <c r="E189" s="103">
        <f>+Categoria_de_Costos!C517</f>
        <v>37000000</v>
      </c>
      <c r="F189" s="104"/>
      <c r="G189" s="105"/>
      <c r="H189" s="106">
        <f t="shared" si="15"/>
        <v>111000000</v>
      </c>
      <c r="I189" s="749" t="s">
        <v>2016</v>
      </c>
      <c r="J189" s="749"/>
      <c r="K189" s="123" t="s">
        <v>2018</v>
      </c>
    </row>
    <row r="190" spans="2:12" ht="14.25" customHeight="1" x14ac:dyDescent="0.25">
      <c r="B190" s="122" t="s">
        <v>2021</v>
      </c>
      <c r="C190" s="102" t="s">
        <v>24</v>
      </c>
      <c r="D190" s="95">
        <v>3</v>
      </c>
      <c r="E190" s="103">
        <f>+Categoria_de_Costos!C518</f>
        <v>70000000</v>
      </c>
      <c r="F190" s="104"/>
      <c r="G190" s="105"/>
      <c r="H190" s="106">
        <f t="shared" si="15"/>
        <v>210000000</v>
      </c>
      <c r="I190" s="749" t="s">
        <v>2016</v>
      </c>
      <c r="J190" s="749"/>
      <c r="K190" s="123" t="s">
        <v>2018</v>
      </c>
    </row>
    <row r="191" spans="2:12" x14ac:dyDescent="0.25">
      <c r="B191" s="122" t="s">
        <v>1993</v>
      </c>
      <c r="C191" s="102" t="s">
        <v>24</v>
      </c>
      <c r="D191" s="95">
        <v>3</v>
      </c>
      <c r="E191" s="103">
        <f>+Categoria_de_Costos!C524</f>
        <v>12000000</v>
      </c>
      <c r="F191" s="104"/>
      <c r="G191" s="105"/>
      <c r="H191" s="106">
        <f t="shared" si="15"/>
        <v>36000000</v>
      </c>
      <c r="I191" s="749" t="s">
        <v>2016</v>
      </c>
      <c r="J191" s="749"/>
      <c r="K191" s="123" t="s">
        <v>1994</v>
      </c>
    </row>
    <row r="192" spans="2:12" x14ac:dyDescent="0.25">
      <c r="B192" s="122" t="s">
        <v>1995</v>
      </c>
      <c r="C192" s="102" t="s">
        <v>24</v>
      </c>
      <c r="D192" s="95">
        <v>3</v>
      </c>
      <c r="E192" s="103">
        <f>+Categoria_de_Costos!C525</f>
        <v>24000000</v>
      </c>
      <c r="F192" s="104"/>
      <c r="G192" s="105"/>
      <c r="H192" s="106">
        <f t="shared" si="15"/>
        <v>72000000</v>
      </c>
      <c r="I192" s="749" t="s">
        <v>2016</v>
      </c>
      <c r="J192" s="749"/>
      <c r="K192" s="123" t="s">
        <v>1994</v>
      </c>
    </row>
    <row r="193" spans="2:12" x14ac:dyDescent="0.25">
      <c r="B193" s="122" t="s">
        <v>1996</v>
      </c>
      <c r="C193" s="102" t="s">
        <v>24</v>
      </c>
      <c r="D193" s="95">
        <v>3</v>
      </c>
      <c r="E193" s="103">
        <f>+Categoria_de_Costos!C530</f>
        <v>36000000</v>
      </c>
      <c r="F193" s="104"/>
      <c r="G193" s="105"/>
      <c r="H193" s="106">
        <f>D193*E193</f>
        <v>108000000</v>
      </c>
      <c r="I193" s="749" t="s">
        <v>2016</v>
      </c>
      <c r="J193" s="749"/>
      <c r="K193" s="123" t="s">
        <v>1997</v>
      </c>
    </row>
    <row r="194" spans="2:12" x14ac:dyDescent="0.25">
      <c r="B194" s="122" t="s">
        <v>1998</v>
      </c>
      <c r="C194" s="102" t="s">
        <v>24</v>
      </c>
      <c r="D194" s="95">
        <v>3</v>
      </c>
      <c r="E194" s="103">
        <f>+Categoria_de_Costos!C531</f>
        <v>65000000</v>
      </c>
      <c r="F194" s="104"/>
      <c r="G194" s="105"/>
      <c r="H194" s="106">
        <f>D194*E194</f>
        <v>195000000</v>
      </c>
      <c r="I194" s="749" t="s">
        <v>2016</v>
      </c>
      <c r="J194" s="749"/>
      <c r="K194" s="123" t="s">
        <v>1997</v>
      </c>
    </row>
    <row r="195" spans="2:12" ht="15" customHeight="1" x14ac:dyDescent="0.25">
      <c r="B195" s="92" t="s">
        <v>1886</v>
      </c>
      <c r="C195" s="98"/>
      <c r="D195" s="99"/>
      <c r="E195" s="72"/>
      <c r="F195" s="72"/>
      <c r="G195" s="128"/>
      <c r="H195" s="100">
        <f>SUM(H183:H194)</f>
        <v>2154100000</v>
      </c>
      <c r="I195" s="746"/>
      <c r="J195" s="746"/>
      <c r="K195" s="112"/>
    </row>
    <row r="196" spans="2:12" x14ac:dyDescent="0.25">
      <c r="B196" s="761" t="s">
        <v>2022</v>
      </c>
      <c r="C196" s="762"/>
      <c r="D196" s="762"/>
      <c r="E196" s="762"/>
      <c r="F196" s="762"/>
      <c r="G196" s="763"/>
      <c r="H196" s="110" t="s">
        <v>1538</v>
      </c>
    </row>
    <row r="197" spans="2:12" ht="15" x14ac:dyDescent="0.25">
      <c r="B197" s="751" t="s">
        <v>1540</v>
      </c>
      <c r="C197" s="751"/>
      <c r="D197" s="751"/>
      <c r="E197" s="751"/>
      <c r="F197" s="751"/>
      <c r="G197" s="751"/>
      <c r="H197" s="33">
        <f>+H168+H172+H176+H182+H195+H178</f>
        <v>3438440775.4674301</v>
      </c>
      <c r="I197" s="757"/>
      <c r="J197" s="757"/>
      <c r="K197" s="48"/>
      <c r="L197" s="77"/>
    </row>
    <row r="198" spans="2:12" ht="15" x14ac:dyDescent="0.25">
      <c r="B198" s="747" t="s">
        <v>1541</v>
      </c>
      <c r="C198" s="747"/>
      <c r="D198" s="747"/>
      <c r="E198" s="747"/>
      <c r="F198" s="747"/>
      <c r="G198" s="747"/>
      <c r="H198" s="111">
        <v>0</v>
      </c>
      <c r="J198" s="77"/>
      <c r="K198" s="77"/>
      <c r="L198" s="77"/>
    </row>
    <row r="199" spans="2:12" ht="15" x14ac:dyDescent="0.25">
      <c r="B199" s="747" t="s">
        <v>2023</v>
      </c>
      <c r="C199" s="747"/>
      <c r="D199" s="747"/>
      <c r="E199" s="747"/>
      <c r="F199" s="747"/>
      <c r="G199" s="747"/>
      <c r="H199" s="111">
        <f>+H168+H169+H170+H173+H174+H175+H182+H195</f>
        <v>3366295775.4674301</v>
      </c>
      <c r="I199" s="83"/>
      <c r="J199" s="77"/>
      <c r="K199" s="77"/>
      <c r="L199" s="77"/>
    </row>
    <row r="200" spans="2:12" ht="15" x14ac:dyDescent="0.25">
      <c r="B200" s="747" t="s">
        <v>1744</v>
      </c>
      <c r="C200" s="747"/>
      <c r="D200" s="747"/>
      <c r="E200" s="747"/>
      <c r="F200" s="747"/>
      <c r="G200" s="747"/>
      <c r="H200" s="111">
        <f>+H168+H172+H176+H178+H182+H195</f>
        <v>3438440775.4674301</v>
      </c>
      <c r="I200" s="83"/>
      <c r="J200" s="77"/>
      <c r="K200" s="77"/>
      <c r="L200" s="77"/>
    </row>
    <row r="201" spans="2:12" ht="14.1" customHeight="1" x14ac:dyDescent="0.25">
      <c r="B201" s="747" t="s">
        <v>2024</v>
      </c>
      <c r="C201" s="747"/>
      <c r="D201" s="747"/>
      <c r="E201" s="747"/>
      <c r="F201" s="747"/>
      <c r="G201" s="747"/>
      <c r="H201" s="111">
        <f>+H197-H171</f>
        <v>3386095775.4674301</v>
      </c>
      <c r="I201" s="83"/>
      <c r="J201" s="77"/>
      <c r="K201" s="77"/>
      <c r="L201" s="77"/>
    </row>
    <row r="202" spans="2:12" ht="15" x14ac:dyDescent="0.25">
      <c r="B202" s="747" t="s">
        <v>2025</v>
      </c>
      <c r="C202" s="747"/>
      <c r="D202" s="747"/>
      <c r="E202" s="747"/>
      <c r="F202" s="747"/>
      <c r="G202" s="747"/>
      <c r="H202" s="111">
        <f>+H168+H169+H170+H176+H178+H182+H195</f>
        <v>3386095775.4674301</v>
      </c>
      <c r="I202" s="83"/>
      <c r="J202" s="77"/>
      <c r="K202" s="77"/>
      <c r="L202" s="77"/>
    </row>
    <row r="203" spans="2:12" ht="15" x14ac:dyDescent="0.25">
      <c r="B203" s="747" t="s">
        <v>2026</v>
      </c>
      <c r="C203" s="747"/>
      <c r="D203" s="747"/>
      <c r="E203" s="747"/>
      <c r="F203" s="747"/>
      <c r="G203" s="747"/>
      <c r="H203" s="111">
        <f>+H168+H172+H176+H178+H182+H195</f>
        <v>3438440775.4674301</v>
      </c>
      <c r="I203" s="83"/>
      <c r="J203" s="77"/>
      <c r="K203" s="77"/>
      <c r="L203" s="77"/>
    </row>
    <row r="205" spans="2:12" ht="15" x14ac:dyDescent="0.25">
      <c r="B205" s="753" t="s">
        <v>1545</v>
      </c>
      <c r="C205" s="753"/>
    </row>
    <row r="206" spans="2:12" ht="153.94999999999999" customHeight="1" x14ac:dyDescent="0.25">
      <c r="B206" s="752" t="s">
        <v>2148</v>
      </c>
      <c r="C206" s="752"/>
      <c r="D206" s="752"/>
      <c r="E206" s="752"/>
      <c r="F206" s="752"/>
      <c r="G206" s="752"/>
      <c r="H206" s="752"/>
      <c r="I206" s="752"/>
      <c r="J206" s="752"/>
      <c r="K206" s="752"/>
      <c r="L206" s="752"/>
    </row>
    <row r="209" spans="2:12" ht="48" customHeight="1" x14ac:dyDescent="0.25">
      <c r="B209" s="751" t="str">
        <f>+Cronograma_Ovino_Caprina!B89</f>
        <v>5.4. Desarrollo de un sistema interoperable de gestión de la información para la cadena</v>
      </c>
      <c r="C209" s="751"/>
      <c r="D209" s="751"/>
      <c r="E209" s="751"/>
      <c r="F209" s="751"/>
      <c r="G209" s="751"/>
      <c r="H209" s="751"/>
      <c r="I209" s="751"/>
      <c r="J209" s="751"/>
      <c r="K209" s="751"/>
      <c r="L209" s="751"/>
    </row>
    <row r="210" spans="2:12" ht="48" customHeight="1" x14ac:dyDescent="0.25">
      <c r="B210" s="750" t="str">
        <f>+Cronograma_Ovino_Caprina!E89</f>
        <v>5.4.1. Diseñar e implementar un sistema interoperable de gestión de la información para la cadena, en el que se realicen la recolección, procesamiento, análisis, monitoreo, actualización, publicación y difusión de información  integral, confiable y oportuna, sobre producción, movilización, sanidad, genética, transformación, costos, precios, comercialización, logística, investigación, entre otros, con el propósito de  optimizar la toma de decisiones por parte de los actores de la cadena, en articulación con el Sistema Nacional Unificado de Información Agropecuaria (SNUIRA), la Red de Información y Comunicación del Sector Agropecuario de Colombia (AGRONET), el Sistema de Información de Gestión y Desempeño de Organizaciones de Cadenas (SIOC) y otros sistemas relevantes.</v>
      </c>
      <c r="C210" s="750"/>
      <c r="D210" s="750"/>
      <c r="E210" s="750"/>
      <c r="F210" s="750"/>
      <c r="G210" s="750"/>
      <c r="H210" s="750"/>
      <c r="I210" s="750"/>
      <c r="J210" s="750"/>
      <c r="K210" s="750"/>
      <c r="L210" s="750"/>
    </row>
    <row r="211" spans="2:12" ht="48" customHeight="1" x14ac:dyDescent="0.25">
      <c r="B211" s="750" t="str">
        <f>+Cronograma_Ovino_Caprina!E90</f>
        <v>5.4.2. Estructurar e implementar un observatorio especializado para la cadena, bajo el liderazgo del Consejo Nacional de la Cadena Productiva Ovino Caprina en articulación con los diferentes actores, mediante el cual se elaboren y analicen periódicamente las estadísticas detalladas y georreferenciadas de la cadena, permitiendo la evaluación continua de la situación del sector y el diseño de las estrategias requeridas para atender las necesidades regionales, en el marco del sistema de gestión de la información que se desarrolle en la actividad 5.4.1.</v>
      </c>
      <c r="C211" s="750"/>
      <c r="D211" s="750"/>
      <c r="E211" s="750"/>
      <c r="F211" s="750"/>
      <c r="G211" s="750"/>
      <c r="H211" s="750"/>
      <c r="I211" s="750"/>
      <c r="J211" s="750"/>
      <c r="K211" s="750"/>
      <c r="L211" s="750"/>
    </row>
    <row r="212" spans="2:12" ht="48" customHeight="1" x14ac:dyDescent="0.25">
      <c r="B212" s="750" t="str">
        <f>+Cronograma_Ovino_Caprina!E91</f>
        <v>5.4.3. Sensibilizar a los actores públicos y privados de la cadena sobre la generación, el flujo y la calidad de la información requerida, en el marco de la implementación del sistema de gestión de la información, promoviendo su interoperabilidad con otros sistemas y el cumplimiento de los requisitos y medidas de acceso a la información por parte de los usuarios.</v>
      </c>
      <c r="C212" s="750"/>
      <c r="D212" s="750"/>
      <c r="E212" s="750"/>
      <c r="F212" s="750"/>
      <c r="G212" s="750"/>
      <c r="H212" s="750"/>
      <c r="I212" s="750"/>
      <c r="J212" s="750"/>
      <c r="K212" s="750"/>
      <c r="L212" s="750"/>
    </row>
    <row r="213" spans="2:12" ht="48" customHeight="1" x14ac:dyDescent="0.25">
      <c r="B213" s="750" t="str">
        <f>+Cronograma_Ovino_Caprina!E92</f>
        <v xml:space="preserve">5.4.4. Promover acuerdos, alianzas, apoyos técnicos y financieros entre los actores públicos y privados, de orden regional, nacional e internacional vinculados a la cadena, para la operación del sistema interoperable de gestión de la información y su observatorio, permitiendo su continuo funcionamiento y actualización. </v>
      </c>
      <c r="C213" s="750"/>
      <c r="D213" s="750"/>
      <c r="E213" s="750"/>
      <c r="F213" s="750"/>
      <c r="G213" s="750"/>
      <c r="H213" s="750"/>
      <c r="I213" s="750"/>
      <c r="J213" s="750"/>
      <c r="K213" s="750"/>
      <c r="L213" s="750"/>
    </row>
    <row r="214" spans="2:12" x14ac:dyDescent="0.25">
      <c r="B214" s="77"/>
      <c r="C214" s="77"/>
      <c r="D214" s="77"/>
      <c r="E214" s="77"/>
      <c r="F214" s="77"/>
      <c r="G214" s="77"/>
      <c r="H214" s="77"/>
      <c r="I214" s="77"/>
      <c r="J214" s="77"/>
      <c r="K214" s="77"/>
      <c r="L214" s="77"/>
    </row>
    <row r="215" spans="2:12" x14ac:dyDescent="0.25">
      <c r="B215" s="77"/>
      <c r="C215" s="77"/>
      <c r="D215" s="77"/>
      <c r="E215" s="77"/>
      <c r="F215" s="77"/>
      <c r="G215" s="77"/>
      <c r="H215" s="77"/>
      <c r="I215" s="77"/>
      <c r="J215" s="77"/>
      <c r="K215" s="77"/>
      <c r="L215" s="77"/>
    </row>
    <row r="216" spans="2:12" ht="24.95" customHeight="1" x14ac:dyDescent="0.25">
      <c r="B216" s="37" t="s">
        <v>1504</v>
      </c>
      <c r="C216" s="77"/>
      <c r="D216" s="77"/>
      <c r="E216" s="77"/>
      <c r="F216" s="77"/>
      <c r="G216" s="77"/>
      <c r="H216" s="77"/>
      <c r="I216" s="77"/>
      <c r="J216" s="77"/>
      <c r="K216" s="77"/>
      <c r="L216" s="77"/>
    </row>
    <row r="217" spans="2:12" x14ac:dyDescent="0.25">
      <c r="B217" s="77"/>
      <c r="C217" s="77"/>
      <c r="D217" s="77"/>
      <c r="E217" s="77"/>
      <c r="F217" s="77"/>
      <c r="G217" s="77"/>
      <c r="H217" s="77"/>
      <c r="I217" s="77"/>
      <c r="J217" s="77"/>
      <c r="K217" s="77"/>
      <c r="L217" s="77"/>
    </row>
    <row r="218" spans="2:12" ht="30" x14ac:dyDescent="0.25">
      <c r="B218" s="77"/>
      <c r="C218" s="121" t="s">
        <v>1505</v>
      </c>
      <c r="D218" s="121" t="s">
        <v>1506</v>
      </c>
      <c r="E218" s="77"/>
      <c r="F218" s="77"/>
      <c r="G218" s="77"/>
      <c r="H218" s="77"/>
      <c r="I218" s="77"/>
      <c r="J218" s="77"/>
      <c r="K218" s="77"/>
      <c r="L218" s="77"/>
    </row>
    <row r="219" spans="2:12" ht="21.95" customHeight="1" x14ac:dyDescent="0.25">
      <c r="B219" s="77"/>
      <c r="C219" s="126" t="str">
        <f>+Cronograma_Ovino_Caprina!N89</f>
        <v>Mes 1 del año 2</v>
      </c>
      <c r="D219" s="126" t="str">
        <f>+Cronograma_Ovino_Caprina!O89</f>
        <v>Mes 12 del año 20</v>
      </c>
      <c r="E219" s="77"/>
      <c r="F219" s="77"/>
      <c r="G219" s="84"/>
      <c r="H219" s="77"/>
      <c r="I219" s="77"/>
      <c r="J219" s="77"/>
      <c r="K219" s="77"/>
      <c r="L219" s="77"/>
    </row>
    <row r="220" spans="2:12" ht="45" x14ac:dyDescent="0.25">
      <c r="B220" s="28" t="s">
        <v>920</v>
      </c>
      <c r="C220" s="28" t="s">
        <v>1507</v>
      </c>
      <c r="D220" s="28" t="s">
        <v>1508</v>
      </c>
      <c r="E220" s="28" t="s">
        <v>980</v>
      </c>
      <c r="F220" s="28" t="s">
        <v>1509</v>
      </c>
      <c r="G220" s="28" t="s">
        <v>1510</v>
      </c>
      <c r="H220" s="28" t="s">
        <v>1511</v>
      </c>
      <c r="I220" s="748" t="s">
        <v>1512</v>
      </c>
      <c r="J220" s="748"/>
      <c r="K220" s="28" t="s">
        <v>1853</v>
      </c>
      <c r="L220" s="77"/>
    </row>
    <row r="221" spans="2:12" ht="14.25" customHeight="1" x14ac:dyDescent="0.25">
      <c r="B221" s="122" t="s">
        <v>1547</v>
      </c>
      <c r="C221" s="122" t="s">
        <v>2027</v>
      </c>
      <c r="D221" s="95">
        <f>+Categoria_de_Costos!C23*1</f>
        <v>18</v>
      </c>
      <c r="E221" s="71">
        <f>+Categoria_de_Costos!C417</f>
        <v>300000</v>
      </c>
      <c r="F221" s="139"/>
      <c r="G221" s="140"/>
      <c r="H221" s="107">
        <f>E221*D221</f>
        <v>5400000</v>
      </c>
      <c r="I221" s="749" t="s">
        <v>2028</v>
      </c>
      <c r="J221" s="749"/>
      <c r="K221" s="113" t="s">
        <v>1515</v>
      </c>
      <c r="L221" s="77"/>
    </row>
    <row r="222" spans="2:12" ht="14.25" customHeight="1" x14ac:dyDescent="0.25">
      <c r="B222" s="122" t="s">
        <v>1967</v>
      </c>
      <c r="C222" s="122" t="s">
        <v>2027</v>
      </c>
      <c r="D222" s="95">
        <f>+Categoria_de_Costos!C23*1</f>
        <v>18</v>
      </c>
      <c r="E222" s="71">
        <f>+Categoria_de_Costos!C426</f>
        <v>1020000</v>
      </c>
      <c r="F222" s="139"/>
      <c r="G222" s="140"/>
      <c r="H222" s="107">
        <f>E222*D222</f>
        <v>18360000</v>
      </c>
      <c r="I222" s="749" t="s">
        <v>2028</v>
      </c>
      <c r="J222" s="749"/>
      <c r="K222" s="109" t="s">
        <v>1517</v>
      </c>
      <c r="L222" s="77"/>
    </row>
    <row r="223" spans="2:12" ht="14.25" customHeight="1" x14ac:dyDescent="0.25">
      <c r="B223" s="122" t="s">
        <v>1549</v>
      </c>
      <c r="C223" s="122" t="s">
        <v>2027</v>
      </c>
      <c r="D223" s="95">
        <f>+Categoria_de_Costos!C23*2</f>
        <v>36</v>
      </c>
      <c r="E223" s="71">
        <f>+Categoria_de_Costos!C434</f>
        <v>60000</v>
      </c>
      <c r="F223" s="139"/>
      <c r="G223" s="140"/>
      <c r="H223" s="107">
        <f>E223*D223</f>
        <v>2160000</v>
      </c>
      <c r="I223" s="749" t="s">
        <v>2029</v>
      </c>
      <c r="J223" s="749"/>
      <c r="K223" s="109" t="s">
        <v>1519</v>
      </c>
      <c r="L223" s="77"/>
    </row>
    <row r="224" spans="2:12" x14ac:dyDescent="0.25">
      <c r="B224" s="122" t="s">
        <v>1969</v>
      </c>
      <c r="C224" s="122" t="s">
        <v>2030</v>
      </c>
      <c r="D224" s="95">
        <f>+Categoria_de_Costos!C23*2</f>
        <v>36</v>
      </c>
      <c r="E224" s="71">
        <f>+Categoria_de_Costos!C445</f>
        <v>3000000</v>
      </c>
      <c r="F224" s="139"/>
      <c r="G224" s="140"/>
      <c r="H224" s="107">
        <f>E224*D224</f>
        <v>108000000</v>
      </c>
      <c r="I224" s="749" t="s">
        <v>2029</v>
      </c>
      <c r="J224" s="749"/>
      <c r="K224" s="109" t="s">
        <v>1521</v>
      </c>
      <c r="L224" s="77"/>
    </row>
    <row r="225" spans="2:12" ht="15" customHeight="1" x14ac:dyDescent="0.25">
      <c r="B225" s="92" t="s">
        <v>1522</v>
      </c>
      <c r="C225" s="98"/>
      <c r="D225" s="99"/>
      <c r="E225" s="72"/>
      <c r="F225" s="72"/>
      <c r="G225" s="128"/>
      <c r="H225" s="100">
        <f>SUM(H221:H224)</f>
        <v>133920000</v>
      </c>
      <c r="I225" s="746"/>
      <c r="J225" s="746"/>
      <c r="K225" s="112"/>
      <c r="L225" s="77"/>
    </row>
    <row r="226" spans="2:12" x14ac:dyDescent="0.25">
      <c r="B226" s="122" t="s">
        <v>2031</v>
      </c>
      <c r="C226" s="122" t="s">
        <v>1916</v>
      </c>
      <c r="D226" s="109">
        <v>2</v>
      </c>
      <c r="E226" s="71">
        <f>+Categoria_de_Costos!G224</f>
        <v>15061000</v>
      </c>
      <c r="F226" s="139">
        <v>12</v>
      </c>
      <c r="G226" s="140">
        <v>1</v>
      </c>
      <c r="H226" s="107">
        <f>D226*E226*F226*G226</f>
        <v>361464000</v>
      </c>
      <c r="I226" s="749" t="s">
        <v>2032</v>
      </c>
      <c r="J226" s="749"/>
      <c r="K226" s="109" t="s">
        <v>1524</v>
      </c>
      <c r="L226" s="77"/>
    </row>
    <row r="227" spans="2:12" ht="14.25" customHeight="1" x14ac:dyDescent="0.25">
      <c r="B227" s="122" t="s">
        <v>2013</v>
      </c>
      <c r="C227" s="122" t="s">
        <v>1916</v>
      </c>
      <c r="D227" s="95">
        <v>1</v>
      </c>
      <c r="E227" s="71">
        <f>+Categoria_de_Costos!G219</f>
        <v>10469000</v>
      </c>
      <c r="F227" s="139">
        <v>12</v>
      </c>
      <c r="G227" s="140">
        <v>1</v>
      </c>
      <c r="H227" s="107">
        <f>D227*E227*F227*G227</f>
        <v>125628000</v>
      </c>
      <c r="I227" s="749" t="s">
        <v>2033</v>
      </c>
      <c r="J227" s="749"/>
      <c r="K227" s="109" t="s">
        <v>1524</v>
      </c>
      <c r="L227" s="77"/>
    </row>
    <row r="228" spans="2:12" x14ac:dyDescent="0.25">
      <c r="B228" s="122" t="s">
        <v>1525</v>
      </c>
      <c r="C228" s="122" t="s">
        <v>1916</v>
      </c>
      <c r="D228" s="109">
        <v>1</v>
      </c>
      <c r="E228" s="71">
        <f>+Categoria_de_Costos!G219</f>
        <v>10469000</v>
      </c>
      <c r="F228" s="139">
        <v>12</v>
      </c>
      <c r="G228" s="140">
        <v>1</v>
      </c>
      <c r="H228" s="107">
        <f>D228*E228*F228*G228</f>
        <v>125628000</v>
      </c>
      <c r="I228" s="749" t="s">
        <v>2034</v>
      </c>
      <c r="J228" s="749"/>
      <c r="K228" s="109" t="s">
        <v>1524</v>
      </c>
      <c r="L228" s="77"/>
    </row>
    <row r="229" spans="2:12" x14ac:dyDescent="0.25">
      <c r="B229" s="122" t="s">
        <v>1974</v>
      </c>
      <c r="C229" s="122" t="s">
        <v>1916</v>
      </c>
      <c r="D229" s="109">
        <f>+Categoria_de_Costos!C24*1</f>
        <v>10</v>
      </c>
      <c r="E229" s="71">
        <f>+Categoria_de_Costos!G215</f>
        <v>6612000</v>
      </c>
      <c r="F229" s="139">
        <v>12</v>
      </c>
      <c r="G229" s="140">
        <v>1</v>
      </c>
      <c r="H229" s="107">
        <f>D229*E229*F229*G229</f>
        <v>793440000</v>
      </c>
      <c r="I229" s="749" t="s">
        <v>2034</v>
      </c>
      <c r="J229" s="749"/>
      <c r="K229" s="109" t="s">
        <v>1524</v>
      </c>
      <c r="L229" s="77"/>
    </row>
    <row r="230" spans="2:12" ht="15" customHeight="1" x14ac:dyDescent="0.25">
      <c r="B230" s="92" t="s">
        <v>1699</v>
      </c>
      <c r="C230" s="98"/>
      <c r="D230" s="99"/>
      <c r="E230" s="72"/>
      <c r="F230" s="72"/>
      <c r="G230" s="128"/>
      <c r="H230" s="100">
        <f>SUM(H226:H229)</f>
        <v>1406160000</v>
      </c>
      <c r="I230" s="746"/>
      <c r="J230" s="746"/>
      <c r="K230" s="112"/>
      <c r="L230" s="77"/>
    </row>
    <row r="231" spans="2:12" ht="15" customHeight="1" x14ac:dyDescent="0.25">
      <c r="B231" s="108" t="s">
        <v>2035</v>
      </c>
      <c r="C231" s="94" t="s">
        <v>24</v>
      </c>
      <c r="D231" s="95">
        <v>1</v>
      </c>
      <c r="E231" s="71">
        <f>+Categoria_de_Costos!C587</f>
        <v>43320000</v>
      </c>
      <c r="F231" s="139"/>
      <c r="G231" s="140"/>
      <c r="H231" s="107">
        <f>+D231*E231</f>
        <v>43320000</v>
      </c>
      <c r="I231" s="749" t="s">
        <v>2036</v>
      </c>
      <c r="J231" s="749"/>
      <c r="K231" s="109" t="s">
        <v>1529</v>
      </c>
      <c r="L231" s="77"/>
    </row>
    <row r="232" spans="2:12" x14ac:dyDescent="0.25">
      <c r="B232" s="108" t="s">
        <v>1129</v>
      </c>
      <c r="C232" s="94" t="s">
        <v>24</v>
      </c>
      <c r="D232" s="95">
        <v>2000</v>
      </c>
      <c r="E232" s="71">
        <f>+Categoria_de_Costos!C634</f>
        <v>12000</v>
      </c>
      <c r="F232" s="139"/>
      <c r="G232" s="140"/>
      <c r="H232" s="107">
        <f>+D232*E232</f>
        <v>24000000</v>
      </c>
      <c r="I232" s="749" t="s">
        <v>2037</v>
      </c>
      <c r="J232" s="749"/>
      <c r="K232" s="109" t="s">
        <v>1725</v>
      </c>
      <c r="L232" s="77"/>
    </row>
    <row r="233" spans="2:12" x14ac:dyDescent="0.25">
      <c r="B233" s="108" t="s">
        <v>1102</v>
      </c>
      <c r="C233" s="94" t="s">
        <v>24</v>
      </c>
      <c r="D233" s="95">
        <v>6</v>
      </c>
      <c r="E233" s="71">
        <f>+Categoria_de_Costos!C595</f>
        <v>2800000</v>
      </c>
      <c r="F233" s="139"/>
      <c r="G233" s="140"/>
      <c r="H233" s="107">
        <f>+D233*E233</f>
        <v>16800000</v>
      </c>
      <c r="I233" s="749" t="s">
        <v>2037</v>
      </c>
      <c r="J233" s="749"/>
      <c r="K233" s="109" t="s">
        <v>1722</v>
      </c>
      <c r="L233" s="77"/>
    </row>
    <row r="234" spans="2:12" x14ac:dyDescent="0.25">
      <c r="B234" s="108" t="s">
        <v>1979</v>
      </c>
      <c r="C234" s="94" t="s">
        <v>24</v>
      </c>
      <c r="D234" s="95">
        <v>1</v>
      </c>
      <c r="E234" s="71">
        <f>+Categoria_de_Costos!C609</f>
        <v>17500000</v>
      </c>
      <c r="F234" s="139"/>
      <c r="G234" s="140"/>
      <c r="H234" s="107">
        <f>+D234*E234</f>
        <v>17500000</v>
      </c>
      <c r="I234" s="749" t="s">
        <v>2036</v>
      </c>
      <c r="J234" s="749"/>
      <c r="K234" s="109" t="s">
        <v>1722</v>
      </c>
      <c r="L234" s="77"/>
    </row>
    <row r="235" spans="2:12" ht="15" customHeight="1" x14ac:dyDescent="0.25">
      <c r="B235" s="92" t="s">
        <v>1530</v>
      </c>
      <c r="C235" s="98"/>
      <c r="D235" s="99"/>
      <c r="E235" s="72"/>
      <c r="F235" s="72"/>
      <c r="G235" s="128"/>
      <c r="H235" s="100">
        <f>SUM(H231:H234)</f>
        <v>101620000</v>
      </c>
      <c r="I235" s="746"/>
      <c r="J235" s="746"/>
      <c r="K235" s="112"/>
      <c r="L235" s="77"/>
    </row>
    <row r="236" spans="2:12" ht="15" customHeight="1" x14ac:dyDescent="0.25">
      <c r="B236" s="108" t="s">
        <v>2038</v>
      </c>
      <c r="C236" s="94" t="s">
        <v>24</v>
      </c>
      <c r="D236" s="109">
        <v>1</v>
      </c>
      <c r="E236" s="71">
        <f>+Categoria_de_Costos!C707</f>
        <v>340000000</v>
      </c>
      <c r="F236" s="96"/>
      <c r="G236" s="97"/>
      <c r="H236" s="91">
        <f>+D236*E236</f>
        <v>340000000</v>
      </c>
      <c r="I236" s="749" t="s">
        <v>2032</v>
      </c>
      <c r="J236" s="749"/>
      <c r="K236" s="109" t="s">
        <v>2039</v>
      </c>
      <c r="L236" s="77"/>
    </row>
    <row r="237" spans="2:12" ht="15" customHeight="1" x14ac:dyDescent="0.25">
      <c r="B237" s="108" t="s">
        <v>1172</v>
      </c>
      <c r="C237" s="94" t="s">
        <v>24</v>
      </c>
      <c r="D237" s="109">
        <v>1</v>
      </c>
      <c r="E237" s="71">
        <f>+Categoria_de_Costos!C708</f>
        <v>85000000</v>
      </c>
      <c r="F237" s="96"/>
      <c r="G237" s="97"/>
      <c r="H237" s="91">
        <f>+D237*E237</f>
        <v>85000000</v>
      </c>
      <c r="I237" s="749" t="s">
        <v>2032</v>
      </c>
      <c r="J237" s="749"/>
      <c r="K237" s="109" t="s">
        <v>2039</v>
      </c>
      <c r="L237" s="77"/>
    </row>
    <row r="238" spans="2:12" ht="15" customHeight="1" x14ac:dyDescent="0.25">
      <c r="B238" s="92" t="s">
        <v>1981</v>
      </c>
      <c r="C238" s="98"/>
      <c r="D238" s="99"/>
      <c r="E238" s="72"/>
      <c r="F238" s="72"/>
      <c r="G238" s="128"/>
      <c r="H238" s="100">
        <f>+SUM(H236:H237)</f>
        <v>425000000</v>
      </c>
      <c r="I238" s="746"/>
      <c r="J238" s="746"/>
      <c r="K238" s="112"/>
      <c r="L238" s="77"/>
    </row>
    <row r="239" spans="2:12" x14ac:dyDescent="0.25">
      <c r="B239" s="122" t="s">
        <v>2040</v>
      </c>
      <c r="C239" s="102" t="s">
        <v>24</v>
      </c>
      <c r="D239" s="95">
        <f>+D226*18</f>
        <v>36</v>
      </c>
      <c r="E239" s="103">
        <f>+Categoria_de_Costos!C296</f>
        <v>830000</v>
      </c>
      <c r="F239" s="104"/>
      <c r="G239" s="105"/>
      <c r="H239" s="106">
        <f>D239*E239</f>
        <v>29880000</v>
      </c>
      <c r="I239" s="749" t="s">
        <v>2032</v>
      </c>
      <c r="J239" s="749"/>
      <c r="K239" s="113" t="s">
        <v>1531</v>
      </c>
      <c r="L239" s="77"/>
    </row>
    <row r="240" spans="2:12" x14ac:dyDescent="0.25">
      <c r="B240" s="122" t="s">
        <v>19</v>
      </c>
      <c r="C240" s="102" t="s">
        <v>24</v>
      </c>
      <c r="D240" s="95">
        <f>+D228*18</f>
        <v>18</v>
      </c>
      <c r="E240" s="103">
        <f>+Categoria_de_Costos!C296</f>
        <v>830000</v>
      </c>
      <c r="F240" s="104"/>
      <c r="G240" s="105"/>
      <c r="H240" s="106">
        <f>D240*E240</f>
        <v>14940000</v>
      </c>
      <c r="I240" s="749" t="s">
        <v>2034</v>
      </c>
      <c r="J240" s="749"/>
      <c r="K240" s="113" t="s">
        <v>1531</v>
      </c>
      <c r="L240" s="77"/>
    </row>
    <row r="241" spans="2:12" x14ac:dyDescent="0.25">
      <c r="B241" s="122" t="s">
        <v>2041</v>
      </c>
      <c r="C241" s="102" t="s">
        <v>1532</v>
      </c>
      <c r="D241" s="95">
        <f>+D239*3</f>
        <v>108</v>
      </c>
      <c r="E241" s="103">
        <f>+Categoria_de_Costos!G256</f>
        <v>716571.99506880005</v>
      </c>
      <c r="F241" s="104"/>
      <c r="G241" s="105"/>
      <c r="H241" s="106">
        <f>D241*E241</f>
        <v>77389775.467430413</v>
      </c>
      <c r="I241" s="749" t="s">
        <v>2032</v>
      </c>
      <c r="J241" s="749"/>
      <c r="K241" s="113" t="s">
        <v>1533</v>
      </c>
      <c r="L241" s="77"/>
    </row>
    <row r="242" spans="2:12" x14ac:dyDescent="0.25">
      <c r="B242" s="122" t="s">
        <v>1741</v>
      </c>
      <c r="C242" s="102" t="s">
        <v>1532</v>
      </c>
      <c r="D242" s="95">
        <f>+D240*3</f>
        <v>54</v>
      </c>
      <c r="E242" s="103">
        <f>+Categoria_de_Costos!G256</f>
        <v>716571.99506880005</v>
      </c>
      <c r="F242" s="104"/>
      <c r="G242" s="105"/>
      <c r="H242" s="106">
        <f>D242*E242</f>
        <v>38694887.733715206</v>
      </c>
      <c r="I242" s="749" t="s">
        <v>2034</v>
      </c>
      <c r="J242" s="749"/>
      <c r="K242" s="113" t="s">
        <v>1533</v>
      </c>
      <c r="L242" s="77"/>
    </row>
    <row r="243" spans="2:12" x14ac:dyDescent="0.25">
      <c r="B243" s="136" t="s">
        <v>2042</v>
      </c>
      <c r="C243" s="102" t="s">
        <v>1742</v>
      </c>
      <c r="D243" s="109">
        <f>+D229</f>
        <v>10</v>
      </c>
      <c r="E243" s="103">
        <f>+Categoria_de_Costos!C348</f>
        <v>710000</v>
      </c>
      <c r="F243" s="104">
        <v>12</v>
      </c>
      <c r="G243" s="105"/>
      <c r="H243" s="107">
        <f>+D243*E243*F243</f>
        <v>85200000</v>
      </c>
      <c r="I243" s="749" t="s">
        <v>2034</v>
      </c>
      <c r="J243" s="749"/>
      <c r="K243" s="123" t="s">
        <v>1535</v>
      </c>
      <c r="L243" s="77"/>
    </row>
    <row r="244" spans="2:12" ht="15" customHeight="1" x14ac:dyDescent="0.25">
      <c r="B244" s="92" t="s">
        <v>1962</v>
      </c>
      <c r="C244" s="98"/>
      <c r="D244" s="99"/>
      <c r="E244" s="72"/>
      <c r="F244" s="72"/>
      <c r="G244" s="128"/>
      <c r="H244" s="100">
        <f>SUM(H239:H243)</f>
        <v>246104663.20114562</v>
      </c>
      <c r="I244" s="746"/>
      <c r="J244" s="746"/>
      <c r="K244" s="112"/>
      <c r="L244" s="77"/>
    </row>
    <row r="245" spans="2:12" x14ac:dyDescent="0.25">
      <c r="B245" s="761" t="s">
        <v>2043</v>
      </c>
      <c r="C245" s="762"/>
      <c r="D245" s="762"/>
      <c r="E245" s="762"/>
      <c r="F245" s="762"/>
      <c r="G245" s="763"/>
      <c r="H245" s="110" t="s">
        <v>1538</v>
      </c>
    </row>
    <row r="246" spans="2:12" ht="15" x14ac:dyDescent="0.25">
      <c r="B246" s="751" t="s">
        <v>1540</v>
      </c>
      <c r="C246" s="751"/>
      <c r="D246" s="751"/>
      <c r="E246" s="751"/>
      <c r="F246" s="751"/>
      <c r="G246" s="751"/>
      <c r="H246" s="33">
        <f>+H225+H230+H235+H238+H244</f>
        <v>2312804663.2011456</v>
      </c>
      <c r="I246" s="757"/>
      <c r="J246" s="757"/>
      <c r="K246" s="48"/>
      <c r="L246" s="77"/>
    </row>
    <row r="247" spans="2:12" ht="15" x14ac:dyDescent="0.25">
      <c r="B247" s="747" t="s">
        <v>1541</v>
      </c>
      <c r="C247" s="747"/>
      <c r="D247" s="747"/>
      <c r="E247" s="747"/>
      <c r="F247" s="747"/>
      <c r="G247" s="747"/>
      <c r="H247" s="111">
        <v>0</v>
      </c>
      <c r="J247" s="77"/>
      <c r="K247" s="77"/>
      <c r="L247" s="77"/>
    </row>
    <row r="248" spans="2:12" ht="15" x14ac:dyDescent="0.25">
      <c r="B248" s="747" t="s">
        <v>2023</v>
      </c>
      <c r="C248" s="747"/>
      <c r="D248" s="747"/>
      <c r="E248" s="747"/>
      <c r="F248" s="747"/>
      <c r="G248" s="747"/>
      <c r="H248" s="111">
        <f>+H221+H222+H230+H235+H244+H236</f>
        <v>2117644663.2011456</v>
      </c>
      <c r="I248" s="83"/>
      <c r="J248" s="77"/>
      <c r="K248" s="77"/>
      <c r="L248" s="77"/>
    </row>
    <row r="249" spans="2:12" ht="15" x14ac:dyDescent="0.25">
      <c r="B249" s="747" t="s">
        <v>2044</v>
      </c>
      <c r="C249" s="747"/>
      <c r="D249" s="747"/>
      <c r="E249" s="747"/>
      <c r="F249" s="747"/>
      <c r="G249" s="747"/>
      <c r="H249" s="111">
        <f>+H225+H235+H237+H244+H226+H228+H229</f>
        <v>1847176663.2011456</v>
      </c>
      <c r="I249" s="83"/>
      <c r="J249" s="77"/>
      <c r="K249" s="77"/>
      <c r="L249" s="77"/>
    </row>
    <row r="250" spans="2:12" ht="15" x14ac:dyDescent="0.25">
      <c r="B250" s="747" t="s">
        <v>2045</v>
      </c>
      <c r="C250" s="747"/>
      <c r="D250" s="747"/>
      <c r="E250" s="747"/>
      <c r="F250" s="747"/>
      <c r="G250" s="747"/>
      <c r="H250" s="111">
        <f>+H225+H235+H244+H237+H226+H228+H229</f>
        <v>1847176663.2011456</v>
      </c>
      <c r="I250" s="83"/>
      <c r="J250" s="77"/>
      <c r="K250" s="77"/>
      <c r="L250" s="77"/>
    </row>
    <row r="252" spans="2:12" ht="15" x14ac:dyDescent="0.25">
      <c r="B252" s="753" t="s">
        <v>1545</v>
      </c>
      <c r="C252" s="753"/>
    </row>
    <row r="253" spans="2:12" ht="152.1" customHeight="1" x14ac:dyDescent="0.25">
      <c r="B253" s="752" t="s">
        <v>2149</v>
      </c>
      <c r="C253" s="752"/>
      <c r="D253" s="752"/>
      <c r="E253" s="752"/>
      <c r="F253" s="752"/>
      <c r="G253" s="752"/>
      <c r="H253" s="752"/>
      <c r="I253" s="752"/>
      <c r="J253" s="752"/>
      <c r="K253" s="752"/>
      <c r="L253" s="752"/>
    </row>
  </sheetData>
  <sheetProtection algorithmName="SHA-512" hashValue="8KBRd4r8fCNCLP8Vz39e2Dpbd1QqoamXxXJmBG6XH/OfYXyF0dd5gkpRY+4x7Ucvr6b6KW5ZEOSuurb0w3GRCA==" saltValue="dgpDqdM6YtVl6pMXnYCYMQ==" spinCount="100000" sheet="1" objects="1" scenarios="1"/>
  <mergeCells count="211">
    <mergeCell ref="I240:J240"/>
    <mergeCell ref="I242:J242"/>
    <mergeCell ref="B4:D4"/>
    <mergeCell ref="B14:L14"/>
    <mergeCell ref="B15:L15"/>
    <mergeCell ref="B16:L16"/>
    <mergeCell ref="B17:L17"/>
    <mergeCell ref="B18:L18"/>
    <mergeCell ref="I31:J31"/>
    <mergeCell ref="I33:J33"/>
    <mergeCell ref="I44:J44"/>
    <mergeCell ref="I47:J47"/>
    <mergeCell ref="B19:L19"/>
    <mergeCell ref="B20:L20"/>
    <mergeCell ref="I27:J27"/>
    <mergeCell ref="I28:J28"/>
    <mergeCell ref="B71:G71"/>
    <mergeCell ref="B72:G72"/>
    <mergeCell ref="B73:G73"/>
    <mergeCell ref="I46:J46"/>
    <mergeCell ref="I48:J48"/>
    <mergeCell ref="I49:J49"/>
    <mergeCell ref="I45:J45"/>
    <mergeCell ref="B139:G139"/>
    <mergeCell ref="I29:J29"/>
    <mergeCell ref="I30:J30"/>
    <mergeCell ref="I228:J228"/>
    <mergeCell ref="I32:J32"/>
    <mergeCell ref="I34:J34"/>
    <mergeCell ref="I43:J43"/>
    <mergeCell ref="I35:J35"/>
    <mergeCell ref="I36:J36"/>
    <mergeCell ref="I38:J38"/>
    <mergeCell ref="I37:J37"/>
    <mergeCell ref="I41:J41"/>
    <mergeCell ref="I42:J42"/>
    <mergeCell ref="I39:J39"/>
    <mergeCell ref="I40:J40"/>
    <mergeCell ref="I50:J50"/>
    <mergeCell ref="I51:J51"/>
    <mergeCell ref="I52:J52"/>
    <mergeCell ref="I53:J53"/>
    <mergeCell ref="I65:J65"/>
    <mergeCell ref="I66:J66"/>
    <mergeCell ref="I62:J62"/>
    <mergeCell ref="I107:J107"/>
    <mergeCell ref="B80:L80"/>
    <mergeCell ref="I67:J67"/>
    <mergeCell ref="B70:G70"/>
    <mergeCell ref="B76:C76"/>
    <mergeCell ref="B77:L77"/>
    <mergeCell ref="B202:G202"/>
    <mergeCell ref="B74:G74"/>
    <mergeCell ref="B68:G68"/>
    <mergeCell ref="I99:J99"/>
    <mergeCell ref="I103:J103"/>
    <mergeCell ref="I106:J106"/>
    <mergeCell ref="I120:J120"/>
    <mergeCell ref="I123:J123"/>
    <mergeCell ref="I124:J124"/>
    <mergeCell ref="I125:J125"/>
    <mergeCell ref="I126:J126"/>
    <mergeCell ref="I127:J127"/>
    <mergeCell ref="I116:J116"/>
    <mergeCell ref="I119:J119"/>
    <mergeCell ref="I165:J165"/>
    <mergeCell ref="I104:J104"/>
    <mergeCell ref="I57:J57"/>
    <mergeCell ref="I58:J58"/>
    <mergeCell ref="I59:J59"/>
    <mergeCell ref="I60:J60"/>
    <mergeCell ref="I61:J61"/>
    <mergeCell ref="I54:J54"/>
    <mergeCell ref="I55:J55"/>
    <mergeCell ref="I56:J56"/>
    <mergeCell ref="I225:J225"/>
    <mergeCell ref="B151:L151"/>
    <mergeCell ref="B155:L155"/>
    <mergeCell ref="I162:J162"/>
    <mergeCell ref="I163:J163"/>
    <mergeCell ref="I164:J164"/>
    <mergeCell ref="I111:J111"/>
    <mergeCell ref="I117:J117"/>
    <mergeCell ref="I121:J121"/>
    <mergeCell ref="B144:C144"/>
    <mergeCell ref="B145:L145"/>
    <mergeCell ref="I113:J113"/>
    <mergeCell ref="I178:J178"/>
    <mergeCell ref="I114:J114"/>
    <mergeCell ref="I115:J115"/>
    <mergeCell ref="I118:J118"/>
    <mergeCell ref="B203:G203"/>
    <mergeCell ref="I171:J171"/>
    <mergeCell ref="B198:G198"/>
    <mergeCell ref="I133:J133"/>
    <mergeCell ref="I122:J122"/>
    <mergeCell ref="I128:J128"/>
    <mergeCell ref="I129:J129"/>
    <mergeCell ref="I130:J130"/>
    <mergeCell ref="I131:J131"/>
    <mergeCell ref="I132:J132"/>
    <mergeCell ref="B135:G135"/>
    <mergeCell ref="I135:J135"/>
    <mergeCell ref="B136:G136"/>
    <mergeCell ref="B137:G137"/>
    <mergeCell ref="B138:G138"/>
    <mergeCell ref="B140:G140"/>
    <mergeCell ref="B141:G141"/>
    <mergeCell ref="B142:G142"/>
    <mergeCell ref="I167:J167"/>
    <mergeCell ref="B134:G134"/>
    <mergeCell ref="B197:G197"/>
    <mergeCell ref="I176:J176"/>
    <mergeCell ref="B196:G196"/>
    <mergeCell ref="I192:J192"/>
    <mergeCell ref="B248:G248"/>
    <mergeCell ref="B249:G249"/>
    <mergeCell ref="B250:G250"/>
    <mergeCell ref="B252:C252"/>
    <mergeCell ref="B253:L253"/>
    <mergeCell ref="B86:L86"/>
    <mergeCell ref="B87:L87"/>
    <mergeCell ref="B152:L152"/>
    <mergeCell ref="B153:L153"/>
    <mergeCell ref="B154:L154"/>
    <mergeCell ref="B246:G246"/>
    <mergeCell ref="I246:J246"/>
    <mergeCell ref="B247:G247"/>
    <mergeCell ref="I220:J220"/>
    <mergeCell ref="I221:J221"/>
    <mergeCell ref="I222:J222"/>
    <mergeCell ref="I223:J223"/>
    <mergeCell ref="B210:L210"/>
    <mergeCell ref="B211:L211"/>
    <mergeCell ref="B212:L212"/>
    <mergeCell ref="B213:L213"/>
    <mergeCell ref="I224:J224"/>
    <mergeCell ref="B148:L148"/>
    <mergeCell ref="I197:J197"/>
    <mergeCell ref="I243:J243"/>
    <mergeCell ref="I244:J244"/>
    <mergeCell ref="I190:J190"/>
    <mergeCell ref="I109:J109"/>
    <mergeCell ref="I112:J112"/>
    <mergeCell ref="I110:J110"/>
    <mergeCell ref="I174:J174"/>
    <mergeCell ref="I175:J175"/>
    <mergeCell ref="I177:J177"/>
    <mergeCell ref="I226:J226"/>
    <mergeCell ref="I229:J229"/>
    <mergeCell ref="I230:J230"/>
    <mergeCell ref="I232:J232"/>
    <mergeCell ref="I233:J233"/>
    <mergeCell ref="I234:J234"/>
    <mergeCell ref="I235:J235"/>
    <mergeCell ref="I239:J239"/>
    <mergeCell ref="I193:J193"/>
    <mergeCell ref="I194:J194"/>
    <mergeCell ref="B149:L149"/>
    <mergeCell ref="B150:L150"/>
    <mergeCell ref="I173:J173"/>
    <mergeCell ref="I195:J195"/>
    <mergeCell ref="B199:G199"/>
    <mergeCell ref="I63:J63"/>
    <mergeCell ref="I64:J64"/>
    <mergeCell ref="I181:J181"/>
    <mergeCell ref="I191:J191"/>
    <mergeCell ref="I187:J187"/>
    <mergeCell ref="I188:J188"/>
    <mergeCell ref="I189:J189"/>
    <mergeCell ref="B81:L81"/>
    <mergeCell ref="B82:L82"/>
    <mergeCell ref="B83:L83"/>
    <mergeCell ref="B84:L84"/>
    <mergeCell ref="B85:L85"/>
    <mergeCell ref="B88:L88"/>
    <mergeCell ref="I105:J105"/>
    <mergeCell ref="I108:J108"/>
    <mergeCell ref="I95:J95"/>
    <mergeCell ref="I96:J96"/>
    <mergeCell ref="I97:J97"/>
    <mergeCell ref="I100:J100"/>
    <mergeCell ref="I101:J101"/>
    <mergeCell ref="I102:J102"/>
    <mergeCell ref="I98:J98"/>
    <mergeCell ref="B69:G69"/>
    <mergeCell ref="I69:J69"/>
    <mergeCell ref="B245:G245"/>
    <mergeCell ref="I236:J236"/>
    <mergeCell ref="I238:J238"/>
    <mergeCell ref="I237:J237"/>
    <mergeCell ref="I227:J227"/>
    <mergeCell ref="I231:J231"/>
    <mergeCell ref="I241:J241"/>
    <mergeCell ref="I166:J166"/>
    <mergeCell ref="I168:J168"/>
    <mergeCell ref="I169:J169"/>
    <mergeCell ref="I170:J170"/>
    <mergeCell ref="I182:J182"/>
    <mergeCell ref="I183:J183"/>
    <mergeCell ref="I184:J184"/>
    <mergeCell ref="I185:J185"/>
    <mergeCell ref="I186:J186"/>
    <mergeCell ref="I179:J179"/>
    <mergeCell ref="I180:J180"/>
    <mergeCell ref="I172:J172"/>
    <mergeCell ref="B205:C205"/>
    <mergeCell ref="B206:L206"/>
    <mergeCell ref="B209:L209"/>
    <mergeCell ref="B200:G200"/>
    <mergeCell ref="B201:G201"/>
  </mergeCells>
  <pageMargins left="0.7" right="0.7" top="0.75" bottom="0.75" header="0.3" footer="0.3"/>
  <ignoredErrors>
    <ignoredError sqref="H10:L10 K8 D61:H64 E39:H50 E60 E104 H9 J9 L9"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0EA8E-1D51-BA4C-8297-1260F7A460CC}">
  <dimension ref="B2:Z92"/>
  <sheetViews>
    <sheetView showGridLines="0" zoomScale="70" zoomScaleNormal="70" workbookViewId="0">
      <selection activeCell="B1" sqref="B1"/>
    </sheetView>
  </sheetViews>
  <sheetFormatPr baseColWidth="10" defaultColWidth="12.42578125" defaultRowHeight="14.25" x14ac:dyDescent="0.25"/>
  <cols>
    <col min="1" max="1" width="7.7109375" style="78" customWidth="1"/>
    <col min="2" max="2" width="89" style="78" customWidth="1"/>
    <col min="3" max="3" width="30" style="78" customWidth="1"/>
    <col min="4" max="4" width="28.85546875" style="78" customWidth="1"/>
    <col min="5" max="5" width="31.28515625" style="78" customWidth="1"/>
    <col min="6" max="25" width="26.140625" style="78" customWidth="1"/>
    <col min="26" max="26" width="23.42578125" style="78" customWidth="1"/>
    <col min="27" max="16384" width="12.42578125" style="78"/>
  </cols>
  <sheetData>
    <row r="2" spans="2:26" ht="15" x14ac:dyDescent="0.25">
      <c r="B2" s="77" t="s">
        <v>2200</v>
      </c>
      <c r="C2" s="77"/>
      <c r="D2" s="77"/>
      <c r="E2" s="77"/>
      <c r="F2" s="77"/>
      <c r="G2" s="77"/>
      <c r="H2" s="77"/>
      <c r="I2" s="77"/>
      <c r="J2" s="77"/>
      <c r="K2" s="77"/>
      <c r="L2" s="77"/>
    </row>
    <row r="3" spans="2:26" x14ac:dyDescent="0.25">
      <c r="B3" s="77"/>
      <c r="C3" s="77"/>
      <c r="D3" s="77"/>
      <c r="E3" s="77"/>
      <c r="F3" s="77"/>
      <c r="G3" s="77"/>
      <c r="H3" s="77"/>
      <c r="I3" s="77"/>
      <c r="J3" s="77"/>
      <c r="K3" s="77"/>
      <c r="L3" s="77"/>
    </row>
    <row r="4" spans="2:26" ht="30" customHeight="1" x14ac:dyDescent="0.25">
      <c r="B4" s="751" t="str">
        <f>+Cronograma_Ovino_Caprina!A93</f>
        <v>6. Mejora de la normativa y la capacidad institucional para la cadena productiva ovino caprina</v>
      </c>
      <c r="C4" s="751"/>
      <c r="D4" s="751"/>
      <c r="E4" s="77"/>
      <c r="F4" s="77"/>
      <c r="G4" s="77"/>
      <c r="H4" s="77"/>
      <c r="I4" s="77"/>
      <c r="J4" s="77"/>
      <c r="K4" s="77"/>
      <c r="L4" s="77"/>
    </row>
    <row r="5" spans="2:26" x14ac:dyDescent="0.25">
      <c r="B5" s="77"/>
      <c r="C5" s="77"/>
      <c r="D5" s="79"/>
      <c r="E5" s="79"/>
      <c r="F5" s="79"/>
      <c r="G5" s="79"/>
      <c r="H5" s="79"/>
      <c r="I5" s="79"/>
      <c r="J5" s="79"/>
      <c r="K5" s="79"/>
      <c r="L5" s="79"/>
    </row>
    <row r="6" spans="2:26" ht="42" customHeight="1" x14ac:dyDescent="0.25">
      <c r="B6" s="28" t="s">
        <v>1481</v>
      </c>
      <c r="C6" s="28" t="s">
        <v>1482</v>
      </c>
      <c r="D6" s="28" t="s">
        <v>1483</v>
      </c>
      <c r="E6" s="28" t="s">
        <v>447</v>
      </c>
      <c r="F6" s="28" t="s">
        <v>1484</v>
      </c>
      <c r="G6" s="28" t="s">
        <v>1485</v>
      </c>
      <c r="H6" s="28" t="s">
        <v>1486</v>
      </c>
      <c r="I6" s="28" t="s">
        <v>1487</v>
      </c>
      <c r="J6" s="28" t="s">
        <v>1488</v>
      </c>
      <c r="K6" s="28" t="s">
        <v>1489</v>
      </c>
      <c r="L6" s="28" t="s">
        <v>1490</v>
      </c>
      <c r="M6" s="28" t="s">
        <v>1491</v>
      </c>
      <c r="N6" s="28" t="s">
        <v>1492</v>
      </c>
      <c r="O6" s="28" t="s">
        <v>1493</v>
      </c>
      <c r="P6" s="28" t="s">
        <v>1494</v>
      </c>
      <c r="Q6" s="28" t="s">
        <v>1495</v>
      </c>
      <c r="R6" s="28" t="s">
        <v>1496</v>
      </c>
      <c r="S6" s="28" t="s">
        <v>1497</v>
      </c>
      <c r="T6" s="28" t="s">
        <v>1498</v>
      </c>
      <c r="U6" s="28" t="s">
        <v>1499</v>
      </c>
      <c r="V6" s="28" t="s">
        <v>1500</v>
      </c>
      <c r="W6" s="28" t="s">
        <v>1501</v>
      </c>
      <c r="X6" s="28" t="s">
        <v>1502</v>
      </c>
      <c r="Y6" s="28" t="s">
        <v>0</v>
      </c>
    </row>
    <row r="7" spans="2:26" ht="30" customHeight="1" x14ac:dyDescent="0.25">
      <c r="B7" s="118" t="str">
        <f>+B12</f>
        <v>6.1. Mejora de la normatividad, estándares y procedimientos para la cadena</v>
      </c>
      <c r="C7" s="116" t="str">
        <f>+C24</f>
        <v>Mes 4 del año 2</v>
      </c>
      <c r="D7" s="116" t="str">
        <f>+D24</f>
        <v>Mes 9 del año 20</v>
      </c>
      <c r="E7" s="119">
        <f>+$H$48</f>
        <v>0</v>
      </c>
      <c r="F7" s="119">
        <f>+$H$49</f>
        <v>1213481582.9001431</v>
      </c>
      <c r="G7" s="119">
        <f t="shared" ref="G7:X7" si="0">+$H$50</f>
        <v>1617975443.8668575</v>
      </c>
      <c r="H7" s="119">
        <f t="shared" si="0"/>
        <v>1617975443.8668575</v>
      </c>
      <c r="I7" s="119">
        <f t="shared" si="0"/>
        <v>1617975443.8668575</v>
      </c>
      <c r="J7" s="119">
        <f t="shared" si="0"/>
        <v>1617975443.8668575</v>
      </c>
      <c r="K7" s="119">
        <f t="shared" si="0"/>
        <v>1617975443.8668575</v>
      </c>
      <c r="L7" s="119">
        <f t="shared" si="0"/>
        <v>1617975443.8668575</v>
      </c>
      <c r="M7" s="119">
        <f t="shared" si="0"/>
        <v>1617975443.8668575</v>
      </c>
      <c r="N7" s="119">
        <f t="shared" si="0"/>
        <v>1617975443.8668575</v>
      </c>
      <c r="O7" s="119">
        <f t="shared" si="0"/>
        <v>1617975443.8668575</v>
      </c>
      <c r="P7" s="119">
        <f t="shared" si="0"/>
        <v>1617975443.8668575</v>
      </c>
      <c r="Q7" s="119">
        <f t="shared" si="0"/>
        <v>1617975443.8668575</v>
      </c>
      <c r="R7" s="119">
        <f t="shared" si="0"/>
        <v>1617975443.8668575</v>
      </c>
      <c r="S7" s="119">
        <f t="shared" si="0"/>
        <v>1617975443.8668575</v>
      </c>
      <c r="T7" s="119">
        <f t="shared" si="0"/>
        <v>1617975443.8668575</v>
      </c>
      <c r="U7" s="119">
        <f t="shared" si="0"/>
        <v>1617975443.8668575</v>
      </c>
      <c r="V7" s="119">
        <f t="shared" si="0"/>
        <v>1617975443.8668575</v>
      </c>
      <c r="W7" s="119">
        <f t="shared" si="0"/>
        <v>1617975443.8668575</v>
      </c>
      <c r="X7" s="119">
        <f t="shared" si="0"/>
        <v>1617975443.8668575</v>
      </c>
      <c r="Y7" s="120">
        <f>SUM(E7:X7)</f>
        <v>30337039572.503593</v>
      </c>
    </row>
    <row r="8" spans="2:26" ht="30" customHeight="1" x14ac:dyDescent="0.25">
      <c r="B8" s="118" t="str">
        <f>+B56</f>
        <v>6.2.  Mejora de la capacidad institucional para la sanidad, calidad, inocuidad y trazabilidad en la cadena</v>
      </c>
      <c r="C8" s="116" t="str">
        <f>+C67</f>
        <v>Mes 4 del año 2</v>
      </c>
      <c r="D8" s="116" t="str">
        <f>+D67</f>
        <v>Mes 12 del año 20</v>
      </c>
      <c r="E8" s="119">
        <f>+$H$87</f>
        <v>0</v>
      </c>
      <c r="F8" s="119">
        <f>+$H$88</f>
        <v>937384082.90014315</v>
      </c>
      <c r="G8" s="119">
        <f t="shared" ref="G8:X8" si="1">+$H$89</f>
        <v>1249845443.8668575</v>
      </c>
      <c r="H8" s="119">
        <f t="shared" si="1"/>
        <v>1249845443.8668575</v>
      </c>
      <c r="I8" s="119">
        <f t="shared" si="1"/>
        <v>1249845443.8668575</v>
      </c>
      <c r="J8" s="119">
        <f t="shared" si="1"/>
        <v>1249845443.8668575</v>
      </c>
      <c r="K8" s="119">
        <f t="shared" si="1"/>
        <v>1249845443.8668575</v>
      </c>
      <c r="L8" s="119">
        <f t="shared" si="1"/>
        <v>1249845443.8668575</v>
      </c>
      <c r="M8" s="119">
        <f t="shared" si="1"/>
        <v>1249845443.8668575</v>
      </c>
      <c r="N8" s="119">
        <f t="shared" si="1"/>
        <v>1249845443.8668575</v>
      </c>
      <c r="O8" s="119">
        <f t="shared" si="1"/>
        <v>1249845443.8668575</v>
      </c>
      <c r="P8" s="119">
        <f t="shared" si="1"/>
        <v>1249845443.8668575</v>
      </c>
      <c r="Q8" s="119">
        <f t="shared" si="1"/>
        <v>1249845443.8668575</v>
      </c>
      <c r="R8" s="119">
        <f t="shared" si="1"/>
        <v>1249845443.8668575</v>
      </c>
      <c r="S8" s="119">
        <f t="shared" si="1"/>
        <v>1249845443.8668575</v>
      </c>
      <c r="T8" s="119">
        <f t="shared" si="1"/>
        <v>1249845443.8668575</v>
      </c>
      <c r="U8" s="119">
        <f t="shared" si="1"/>
        <v>1249845443.8668575</v>
      </c>
      <c r="V8" s="119">
        <f t="shared" si="1"/>
        <v>1249845443.8668575</v>
      </c>
      <c r="W8" s="119">
        <f t="shared" si="1"/>
        <v>1249845443.8668575</v>
      </c>
      <c r="X8" s="119">
        <f t="shared" si="1"/>
        <v>1249845443.8668575</v>
      </c>
      <c r="Y8" s="120">
        <f>SUM(E8:X8)</f>
        <v>23434602072.503586</v>
      </c>
    </row>
    <row r="9" spans="2:26" ht="30.95" customHeight="1" x14ac:dyDescent="0.25">
      <c r="B9" s="28" t="s">
        <v>1503</v>
      </c>
      <c r="C9" s="80"/>
      <c r="D9" s="80"/>
      <c r="E9" s="33">
        <f t="shared" ref="E9:X9" si="2">SUM(E7:E8)</f>
        <v>0</v>
      </c>
      <c r="F9" s="33">
        <f t="shared" si="2"/>
        <v>2150865665.8002863</v>
      </c>
      <c r="G9" s="33">
        <f t="shared" si="2"/>
        <v>2867820887.7337151</v>
      </c>
      <c r="H9" s="33">
        <f t="shared" si="2"/>
        <v>2867820887.7337151</v>
      </c>
      <c r="I9" s="33">
        <f t="shared" si="2"/>
        <v>2867820887.7337151</v>
      </c>
      <c r="J9" s="33">
        <f t="shared" si="2"/>
        <v>2867820887.7337151</v>
      </c>
      <c r="K9" s="33">
        <f t="shared" si="2"/>
        <v>2867820887.7337151</v>
      </c>
      <c r="L9" s="33">
        <f t="shared" si="2"/>
        <v>2867820887.7337151</v>
      </c>
      <c r="M9" s="33">
        <f t="shared" si="2"/>
        <v>2867820887.7337151</v>
      </c>
      <c r="N9" s="33">
        <f t="shared" si="2"/>
        <v>2867820887.7337151</v>
      </c>
      <c r="O9" s="33">
        <f t="shared" si="2"/>
        <v>2867820887.7337151</v>
      </c>
      <c r="P9" s="33">
        <f t="shared" si="2"/>
        <v>2867820887.7337151</v>
      </c>
      <c r="Q9" s="33">
        <f t="shared" si="2"/>
        <v>2867820887.7337151</v>
      </c>
      <c r="R9" s="33">
        <f t="shared" si="2"/>
        <v>2867820887.7337151</v>
      </c>
      <c r="S9" s="33">
        <f t="shared" si="2"/>
        <v>2867820887.7337151</v>
      </c>
      <c r="T9" s="33">
        <f t="shared" si="2"/>
        <v>2867820887.7337151</v>
      </c>
      <c r="U9" s="33">
        <f t="shared" si="2"/>
        <v>2867820887.7337151</v>
      </c>
      <c r="V9" s="33">
        <f t="shared" si="2"/>
        <v>2867820887.7337151</v>
      </c>
      <c r="W9" s="33">
        <f t="shared" si="2"/>
        <v>2867820887.7337151</v>
      </c>
      <c r="X9" s="33">
        <f t="shared" si="2"/>
        <v>2867820887.7337151</v>
      </c>
      <c r="Y9" s="33">
        <f>SUM(Y7:Y8)</f>
        <v>53771641645.007179</v>
      </c>
    </row>
    <row r="10" spans="2:26" ht="15" x14ac:dyDescent="0.25">
      <c r="B10" s="80"/>
      <c r="C10" s="80"/>
      <c r="D10" s="80"/>
      <c r="E10" s="80"/>
      <c r="F10" s="80"/>
      <c r="G10" s="81"/>
      <c r="H10" s="82"/>
      <c r="I10" s="81"/>
      <c r="J10" s="81"/>
      <c r="K10" s="81"/>
      <c r="L10" s="81"/>
      <c r="Z10" s="83"/>
    </row>
    <row r="11" spans="2:26" ht="15" x14ac:dyDescent="0.25">
      <c r="B11" s="80"/>
      <c r="C11" s="80"/>
      <c r="D11" s="80"/>
      <c r="E11" s="80"/>
      <c r="F11" s="80"/>
      <c r="G11" s="81"/>
      <c r="H11" s="82"/>
      <c r="I11" s="81"/>
      <c r="J11" s="81"/>
      <c r="K11" s="81"/>
      <c r="L11" s="81"/>
    </row>
    <row r="12" spans="2:26" ht="39.950000000000003" customHeight="1" x14ac:dyDescent="0.25">
      <c r="B12" s="751" t="str">
        <f>+Cronograma_Ovino_Caprina!B93</f>
        <v>6.1. Mejora de la normatividad, estándares y procedimientos para la cadena</v>
      </c>
      <c r="C12" s="751"/>
      <c r="D12" s="751"/>
      <c r="E12" s="751"/>
      <c r="F12" s="751"/>
      <c r="G12" s="751"/>
      <c r="H12" s="751"/>
      <c r="I12" s="751"/>
      <c r="J12" s="751"/>
      <c r="K12" s="751"/>
      <c r="L12" s="751"/>
    </row>
    <row r="13" spans="2:26" ht="48" customHeight="1" x14ac:dyDescent="0.25">
      <c r="B13" s="750" t="str">
        <f>+Cronograma_Ovino_Caprina!E93</f>
        <v>6.1.1. Promover la revisión y ajuste, por parte de las autoridades sanitarias, con el liderazgo de MinAgricultura y el Consejo Nacional de la Cadena Productiva Ovino Caprina, de las normas y reglamentos existentes sobre IVC y requisitos sanitarios para la carne, productos cárnicos comestibles y derivados cárnicos destinados al consumo humano (Decreto 1500 de 2007, Reglamento Sanitario), con énfasis en los estándares y procedimientos específicos de las plantas de beneficio y de transformación de carne, tanto para el mercado nacional como el de exportación, con el fin de avanzar en su aplicación en las especies ovina y caprina a lo largo de la cadena.</v>
      </c>
      <c r="C13" s="750"/>
      <c r="D13" s="750"/>
      <c r="E13" s="750"/>
      <c r="F13" s="750"/>
      <c r="G13" s="750"/>
      <c r="H13" s="750"/>
      <c r="I13" s="750"/>
      <c r="J13" s="750"/>
      <c r="K13" s="750"/>
      <c r="L13" s="750"/>
    </row>
    <row r="14" spans="2:26" ht="48" customHeight="1" x14ac:dyDescent="0.25">
      <c r="B14" s="750" t="str">
        <f>+Cronograma_Ovino_Caprina!E94</f>
        <v>6.1.2. Fomentar la reglamentación del Decreto 616 de 2016, por parte de las autoridades sanitarias y otros actores clave, bajo el liderazgo de MinAgricultura y el Consejo Nacional de la Cadena Productiva Ovino Caprina, para establecer los requisitos de sanidad, calidad e inocuidad, estándares y procedimientos específicos de la leche y sus productos derivados, de las especies ovina y caprina a lo largo de la cadena.</v>
      </c>
      <c r="C14" s="750"/>
      <c r="D14" s="750"/>
      <c r="E14" s="750"/>
      <c r="F14" s="750"/>
      <c r="G14" s="750"/>
      <c r="H14" s="750"/>
      <c r="I14" s="750"/>
      <c r="J14" s="750"/>
      <c r="K14" s="750"/>
      <c r="L14" s="750"/>
    </row>
    <row r="15" spans="2:26" ht="48" customHeight="1" x14ac:dyDescent="0.25">
      <c r="B15" s="750" t="str">
        <f>+Cronograma_Ovino_Caprina!E95</f>
        <v>6.1.3. Promover la actualización de la normativa en sanidad, calidad e inocuidad para carne, leche, lana, pieles y otros productos ovino caprinos, orientada hacia la implementación de los sistemas HACCP e ISO, a través de mesas interinstitucionales lideradas por MinAgricultura y el Consejo Nacional de la Cadena Productiva Ovino Caprina, con la participación de las autoridades sanitarias y otros actores estratégicos, para la consolidación de los estándares de ejecución sanitaria, los Procedimientos Estandarizados de Saneamiento y en general del Sistema de Aseguramiento de Inocuidad y/o los Sistemas de Calidad.</v>
      </c>
      <c r="C15" s="750"/>
      <c r="D15" s="750"/>
      <c r="E15" s="750"/>
      <c r="F15" s="750"/>
      <c r="G15" s="750"/>
      <c r="H15" s="750"/>
      <c r="I15" s="750"/>
      <c r="J15" s="750"/>
      <c r="K15" s="750"/>
      <c r="L15" s="750"/>
    </row>
    <row r="16" spans="2:26" ht="48" customHeight="1" x14ac:dyDescent="0.25">
      <c r="B16" s="750" t="str">
        <f>+Cronograma_Ovino_Caprina!E96</f>
        <v>6.1.4. Promover la armonización normativa por parte de las autoridades competentes, con el liderazgo de MinAgricultura y el Consejo Nacional de la Cadena Productiva Ovino Caprina y la participación de otros actores estratégicos, que subsane los vacíos existentes en temas ambientales, comercio nacional e internacional, transporte, uso del suelo, ganadería sostenible, trazabilidad conforme al SNIITA, entre otros, para fomentar la formalización productiva y el desarrollo integral de la cadena, teniendo en cuenta los avances en la articulación interinstitucional de la actividad 7.2.3.</v>
      </c>
      <c r="C16" s="750"/>
      <c r="D16" s="750"/>
      <c r="E16" s="750"/>
      <c r="F16" s="750"/>
      <c r="G16" s="750"/>
      <c r="H16" s="750"/>
      <c r="I16" s="750"/>
      <c r="J16" s="750"/>
      <c r="K16" s="750"/>
      <c r="L16" s="750"/>
    </row>
    <row r="17" spans="2:12" ht="48" customHeight="1" x14ac:dyDescent="0.25">
      <c r="B17" s="750" t="str">
        <f>+Cronograma_Ovino_Caprina!E97</f>
        <v>6.1.5. Realizar las gestiones requeridas de admisibilidad a mercados internacionales por parte de las autoridades sanitarias y los productores, comercializadores y sus organizaciones, interesados en realizar exportación de animales, material genético, productos y subproductos de la cadena, acorde con las oportunidades comerciales identificadas.</v>
      </c>
      <c r="C17" s="750"/>
      <c r="D17" s="750"/>
      <c r="E17" s="750"/>
      <c r="F17" s="750"/>
      <c r="G17" s="750"/>
      <c r="H17" s="750"/>
      <c r="I17" s="750"/>
      <c r="J17" s="750"/>
      <c r="K17" s="750"/>
      <c r="L17" s="750"/>
    </row>
    <row r="18" spans="2:12" ht="48" customHeight="1" x14ac:dyDescent="0.25">
      <c r="B18" s="750" t="str">
        <f>+Cronograma_Ovino_Caprina!E98</f>
        <v>6.1.6. Socializar y divulgar las normas, estándares y procedimientos sanitarios, de bienestar animal, calidad e inocuidad, transporte de animales y productos, normas ambientales, de uso del suelo, trazabilidad y formalización productiva, entre otras, a los actores vinculados a la cadena en las regiones priorizadas, con el fin de promover su cumplimiento y adopción a lo largo de la misma.</v>
      </c>
      <c r="C18" s="750"/>
      <c r="D18" s="750"/>
      <c r="E18" s="750"/>
      <c r="F18" s="750"/>
      <c r="G18" s="750"/>
      <c r="H18" s="750"/>
      <c r="I18" s="750"/>
      <c r="J18" s="750"/>
      <c r="K18" s="750"/>
      <c r="L18" s="750"/>
    </row>
    <row r="19" spans="2:12" x14ac:dyDescent="0.25">
      <c r="B19" s="77"/>
      <c r="C19" s="77"/>
      <c r="D19" s="77"/>
      <c r="E19" s="77"/>
      <c r="F19" s="77"/>
      <c r="G19" s="77"/>
      <c r="H19" s="77"/>
      <c r="I19" s="77"/>
      <c r="J19" s="77"/>
      <c r="K19" s="77"/>
      <c r="L19" s="77"/>
    </row>
    <row r="20" spans="2:12" x14ac:dyDescent="0.25">
      <c r="B20" s="77"/>
      <c r="C20" s="77"/>
      <c r="D20" s="77"/>
      <c r="E20" s="77"/>
      <c r="F20" s="77"/>
      <c r="G20" s="77"/>
      <c r="H20" s="77"/>
      <c r="I20" s="77"/>
      <c r="J20" s="77"/>
      <c r="K20" s="77"/>
      <c r="L20" s="77"/>
    </row>
    <row r="21" spans="2:12" ht="24.95" customHeight="1" x14ac:dyDescent="0.25">
      <c r="B21" s="37" t="s">
        <v>1504</v>
      </c>
      <c r="C21" s="77"/>
      <c r="D21" s="77"/>
      <c r="E21" s="77"/>
      <c r="F21" s="77"/>
      <c r="G21" s="77"/>
      <c r="H21" s="77"/>
      <c r="I21" s="77"/>
      <c r="J21" s="77"/>
      <c r="K21" s="77"/>
      <c r="L21" s="77"/>
    </row>
    <row r="22" spans="2:12" x14ac:dyDescent="0.25">
      <c r="B22" s="77"/>
      <c r="C22" s="77"/>
      <c r="D22" s="77"/>
      <c r="E22" s="77"/>
      <c r="F22" s="77"/>
      <c r="G22" s="77"/>
      <c r="H22" s="77"/>
      <c r="I22" s="77"/>
      <c r="J22" s="77"/>
      <c r="K22" s="77"/>
      <c r="L22" s="77"/>
    </row>
    <row r="23" spans="2:12" ht="28.5" customHeight="1" x14ac:dyDescent="0.25">
      <c r="B23" s="77"/>
      <c r="C23" s="121" t="s">
        <v>1505</v>
      </c>
      <c r="D23" s="121" t="s">
        <v>1506</v>
      </c>
      <c r="E23" s="77"/>
      <c r="F23" s="77"/>
      <c r="G23" s="77"/>
      <c r="H23" s="77"/>
      <c r="I23" s="77"/>
      <c r="J23" s="77"/>
      <c r="K23" s="77"/>
      <c r="L23" s="77"/>
    </row>
    <row r="24" spans="2:12" ht="21.95" customHeight="1" x14ac:dyDescent="0.25">
      <c r="B24" s="77"/>
      <c r="C24" s="116" t="str">
        <f>+Cronograma_Ovino_Caprina!N93</f>
        <v>Mes 4 del año 2</v>
      </c>
      <c r="D24" s="116" t="str">
        <f>+Cronograma_Ovino_Caprina!O93</f>
        <v>Mes 9 del año 20</v>
      </c>
      <c r="E24" s="77"/>
      <c r="F24" s="77"/>
      <c r="G24" s="84"/>
      <c r="H24" s="77"/>
      <c r="I24" s="77"/>
      <c r="J24" s="77"/>
      <c r="K24" s="77"/>
      <c r="L24" s="77"/>
    </row>
    <row r="25" spans="2:12" ht="60" customHeight="1" x14ac:dyDescent="0.25">
      <c r="B25" s="28" t="s">
        <v>920</v>
      </c>
      <c r="C25" s="28" t="s">
        <v>1507</v>
      </c>
      <c r="D25" s="28" t="s">
        <v>1508</v>
      </c>
      <c r="E25" s="28" t="s">
        <v>980</v>
      </c>
      <c r="F25" s="28" t="s">
        <v>1509</v>
      </c>
      <c r="G25" s="28" t="s">
        <v>1510</v>
      </c>
      <c r="H25" s="28" t="s">
        <v>1511</v>
      </c>
      <c r="I25" s="748" t="s">
        <v>1512</v>
      </c>
      <c r="J25" s="748"/>
      <c r="K25" s="28" t="s">
        <v>1513</v>
      </c>
      <c r="L25" s="77"/>
    </row>
    <row r="26" spans="2:12" x14ac:dyDescent="0.25">
      <c r="B26" s="122" t="s">
        <v>1913</v>
      </c>
      <c r="C26" s="94" t="s">
        <v>22</v>
      </c>
      <c r="D26" s="95">
        <f>+Categoria_de_Costos!C23*5</f>
        <v>90</v>
      </c>
      <c r="E26" s="71">
        <f>Categoria_de_Costos!C426</f>
        <v>1020000</v>
      </c>
      <c r="F26" s="96"/>
      <c r="G26" s="97"/>
      <c r="H26" s="91">
        <f>E26*D26</f>
        <v>91800000</v>
      </c>
      <c r="I26" s="749" t="s">
        <v>2046</v>
      </c>
      <c r="J26" s="749"/>
      <c r="K26" s="109" t="s">
        <v>1517</v>
      </c>
      <c r="L26" s="77"/>
    </row>
    <row r="27" spans="2:12" ht="14.25" customHeight="1" x14ac:dyDescent="0.25">
      <c r="B27" s="122" t="s">
        <v>1914</v>
      </c>
      <c r="C27" s="94" t="s">
        <v>22</v>
      </c>
      <c r="D27" s="95">
        <f>+Categoria_de_Costos!C23*10</f>
        <v>180</v>
      </c>
      <c r="E27" s="71">
        <f>Categoria_de_Costos!C434</f>
        <v>60000</v>
      </c>
      <c r="F27" s="96"/>
      <c r="G27" s="97"/>
      <c r="H27" s="91">
        <f>E27*D27</f>
        <v>10800000</v>
      </c>
      <c r="I27" s="749" t="s">
        <v>2046</v>
      </c>
      <c r="J27" s="749"/>
      <c r="K27" s="109" t="s">
        <v>1519</v>
      </c>
      <c r="L27" s="77"/>
    </row>
    <row r="28" spans="2:12" ht="14.25" customHeight="1" x14ac:dyDescent="0.25">
      <c r="B28" s="122" t="s">
        <v>1969</v>
      </c>
      <c r="C28" s="94" t="s">
        <v>22</v>
      </c>
      <c r="D28" s="95">
        <f>+Categoria_de_Costos!C23*1</f>
        <v>18</v>
      </c>
      <c r="E28" s="71">
        <f>Categoria_de_Costos!C445</f>
        <v>3000000</v>
      </c>
      <c r="F28" s="96"/>
      <c r="G28" s="97"/>
      <c r="H28" s="91">
        <f>E28*D28</f>
        <v>54000000</v>
      </c>
      <c r="I28" s="749" t="s">
        <v>2046</v>
      </c>
      <c r="J28" s="749"/>
      <c r="K28" s="109" t="s">
        <v>1521</v>
      </c>
      <c r="L28" s="77"/>
    </row>
    <row r="29" spans="2:12" x14ac:dyDescent="0.25">
      <c r="B29" s="122" t="s">
        <v>2047</v>
      </c>
      <c r="C29" s="94" t="s">
        <v>22</v>
      </c>
      <c r="D29" s="95">
        <f>+Categoria_de_Costos!C23*1</f>
        <v>18</v>
      </c>
      <c r="E29" s="71">
        <f>Categoria_de_Costos!C457</f>
        <v>6080000</v>
      </c>
      <c r="F29" s="96"/>
      <c r="G29" s="97"/>
      <c r="H29" s="91">
        <f>E29*D29</f>
        <v>109440000</v>
      </c>
      <c r="I29" s="749" t="s">
        <v>2048</v>
      </c>
      <c r="J29" s="749"/>
      <c r="K29" s="109" t="s">
        <v>1553</v>
      </c>
    </row>
    <row r="30" spans="2:12" ht="15" x14ac:dyDescent="0.25">
      <c r="B30" s="92" t="s">
        <v>1522</v>
      </c>
      <c r="C30" s="98"/>
      <c r="D30" s="99"/>
      <c r="E30" s="99"/>
      <c r="F30" s="99"/>
      <c r="G30" s="99"/>
      <c r="H30" s="100">
        <f>SUM(H26:H29)</f>
        <v>266040000</v>
      </c>
      <c r="I30" s="746"/>
      <c r="J30" s="746"/>
      <c r="K30" s="112"/>
    </row>
    <row r="31" spans="2:12" ht="14.25" customHeight="1" x14ac:dyDescent="0.25">
      <c r="B31" s="91" t="s">
        <v>1525</v>
      </c>
      <c r="C31" s="94" t="s">
        <v>1861</v>
      </c>
      <c r="D31" s="95">
        <v>3</v>
      </c>
      <c r="E31" s="71">
        <f>+Categoria_de_Costos!G219</f>
        <v>10469000</v>
      </c>
      <c r="F31" s="96">
        <v>12</v>
      </c>
      <c r="G31" s="97">
        <v>0.5</v>
      </c>
      <c r="H31" s="91">
        <f>D31*E31*F31*G31</f>
        <v>188442000</v>
      </c>
      <c r="I31" s="749" t="s">
        <v>2046</v>
      </c>
      <c r="J31" s="749"/>
      <c r="K31" s="109" t="s">
        <v>1524</v>
      </c>
    </row>
    <row r="32" spans="2:12" ht="14.25" customHeight="1" x14ac:dyDescent="0.25">
      <c r="B32" s="91" t="s">
        <v>15</v>
      </c>
      <c r="C32" s="94" t="s">
        <v>1861</v>
      </c>
      <c r="D32" s="95">
        <f>+Categoria_de_Costos!C23</f>
        <v>18</v>
      </c>
      <c r="E32" s="71">
        <f>+Categoria_de_Costos!G215</f>
        <v>6612000</v>
      </c>
      <c r="F32" s="95">
        <v>12</v>
      </c>
      <c r="G32" s="151">
        <v>0.5</v>
      </c>
      <c r="H32" s="107">
        <f>D32*E32*F32*G32</f>
        <v>714096000</v>
      </c>
      <c r="I32" s="749" t="s">
        <v>2046</v>
      </c>
      <c r="J32" s="749"/>
      <c r="K32" s="109" t="s">
        <v>1524</v>
      </c>
    </row>
    <row r="33" spans="2:12" ht="15" x14ac:dyDescent="0.25">
      <c r="B33" s="92" t="s">
        <v>1699</v>
      </c>
      <c r="C33" s="98"/>
      <c r="D33" s="99"/>
      <c r="E33" s="72"/>
      <c r="F33" s="72"/>
      <c r="G33" s="128"/>
      <c r="H33" s="100">
        <f>SUM(H31:H32)</f>
        <v>902538000</v>
      </c>
      <c r="I33" s="746"/>
      <c r="J33" s="746"/>
      <c r="K33" s="112"/>
    </row>
    <row r="34" spans="2:12" x14ac:dyDescent="0.25">
      <c r="B34" s="101" t="s">
        <v>1791</v>
      </c>
      <c r="C34" s="102" t="s">
        <v>22</v>
      </c>
      <c r="D34" s="95">
        <v>3</v>
      </c>
      <c r="E34" s="71">
        <f>Categoria_de_Costos!C554</f>
        <v>1000000</v>
      </c>
      <c r="F34" s="95"/>
      <c r="G34" s="95"/>
      <c r="H34" s="107">
        <f>E34*D34</f>
        <v>3000000</v>
      </c>
      <c r="I34" s="749" t="s">
        <v>2048</v>
      </c>
      <c r="J34" s="749"/>
      <c r="K34" s="109" t="s">
        <v>1720</v>
      </c>
    </row>
    <row r="35" spans="2:12" x14ac:dyDescent="0.25">
      <c r="B35" s="101" t="s">
        <v>1792</v>
      </c>
      <c r="C35" s="102" t="s">
        <v>24</v>
      </c>
      <c r="D35" s="95">
        <f>+Categoria_de_Costos!C25*1</f>
        <v>26</v>
      </c>
      <c r="E35" s="103">
        <f>Categoria_de_Costos!C555</f>
        <v>600000</v>
      </c>
      <c r="F35" s="104"/>
      <c r="G35" s="105"/>
      <c r="H35" s="106">
        <f>D35*E35</f>
        <v>15600000</v>
      </c>
      <c r="I35" s="749" t="s">
        <v>2048</v>
      </c>
      <c r="J35" s="749"/>
      <c r="K35" s="113" t="s">
        <v>1720</v>
      </c>
    </row>
    <row r="36" spans="2:12" ht="15" x14ac:dyDescent="0.25">
      <c r="B36" s="92" t="s">
        <v>1530</v>
      </c>
      <c r="C36" s="98"/>
      <c r="D36" s="98"/>
      <c r="E36" s="98"/>
      <c r="F36" s="98"/>
      <c r="G36" s="98"/>
      <c r="H36" s="100">
        <f>SUM(H34:H35)</f>
        <v>18600000</v>
      </c>
      <c r="I36" s="746"/>
      <c r="J36" s="746"/>
      <c r="K36" s="112"/>
    </row>
    <row r="37" spans="2:12" x14ac:dyDescent="0.25">
      <c r="B37" s="91" t="s">
        <v>2049</v>
      </c>
      <c r="C37" s="102" t="s">
        <v>24</v>
      </c>
      <c r="D37" s="95">
        <f>+Categoria_de_Costos!C23*3</f>
        <v>54</v>
      </c>
      <c r="E37" s="103">
        <f>Categoria_de_Costos!C481</f>
        <v>5500000</v>
      </c>
      <c r="F37" s="104"/>
      <c r="G37" s="105"/>
      <c r="H37" s="106">
        <f>D37*E37</f>
        <v>297000000</v>
      </c>
      <c r="I37" s="749" t="s">
        <v>2048</v>
      </c>
      <c r="J37" s="749"/>
      <c r="K37" s="123" t="s">
        <v>1642</v>
      </c>
    </row>
    <row r="38" spans="2:12" ht="15" x14ac:dyDescent="0.25">
      <c r="B38" s="92" t="s">
        <v>2050</v>
      </c>
      <c r="C38" s="98"/>
      <c r="D38" s="98"/>
      <c r="E38" s="98"/>
      <c r="F38" s="98"/>
      <c r="G38" s="98"/>
      <c r="H38" s="100">
        <f>SUM(H37)</f>
        <v>297000000</v>
      </c>
      <c r="I38" s="746"/>
      <c r="J38" s="746"/>
      <c r="K38" s="112"/>
    </row>
    <row r="39" spans="2:12" x14ac:dyDescent="0.25">
      <c r="B39" s="107" t="s">
        <v>2051</v>
      </c>
      <c r="C39" s="102" t="s">
        <v>24</v>
      </c>
      <c r="D39" s="95">
        <f>+D31</f>
        <v>3</v>
      </c>
      <c r="E39" s="103">
        <f>+Categoria_de_Costos!C693</f>
        <v>10100000</v>
      </c>
      <c r="F39" s="104"/>
      <c r="G39" s="105"/>
      <c r="H39" s="106">
        <f>D39*E39</f>
        <v>30300000</v>
      </c>
      <c r="I39" s="749" t="s">
        <v>2052</v>
      </c>
      <c r="J39" s="749"/>
      <c r="K39" s="123" t="s">
        <v>2053</v>
      </c>
    </row>
    <row r="40" spans="2:12" ht="15" x14ac:dyDescent="0.25">
      <c r="B40" s="92" t="s">
        <v>2054</v>
      </c>
      <c r="C40" s="98"/>
      <c r="D40" s="98"/>
      <c r="E40" s="98"/>
      <c r="F40" s="98"/>
      <c r="G40" s="98"/>
      <c r="H40" s="100">
        <f>SUM(H39)</f>
        <v>30300000</v>
      </c>
      <c r="I40" s="746"/>
      <c r="J40" s="746"/>
      <c r="K40" s="112"/>
    </row>
    <row r="41" spans="2:12" x14ac:dyDescent="0.25">
      <c r="B41" s="101" t="s">
        <v>19</v>
      </c>
      <c r="C41" s="102" t="s">
        <v>24</v>
      </c>
      <c r="D41" s="95">
        <f>+Categoria_de_Costos!C23*1</f>
        <v>18</v>
      </c>
      <c r="E41" s="103">
        <f>Categoria_de_Costos!C296</f>
        <v>830000</v>
      </c>
      <c r="F41" s="104"/>
      <c r="G41" s="105">
        <v>0.5</v>
      </c>
      <c r="H41" s="106">
        <f>D41*E41*G41</f>
        <v>7470000</v>
      </c>
      <c r="I41" s="749" t="s">
        <v>2046</v>
      </c>
      <c r="J41" s="749"/>
      <c r="K41" s="123" t="s">
        <v>1531</v>
      </c>
    </row>
    <row r="42" spans="2:12" x14ac:dyDescent="0.25">
      <c r="B42" s="101" t="s">
        <v>16</v>
      </c>
      <c r="C42" s="102" t="s">
        <v>1532</v>
      </c>
      <c r="D42" s="95">
        <f>+D41*3</f>
        <v>54</v>
      </c>
      <c r="E42" s="103">
        <f>+Categoria_de_Costos!G256</f>
        <v>716571.99506880005</v>
      </c>
      <c r="F42" s="104"/>
      <c r="G42" s="105">
        <v>0.5</v>
      </c>
      <c r="H42" s="106">
        <f>D42*E42*G42</f>
        <v>19347443.866857603</v>
      </c>
      <c r="I42" s="749" t="s">
        <v>2046</v>
      </c>
      <c r="J42" s="749"/>
      <c r="K42" s="123" t="s">
        <v>1533</v>
      </c>
    </row>
    <row r="43" spans="2:12" x14ac:dyDescent="0.25">
      <c r="B43" s="101" t="s">
        <v>1534</v>
      </c>
      <c r="C43" s="102" t="s">
        <v>18</v>
      </c>
      <c r="D43" s="95">
        <f>+D32</f>
        <v>18</v>
      </c>
      <c r="E43" s="103">
        <f>+Categoria_de_Costos!C348</f>
        <v>710000</v>
      </c>
      <c r="F43" s="104">
        <v>12</v>
      </c>
      <c r="G43" s="105">
        <v>0.5</v>
      </c>
      <c r="H43" s="106">
        <f>D43*E43*G43*F43</f>
        <v>76680000</v>
      </c>
      <c r="I43" s="749" t="s">
        <v>2046</v>
      </c>
      <c r="J43" s="749"/>
      <c r="K43" s="123" t="s">
        <v>1535</v>
      </c>
    </row>
    <row r="44" spans="2:12" ht="15" customHeight="1" x14ac:dyDescent="0.25">
      <c r="B44" s="92" t="s">
        <v>1962</v>
      </c>
      <c r="C44" s="98"/>
      <c r="D44" s="99"/>
      <c r="E44" s="72"/>
      <c r="F44" s="72"/>
      <c r="G44" s="128"/>
      <c r="H44" s="100">
        <f>SUM(H41:H43)</f>
        <v>103497443.8668576</v>
      </c>
      <c r="I44" s="746"/>
      <c r="J44" s="746"/>
      <c r="K44" s="112"/>
    </row>
    <row r="45" spans="2:12" x14ac:dyDescent="0.25">
      <c r="B45" s="761" t="s">
        <v>2055</v>
      </c>
      <c r="C45" s="762"/>
      <c r="D45" s="762"/>
      <c r="E45" s="762"/>
      <c r="F45" s="762"/>
      <c r="G45" s="763"/>
      <c r="H45" s="110" t="s">
        <v>1538</v>
      </c>
    </row>
    <row r="46" spans="2:12" ht="15" customHeight="1" x14ac:dyDescent="0.25">
      <c r="B46" s="761" t="s">
        <v>2056</v>
      </c>
      <c r="C46" s="762"/>
      <c r="D46" s="762"/>
      <c r="E46" s="762"/>
      <c r="F46" s="762"/>
      <c r="G46" s="763"/>
      <c r="H46" s="110" t="s">
        <v>1538</v>
      </c>
    </row>
    <row r="47" spans="2:12" ht="21" customHeight="1" x14ac:dyDescent="0.25">
      <c r="B47" s="751" t="s">
        <v>1540</v>
      </c>
      <c r="C47" s="751"/>
      <c r="D47" s="751"/>
      <c r="E47" s="751"/>
      <c r="F47" s="751"/>
      <c r="G47" s="751"/>
      <c r="H47" s="33">
        <f>H30+H33+H36+H38+H44+H40</f>
        <v>1617975443.8668575</v>
      </c>
      <c r="I47" s="757"/>
      <c r="J47" s="757"/>
      <c r="K47" s="48"/>
      <c r="L47" s="77"/>
    </row>
    <row r="48" spans="2:12" ht="15" x14ac:dyDescent="0.25">
      <c r="B48" s="747" t="s">
        <v>1541</v>
      </c>
      <c r="C48" s="747"/>
      <c r="D48" s="747"/>
      <c r="E48" s="747"/>
      <c r="F48" s="747"/>
      <c r="G48" s="747"/>
      <c r="H48" s="111">
        <v>0</v>
      </c>
      <c r="J48" s="77"/>
      <c r="K48" s="77"/>
      <c r="L48" s="77"/>
    </row>
    <row r="49" spans="2:12" ht="15" x14ac:dyDescent="0.25">
      <c r="B49" s="747" t="s">
        <v>1795</v>
      </c>
      <c r="C49" s="747"/>
      <c r="D49" s="747"/>
      <c r="E49" s="747"/>
      <c r="F49" s="747"/>
      <c r="G49" s="747"/>
      <c r="H49" s="111">
        <f>(H47/12)*9</f>
        <v>1213481582.9001431</v>
      </c>
      <c r="J49" s="77"/>
      <c r="K49" s="77"/>
      <c r="L49" s="77"/>
    </row>
    <row r="50" spans="2:12" ht="15" x14ac:dyDescent="0.25">
      <c r="B50" s="747" t="s">
        <v>2057</v>
      </c>
      <c r="C50" s="747"/>
      <c r="D50" s="747"/>
      <c r="E50" s="747"/>
      <c r="F50" s="747"/>
      <c r="G50" s="747"/>
      <c r="H50" s="111">
        <f>+H47</f>
        <v>1617975443.8668575</v>
      </c>
      <c r="I50" s="83"/>
      <c r="J50" s="77"/>
      <c r="K50" s="77"/>
      <c r="L50" s="77"/>
    </row>
    <row r="52" spans="2:12" ht="15" x14ac:dyDescent="0.25">
      <c r="B52" s="753" t="s">
        <v>1545</v>
      </c>
      <c r="C52" s="753"/>
    </row>
    <row r="53" spans="2:12" ht="103.5" customHeight="1" x14ac:dyDescent="0.25">
      <c r="B53" s="752" t="s">
        <v>2058</v>
      </c>
      <c r="C53" s="752"/>
      <c r="D53" s="752"/>
      <c r="E53" s="752"/>
      <c r="F53" s="752"/>
      <c r="G53" s="752"/>
      <c r="H53" s="752"/>
      <c r="I53" s="752"/>
      <c r="J53" s="752"/>
      <c r="K53" s="752"/>
      <c r="L53" s="752"/>
    </row>
    <row r="56" spans="2:12" ht="48" customHeight="1" x14ac:dyDescent="0.25">
      <c r="B56" s="751" t="str">
        <f>+Cronograma_Ovino_Caprina!B99</f>
        <v>6.2.  Mejora de la capacidad institucional para la sanidad, calidad, inocuidad y trazabilidad en la cadena</v>
      </c>
      <c r="C56" s="751"/>
      <c r="D56" s="751"/>
      <c r="E56" s="751"/>
      <c r="F56" s="751"/>
      <c r="G56" s="751"/>
      <c r="H56" s="751"/>
      <c r="I56" s="751"/>
      <c r="J56" s="751"/>
      <c r="K56" s="751"/>
      <c r="L56" s="751"/>
    </row>
    <row r="57" spans="2:12" ht="48" customHeight="1" x14ac:dyDescent="0.25">
      <c r="B57" s="750" t="str">
        <f>+Cronograma_Ovino_Caprina!E99</f>
        <v xml:space="preserve">6.2.1. Fortalecer las capacidades financieras, técnicas, operativas y administrativas del Instituto Colombiano Agropecuario (ICA) requeridas en el desarrollo de sus actividades misionales, a través del diseño y ejecución de estrategias para prevenir y controlar riesgos sanitarios, biológicos y químicos, con el fin de mejorar la sanidad de los ovinos y caprinos en las producciones nacionales, promoviendo la implementación de buenas prácticas ganaderas, medicina veterinaria preventiva, planes sanitarios, la actualización del estatus sanitario, mecanismos de importación de material genético, trazabilidad en la producción primaria y control en fronteras y puertos. </v>
      </c>
      <c r="C57" s="750"/>
      <c r="D57" s="750"/>
      <c r="E57" s="750"/>
      <c r="F57" s="750"/>
      <c r="G57" s="750"/>
      <c r="H57" s="750"/>
      <c r="I57" s="750"/>
      <c r="J57" s="750"/>
      <c r="K57" s="750"/>
      <c r="L57" s="750"/>
    </row>
    <row r="58" spans="2:12" ht="48" customHeight="1" x14ac:dyDescent="0.25">
      <c r="B58" s="750" t="str">
        <f>+Cronograma_Ovino_Caprina!E100</f>
        <v>6.2.2. Promover el fortalecimiento de las capacidades financieras, técnicas, operativas y administrativas del Instituto Nacional de Vigilancia de Medicamentos y Alimentos (INVIMA), y de las Entidades Territoriales de Salud, para el desarrollo de sus actividades misionales, mediante estrategias de gestión de las entidades competentes que permitan fortalecer la Inspección, Vigilancia y Control de los productos derivados del beneficio de animales y la transformación de carne y leche de ovinos y caprinos, así como el control del transporte, comercialización y expendio de carne, productos cárnicos, leche y sus derivados, contribuyendo al control de enfermedades transmitidas por alimentos y al aseguramiento de la calidad, trazabilidad e inocuidad de estos productos.</v>
      </c>
      <c r="C58" s="750"/>
      <c r="D58" s="750"/>
      <c r="E58" s="750"/>
      <c r="F58" s="750"/>
      <c r="G58" s="750"/>
      <c r="H58" s="750"/>
      <c r="I58" s="750"/>
      <c r="J58" s="750"/>
      <c r="K58" s="750"/>
      <c r="L58" s="750"/>
    </row>
    <row r="59" spans="2:12" ht="48" customHeight="1" x14ac:dyDescent="0.25">
      <c r="B59" s="750" t="str">
        <f>+Cronograma_Ovino_Caprina!E101</f>
        <v>6.2.3. Impulsar y consolidar el flujo adecuado de información sobre las acciones de Inspección, Vigilancia y Control (IVC) en carne, leche, subproductos y derivados, mediante la articulación y coordinación entre las autoridades competentes, para facilitar el cumplimiento efectivo de sus funciones, teniendo en cuenta los avances en la articulación interinstitucional de la actividad 7.2.3.</v>
      </c>
      <c r="C59" s="750"/>
      <c r="D59" s="750"/>
      <c r="E59" s="750"/>
      <c r="F59" s="750"/>
      <c r="G59" s="750"/>
      <c r="H59" s="750"/>
      <c r="I59" s="750"/>
      <c r="J59" s="750"/>
      <c r="K59" s="750"/>
      <c r="L59" s="750"/>
    </row>
    <row r="60" spans="2:12" ht="48" customHeight="1" x14ac:dyDescent="0.25">
      <c r="B60" s="750" t="str">
        <f>+Cronograma_Ovino_Caprina!E102</f>
        <v>6.2.4. Fomentar estrategias de articulación interinstitucional entre las entidades vinculadas al control fronterizo (ICA, POLFA, DIAN, EJÉRCITO), que incluya la participación de otras entidades nacionales, regionales y locales relevantes en las zonas de frontera, mediante acciones coordinadas según sus competencias, para fortalecer la Inspección, Vigilancia y Control y prevenir el ingreso ilegal de ovinos y caprinos en pie, material genético y otros productos y subproductos derivados de estas especies.</v>
      </c>
      <c r="C60" s="750"/>
      <c r="D60" s="750"/>
      <c r="E60" s="750"/>
      <c r="F60" s="750"/>
      <c r="G60" s="750"/>
      <c r="H60" s="750"/>
      <c r="I60" s="750"/>
      <c r="J60" s="750"/>
      <c r="K60" s="750"/>
      <c r="L60" s="750"/>
    </row>
    <row r="61" spans="2:12" ht="48" customHeight="1" x14ac:dyDescent="0.25">
      <c r="B61" s="750" t="str">
        <f>+Cronograma_Ovino_Caprina!E103</f>
        <v>6.2.5. Desarrollar y consolidar el sistema de trazabilidad interoperable de la cadena, en articulación con el Sistema Nacional de Identificación, Información y Trazabilidad Animal (SNIITA), para la mejorar la sanidad, calidad e inocuidad en la producción, transformación y comercialización de los productos ovino caprinos, así como su acceso a mercados especializados y de exportación.</v>
      </c>
      <c r="C61" s="750"/>
      <c r="D61" s="750"/>
      <c r="E61" s="750"/>
      <c r="F61" s="750"/>
      <c r="G61" s="750"/>
      <c r="H61" s="750"/>
      <c r="I61" s="750"/>
      <c r="J61" s="750"/>
      <c r="K61" s="750"/>
      <c r="L61" s="750"/>
    </row>
    <row r="62" spans="2:12" x14ac:dyDescent="0.25">
      <c r="B62" s="77"/>
      <c r="C62" s="77"/>
      <c r="D62" s="77"/>
      <c r="E62" s="77"/>
      <c r="F62" s="77"/>
      <c r="G62" s="77"/>
      <c r="H62" s="77"/>
      <c r="I62" s="77"/>
      <c r="J62" s="77"/>
      <c r="K62" s="77"/>
      <c r="L62" s="77"/>
    </row>
    <row r="63" spans="2:12" x14ac:dyDescent="0.25">
      <c r="B63" s="77"/>
      <c r="C63" s="77"/>
      <c r="D63" s="77"/>
      <c r="E63" s="77"/>
      <c r="F63" s="77"/>
      <c r="G63" s="77"/>
      <c r="H63" s="77"/>
      <c r="I63" s="77"/>
      <c r="J63" s="77"/>
      <c r="K63" s="77"/>
      <c r="L63" s="77"/>
    </row>
    <row r="64" spans="2:12" ht="15" x14ac:dyDescent="0.25">
      <c r="B64" s="37" t="s">
        <v>1504</v>
      </c>
      <c r="C64" s="77"/>
      <c r="D64" s="77"/>
      <c r="E64" s="77"/>
      <c r="F64" s="77"/>
      <c r="G64" s="77"/>
      <c r="H64" s="77"/>
      <c r="I64" s="77"/>
      <c r="J64" s="77"/>
      <c r="K64" s="77"/>
      <c r="L64" s="77"/>
    </row>
    <row r="65" spans="2:12" x14ac:dyDescent="0.25">
      <c r="B65" s="77"/>
      <c r="C65" s="77"/>
      <c r="D65" s="77"/>
      <c r="E65" s="77"/>
      <c r="F65" s="77"/>
      <c r="G65" s="77"/>
      <c r="H65" s="77"/>
      <c r="I65" s="77"/>
      <c r="J65" s="77"/>
      <c r="K65" s="77"/>
      <c r="L65" s="77"/>
    </row>
    <row r="66" spans="2:12" ht="30" x14ac:dyDescent="0.25">
      <c r="B66" s="77"/>
      <c r="C66" s="121" t="s">
        <v>1505</v>
      </c>
      <c r="D66" s="121" t="s">
        <v>1506</v>
      </c>
      <c r="E66" s="77"/>
      <c r="F66" s="77"/>
      <c r="G66" s="77"/>
      <c r="H66" s="77"/>
      <c r="I66" s="77"/>
      <c r="J66" s="77"/>
      <c r="K66" s="77"/>
      <c r="L66" s="77"/>
    </row>
    <row r="67" spans="2:12" ht="21.95" customHeight="1" x14ac:dyDescent="0.25">
      <c r="B67" s="77"/>
      <c r="C67" s="126" t="str">
        <f>+Cronograma_Ovino_Caprina!N99</f>
        <v>Mes 4 del año 2</v>
      </c>
      <c r="D67" s="126" t="str">
        <f>+Cronograma_Ovino_Caprina!O99</f>
        <v>Mes 12 del año 20</v>
      </c>
      <c r="E67" s="77"/>
      <c r="F67" s="77"/>
      <c r="G67" s="84"/>
      <c r="H67" s="77"/>
      <c r="I67" s="77"/>
      <c r="J67" s="77"/>
      <c r="K67" s="77"/>
      <c r="L67" s="77"/>
    </row>
    <row r="68" spans="2:12" ht="45" customHeight="1" x14ac:dyDescent="0.25">
      <c r="B68" s="28" t="s">
        <v>920</v>
      </c>
      <c r="C68" s="28" t="s">
        <v>1507</v>
      </c>
      <c r="D68" s="28" t="s">
        <v>1508</v>
      </c>
      <c r="E68" s="28" t="s">
        <v>980</v>
      </c>
      <c r="F68" s="28" t="s">
        <v>1509</v>
      </c>
      <c r="G68" s="28" t="s">
        <v>1510</v>
      </c>
      <c r="H68" s="28" t="s">
        <v>1511</v>
      </c>
      <c r="I68" s="748" t="s">
        <v>1512</v>
      </c>
      <c r="J68" s="748"/>
      <c r="K68" s="28" t="s">
        <v>1513</v>
      </c>
      <c r="L68" s="77"/>
    </row>
    <row r="69" spans="2:12" ht="14.1" customHeight="1" x14ac:dyDescent="0.25">
      <c r="B69" s="122" t="s">
        <v>1547</v>
      </c>
      <c r="C69" s="94" t="s">
        <v>24</v>
      </c>
      <c r="D69" s="95">
        <f>+Categoria_de_Costos!C23*1</f>
        <v>18</v>
      </c>
      <c r="E69" s="71">
        <f>Categoria_de_Costos!C417</f>
        <v>300000</v>
      </c>
      <c r="F69" s="96"/>
      <c r="G69" s="97"/>
      <c r="H69" s="91">
        <f>E69*D69</f>
        <v>5400000</v>
      </c>
      <c r="I69" s="749" t="s">
        <v>2059</v>
      </c>
      <c r="J69" s="749"/>
      <c r="K69" s="113" t="s">
        <v>1515</v>
      </c>
      <c r="L69" s="77"/>
    </row>
    <row r="70" spans="2:12" ht="14.1" customHeight="1" x14ac:dyDescent="0.25">
      <c r="B70" s="122" t="s">
        <v>1913</v>
      </c>
      <c r="C70" s="94" t="s">
        <v>24</v>
      </c>
      <c r="D70" s="95">
        <f>+Categoria_de_Costos!C23*1</f>
        <v>18</v>
      </c>
      <c r="E70" s="71">
        <f>Categoria_de_Costos!C426</f>
        <v>1020000</v>
      </c>
      <c r="F70" s="96"/>
      <c r="G70" s="97"/>
      <c r="H70" s="91">
        <f>E70*D70</f>
        <v>18360000</v>
      </c>
      <c r="I70" s="749" t="s">
        <v>2059</v>
      </c>
      <c r="J70" s="749"/>
      <c r="K70" s="109" t="s">
        <v>1517</v>
      </c>
      <c r="L70" s="77"/>
    </row>
    <row r="71" spans="2:12" ht="14.1" customHeight="1" x14ac:dyDescent="0.25">
      <c r="B71" s="122" t="s">
        <v>1914</v>
      </c>
      <c r="C71" s="94" t="s">
        <v>24</v>
      </c>
      <c r="D71" s="95">
        <f>+Categoria_de_Costos!C23*5</f>
        <v>90</v>
      </c>
      <c r="E71" s="71">
        <f>Categoria_de_Costos!C434</f>
        <v>60000</v>
      </c>
      <c r="F71" s="96"/>
      <c r="G71" s="97"/>
      <c r="H71" s="91">
        <f>E71*D71</f>
        <v>5400000</v>
      </c>
      <c r="I71" s="749" t="s">
        <v>2059</v>
      </c>
      <c r="J71" s="749"/>
      <c r="K71" s="109" t="s">
        <v>1519</v>
      </c>
      <c r="L71" s="77"/>
    </row>
    <row r="72" spans="2:12" x14ac:dyDescent="0.25">
      <c r="B72" s="122" t="s">
        <v>1969</v>
      </c>
      <c r="C72" s="94" t="s">
        <v>24</v>
      </c>
      <c r="D72" s="95">
        <f>+Categoria_de_Costos!C23*1</f>
        <v>18</v>
      </c>
      <c r="E72" s="71">
        <f>Categoria_de_Costos!C445</f>
        <v>3000000</v>
      </c>
      <c r="F72" s="94"/>
      <c r="G72" s="94"/>
      <c r="H72" s="107">
        <f>E72*D72</f>
        <v>54000000</v>
      </c>
      <c r="I72" s="749" t="s">
        <v>2059</v>
      </c>
      <c r="J72" s="749"/>
      <c r="K72" s="109" t="s">
        <v>1521</v>
      </c>
    </row>
    <row r="73" spans="2:12" ht="14.1" customHeight="1" x14ac:dyDescent="0.25">
      <c r="B73" s="141" t="s">
        <v>1554</v>
      </c>
      <c r="C73" s="98"/>
      <c r="D73" s="99"/>
      <c r="E73" s="72"/>
      <c r="F73" s="72"/>
      <c r="G73" s="128"/>
      <c r="H73" s="100">
        <f>SUM(H69:H72)</f>
        <v>83160000</v>
      </c>
      <c r="I73" s="746"/>
      <c r="J73" s="746"/>
      <c r="K73" s="112"/>
    </row>
    <row r="74" spans="2:12" ht="14.1" customHeight="1" x14ac:dyDescent="0.25">
      <c r="B74" s="91" t="s">
        <v>1525</v>
      </c>
      <c r="C74" s="94" t="s">
        <v>1861</v>
      </c>
      <c r="D74" s="95">
        <v>3</v>
      </c>
      <c r="E74" s="71">
        <f>+Categoria_de_Costos!G219</f>
        <v>10469000</v>
      </c>
      <c r="F74" s="96">
        <v>12</v>
      </c>
      <c r="G74" s="97">
        <v>0.5</v>
      </c>
      <c r="H74" s="91">
        <f>D74*E74*F74*G74</f>
        <v>188442000</v>
      </c>
      <c r="I74" s="749" t="s">
        <v>2059</v>
      </c>
      <c r="J74" s="749"/>
      <c r="K74" s="109" t="s">
        <v>1524</v>
      </c>
    </row>
    <row r="75" spans="2:12" ht="14.1" customHeight="1" x14ac:dyDescent="0.25">
      <c r="B75" s="91" t="s">
        <v>15</v>
      </c>
      <c r="C75" s="94" t="s">
        <v>1861</v>
      </c>
      <c r="D75" s="95">
        <f>+Categoria_de_Costos!C23*1</f>
        <v>18</v>
      </c>
      <c r="E75" s="71">
        <f>+Categoria_de_Costos!G215</f>
        <v>6612000</v>
      </c>
      <c r="F75" s="95">
        <v>12</v>
      </c>
      <c r="G75" s="151">
        <v>0.5</v>
      </c>
      <c r="H75" s="91">
        <f>D75*E75*F75*G75</f>
        <v>714096000</v>
      </c>
      <c r="I75" s="749" t="s">
        <v>2059</v>
      </c>
      <c r="J75" s="749"/>
      <c r="K75" s="109" t="s">
        <v>1524</v>
      </c>
    </row>
    <row r="76" spans="2:12" ht="15" x14ac:dyDescent="0.25">
      <c r="B76" s="92" t="s">
        <v>1699</v>
      </c>
      <c r="C76" s="98"/>
      <c r="D76" s="99"/>
      <c r="E76" s="72"/>
      <c r="F76" s="72"/>
      <c r="G76" s="128"/>
      <c r="H76" s="100">
        <f>SUM(H74:H75)</f>
        <v>902538000</v>
      </c>
      <c r="I76" s="746"/>
      <c r="J76" s="746"/>
      <c r="K76" s="112"/>
    </row>
    <row r="77" spans="2:12" ht="14.1" customHeight="1" x14ac:dyDescent="0.25">
      <c r="B77" s="101" t="s">
        <v>19</v>
      </c>
      <c r="C77" s="127" t="s">
        <v>20</v>
      </c>
      <c r="D77" s="95">
        <f>+Categoria_de_Costos!C23*1</f>
        <v>18</v>
      </c>
      <c r="E77" s="103">
        <f>+Categoria_de_Costos!C296</f>
        <v>830000</v>
      </c>
      <c r="F77" s="96"/>
      <c r="G77" s="97">
        <v>0.5</v>
      </c>
      <c r="H77" s="91">
        <f>E77*D77*G77</f>
        <v>7470000</v>
      </c>
      <c r="I77" s="749" t="s">
        <v>2059</v>
      </c>
      <c r="J77" s="749"/>
      <c r="K77" s="109" t="s">
        <v>2053</v>
      </c>
    </row>
    <row r="78" spans="2:12" ht="14.1" customHeight="1" x14ac:dyDescent="0.25">
      <c r="B78" s="101" t="s">
        <v>16</v>
      </c>
      <c r="C78" s="102" t="s">
        <v>1532</v>
      </c>
      <c r="D78" s="95">
        <f>+D77*3</f>
        <v>54</v>
      </c>
      <c r="E78" s="103">
        <f>+Categoria_de_Costos!G256</f>
        <v>716571.99506880005</v>
      </c>
      <c r="F78" s="96"/>
      <c r="G78" s="97">
        <v>0.5</v>
      </c>
      <c r="H78" s="91">
        <f>E78*D78*G78</f>
        <v>19347443.866857603</v>
      </c>
      <c r="I78" s="749" t="s">
        <v>2059</v>
      </c>
      <c r="J78" s="749"/>
      <c r="K78" s="109" t="s">
        <v>1531</v>
      </c>
    </row>
    <row r="79" spans="2:12" x14ac:dyDescent="0.25">
      <c r="B79" s="101" t="s">
        <v>1534</v>
      </c>
      <c r="C79" s="102" t="s">
        <v>18</v>
      </c>
      <c r="D79" s="95">
        <f>+D75</f>
        <v>18</v>
      </c>
      <c r="E79" s="103">
        <f>+Categoria_de_Costos!C348</f>
        <v>710000</v>
      </c>
      <c r="F79" s="109">
        <v>12</v>
      </c>
      <c r="G79" s="97">
        <v>0.5</v>
      </c>
      <c r="H79" s="91">
        <f>+D79*E79*F79*G79</f>
        <v>76680000</v>
      </c>
      <c r="I79" s="749" t="s">
        <v>2059</v>
      </c>
      <c r="J79" s="749"/>
      <c r="K79" s="109" t="s">
        <v>1535</v>
      </c>
    </row>
    <row r="80" spans="2:12" ht="14.1" customHeight="1" x14ac:dyDescent="0.25">
      <c r="B80" s="141" t="s">
        <v>1962</v>
      </c>
      <c r="C80" s="98"/>
      <c r="D80" s="99"/>
      <c r="E80" s="72"/>
      <c r="F80" s="72"/>
      <c r="G80" s="128"/>
      <c r="H80" s="100">
        <f>SUM(H77:H79)</f>
        <v>103497443.8668576</v>
      </c>
      <c r="I80" s="746"/>
      <c r="J80" s="746"/>
      <c r="K80" s="112"/>
    </row>
    <row r="81" spans="2:12" ht="14.1" customHeight="1" x14ac:dyDescent="0.25">
      <c r="B81" s="122" t="s">
        <v>2060</v>
      </c>
      <c r="C81" s="102" t="s">
        <v>2061</v>
      </c>
      <c r="D81" s="95">
        <v>3</v>
      </c>
      <c r="E81" s="103">
        <f>Categoria_de_Costos!E494</f>
        <v>41550000</v>
      </c>
      <c r="F81" s="104"/>
      <c r="G81" s="105"/>
      <c r="H81" s="106">
        <f>D81*E81</f>
        <v>124650000</v>
      </c>
      <c r="I81" s="749" t="s">
        <v>2062</v>
      </c>
      <c r="J81" s="749"/>
      <c r="K81" s="109" t="s">
        <v>1991</v>
      </c>
    </row>
    <row r="82" spans="2:12" ht="14.1" customHeight="1" x14ac:dyDescent="0.25">
      <c r="B82" s="122" t="s">
        <v>2063</v>
      </c>
      <c r="C82" s="102" t="s">
        <v>2061</v>
      </c>
      <c r="D82" s="95">
        <v>3</v>
      </c>
      <c r="E82" s="103">
        <f>Categoria_de_Costos!C524</f>
        <v>12000000</v>
      </c>
      <c r="F82" s="104"/>
      <c r="G82" s="105"/>
      <c r="H82" s="106">
        <f>D82*E82</f>
        <v>36000000</v>
      </c>
      <c r="I82" s="749" t="s">
        <v>2062</v>
      </c>
      <c r="J82" s="749"/>
      <c r="K82" s="123" t="s">
        <v>1994</v>
      </c>
    </row>
    <row r="83" spans="2:12" ht="14.1" customHeight="1" x14ac:dyDescent="0.25">
      <c r="B83" s="141" t="s">
        <v>2064</v>
      </c>
      <c r="C83" s="98"/>
      <c r="D83" s="99"/>
      <c r="E83" s="72"/>
      <c r="F83" s="72"/>
      <c r="G83" s="128"/>
      <c r="H83" s="100">
        <f>SUM(H81:H82)</f>
        <v>160650000</v>
      </c>
      <c r="I83" s="746"/>
      <c r="J83" s="746"/>
      <c r="K83" s="112"/>
    </row>
    <row r="84" spans="2:12" x14ac:dyDescent="0.25">
      <c r="B84" s="805" t="s">
        <v>2065</v>
      </c>
      <c r="C84" s="806"/>
      <c r="D84" s="806"/>
      <c r="E84" s="806"/>
      <c r="F84" s="806"/>
      <c r="G84" s="807"/>
      <c r="H84" s="110" t="s">
        <v>1538</v>
      </c>
      <c r="I84" s="757"/>
      <c r="J84" s="757"/>
    </row>
    <row r="85" spans="2:12" ht="14.1" customHeight="1" x14ac:dyDescent="0.25">
      <c r="B85" s="754" t="s">
        <v>2066</v>
      </c>
      <c r="C85" s="755"/>
      <c r="D85" s="755"/>
      <c r="E85" s="755"/>
      <c r="F85" s="755"/>
      <c r="G85" s="756"/>
      <c r="H85" s="110" t="s">
        <v>1538</v>
      </c>
      <c r="I85" s="757"/>
      <c r="J85" s="757"/>
    </row>
    <row r="86" spans="2:12" ht="14.1" customHeight="1" x14ac:dyDescent="0.25">
      <c r="B86" s="751" t="s">
        <v>1540</v>
      </c>
      <c r="C86" s="751"/>
      <c r="D86" s="751"/>
      <c r="E86" s="751"/>
      <c r="F86" s="751"/>
      <c r="G86" s="751"/>
      <c r="H86" s="33">
        <f>H73+H76+H80+H83</f>
        <v>1249845443.8668575</v>
      </c>
      <c r="I86" s="757"/>
      <c r="J86" s="757"/>
      <c r="K86" s="48"/>
      <c r="L86" s="77"/>
    </row>
    <row r="87" spans="2:12" ht="15" x14ac:dyDescent="0.25">
      <c r="B87" s="747" t="s">
        <v>1541</v>
      </c>
      <c r="C87" s="747"/>
      <c r="D87" s="747"/>
      <c r="E87" s="747"/>
      <c r="F87" s="747"/>
      <c r="G87" s="747"/>
      <c r="H87" s="111">
        <v>0</v>
      </c>
      <c r="J87" s="77"/>
      <c r="K87" s="77"/>
      <c r="L87" s="77"/>
    </row>
    <row r="88" spans="2:12" ht="15" x14ac:dyDescent="0.25">
      <c r="B88" s="747" t="s">
        <v>1795</v>
      </c>
      <c r="C88" s="747"/>
      <c r="D88" s="747"/>
      <c r="E88" s="747"/>
      <c r="F88" s="747"/>
      <c r="G88" s="747"/>
      <c r="H88" s="111">
        <f>+(H86/12)*9</f>
        <v>937384082.90014315</v>
      </c>
      <c r="J88" s="77"/>
      <c r="K88" s="77"/>
      <c r="L88" s="77"/>
    </row>
    <row r="89" spans="2:12" ht="14.1" customHeight="1" x14ac:dyDescent="0.25">
      <c r="B89" s="747" t="s">
        <v>2057</v>
      </c>
      <c r="C89" s="747"/>
      <c r="D89" s="747"/>
      <c r="E89" s="747"/>
      <c r="F89" s="747"/>
      <c r="G89" s="747"/>
      <c r="H89" s="111">
        <f>+H86</f>
        <v>1249845443.8668575</v>
      </c>
      <c r="I89" s="83"/>
      <c r="J89" s="77"/>
      <c r="K89" s="77"/>
      <c r="L89" s="77"/>
    </row>
    <row r="91" spans="2:12" ht="15" x14ac:dyDescent="0.25">
      <c r="B91" s="753" t="s">
        <v>1545</v>
      </c>
      <c r="C91" s="753"/>
    </row>
    <row r="92" spans="2:12" ht="93.75" customHeight="1" x14ac:dyDescent="0.25">
      <c r="B92" s="752" t="s">
        <v>2067</v>
      </c>
      <c r="C92" s="752"/>
      <c r="D92" s="752"/>
      <c r="E92" s="752"/>
      <c r="F92" s="752"/>
      <c r="G92" s="752"/>
      <c r="H92" s="752"/>
      <c r="I92" s="752"/>
      <c r="J92" s="752"/>
      <c r="K92" s="752"/>
      <c r="L92" s="752"/>
    </row>
  </sheetData>
  <sheetProtection algorithmName="SHA-512" hashValue="nFcTU2ZOEOylp1/cEwzjL0K28PqQAjViZPzdfA3DHu2OhTbmBp90Q6Gcrwz9ObF9Zhu1bb4pGvYFakxWw+Y74A==" saltValue="gSxrYCjYUMx/zIv8ikNqKA==" spinCount="100000" sheet="1" objects="1" scenarios="1"/>
  <mergeCells count="70">
    <mergeCell ref="I31:J31"/>
    <mergeCell ref="B17:L17"/>
    <mergeCell ref="B18:L18"/>
    <mergeCell ref="I25:J25"/>
    <mergeCell ref="B4:D4"/>
    <mergeCell ref="B12:L12"/>
    <mergeCell ref="B13:L13"/>
    <mergeCell ref="B14:L14"/>
    <mergeCell ref="B15:L15"/>
    <mergeCell ref="B16:L16"/>
    <mergeCell ref="I26:J26"/>
    <mergeCell ref="I27:J27"/>
    <mergeCell ref="I28:J28"/>
    <mergeCell ref="I29:J29"/>
    <mergeCell ref="I30:J30"/>
    <mergeCell ref="I44:J44"/>
    <mergeCell ref="I37:J37"/>
    <mergeCell ref="I38:J38"/>
    <mergeCell ref="I39:J39"/>
    <mergeCell ref="I41:J41"/>
    <mergeCell ref="I42:J42"/>
    <mergeCell ref="I43:J43"/>
    <mergeCell ref="I40:J40"/>
    <mergeCell ref="I32:J32"/>
    <mergeCell ref="I33:J33"/>
    <mergeCell ref="I34:J34"/>
    <mergeCell ref="I35:J35"/>
    <mergeCell ref="I36:J36"/>
    <mergeCell ref="B91:C91"/>
    <mergeCell ref="B92:L92"/>
    <mergeCell ref="B60:L60"/>
    <mergeCell ref="B86:G86"/>
    <mergeCell ref="I86:J86"/>
    <mergeCell ref="B87:G87"/>
    <mergeCell ref="B89:G89"/>
    <mergeCell ref="I79:J79"/>
    <mergeCell ref="I80:J80"/>
    <mergeCell ref="I81:J81"/>
    <mergeCell ref="I82:J82"/>
    <mergeCell ref="I83:J83"/>
    <mergeCell ref="I84:J84"/>
    <mergeCell ref="I77:J77"/>
    <mergeCell ref="I68:J68"/>
    <mergeCell ref="I76:J76"/>
    <mergeCell ref="I85:J85"/>
    <mergeCell ref="I78:J78"/>
    <mergeCell ref="I72:J72"/>
    <mergeCell ref="I75:J75"/>
    <mergeCell ref="B61:L61"/>
    <mergeCell ref="I69:J69"/>
    <mergeCell ref="I70:J70"/>
    <mergeCell ref="I71:J71"/>
    <mergeCell ref="I73:J73"/>
    <mergeCell ref="I74:J74"/>
    <mergeCell ref="B88:G88"/>
    <mergeCell ref="B84:G84"/>
    <mergeCell ref="B85:G85"/>
    <mergeCell ref="B45:G45"/>
    <mergeCell ref="B46:G46"/>
    <mergeCell ref="B57:L57"/>
    <mergeCell ref="B58:L58"/>
    <mergeCell ref="B59:L59"/>
    <mergeCell ref="B47:G47"/>
    <mergeCell ref="I47:J47"/>
    <mergeCell ref="B48:G48"/>
    <mergeCell ref="B50:G50"/>
    <mergeCell ref="B52:C52"/>
    <mergeCell ref="B53:L53"/>
    <mergeCell ref="B56:L56"/>
    <mergeCell ref="B49:G49"/>
  </mergeCells>
  <pageMargins left="0.7" right="0.7" top="0.75" bottom="0.75" header="0.3" footer="0.3"/>
  <ignoredErrors>
    <ignoredError sqref="H36:H39 D71"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5D681-1D53-0546-8CAF-31B097D83C68}">
  <dimension ref="B2:Z186"/>
  <sheetViews>
    <sheetView showGridLines="0" tabSelected="1" zoomScale="70" zoomScaleNormal="70" workbookViewId="0"/>
  </sheetViews>
  <sheetFormatPr baseColWidth="10" defaultColWidth="12.42578125" defaultRowHeight="14.25" x14ac:dyDescent="0.2"/>
  <cols>
    <col min="1" max="1" width="7.7109375" style="26" customWidth="1"/>
    <col min="2" max="2" width="89" style="26" customWidth="1"/>
    <col min="3" max="3" width="32.42578125" style="26" customWidth="1"/>
    <col min="4" max="4" width="28.85546875" style="26" customWidth="1"/>
    <col min="5" max="5" width="31.28515625" style="26" customWidth="1"/>
    <col min="6" max="25" width="26.140625" style="26" customWidth="1"/>
    <col min="26" max="26" width="23.42578125" style="26" customWidth="1"/>
    <col min="27" max="16384" width="12.42578125" style="26"/>
  </cols>
  <sheetData>
    <row r="2" spans="2:26" ht="15" x14ac:dyDescent="0.25">
      <c r="B2" s="25" t="s">
        <v>2201</v>
      </c>
      <c r="C2" s="25"/>
      <c r="D2" s="25"/>
      <c r="E2" s="25"/>
      <c r="F2" s="25"/>
      <c r="G2" s="25"/>
      <c r="H2" s="25"/>
      <c r="I2" s="25"/>
      <c r="J2" s="25"/>
      <c r="K2" s="25"/>
      <c r="L2" s="25"/>
    </row>
    <row r="3" spans="2:26" x14ac:dyDescent="0.2">
      <c r="B3" s="25"/>
      <c r="C3" s="25"/>
      <c r="D3" s="25"/>
      <c r="E3" s="25"/>
      <c r="F3" s="25"/>
      <c r="G3" s="25"/>
      <c r="H3" s="25"/>
      <c r="I3" s="25"/>
      <c r="J3" s="25"/>
      <c r="K3" s="25"/>
      <c r="L3" s="25"/>
    </row>
    <row r="4" spans="2:26" ht="30" customHeight="1" x14ac:dyDescent="0.2">
      <c r="B4" s="751" t="str">
        <f>+Cronograma_Ovino_Caprina!A104</f>
        <v>7. Fortalecimiento de la gestión y articulación institucional en la cadena productiva ovino caprina</v>
      </c>
      <c r="C4" s="751"/>
      <c r="D4" s="751"/>
      <c r="E4" s="25"/>
      <c r="F4" s="25"/>
      <c r="G4" s="25"/>
      <c r="H4" s="25"/>
      <c r="I4" s="25"/>
      <c r="J4" s="25"/>
      <c r="K4" s="25"/>
      <c r="L4" s="25"/>
    </row>
    <row r="5" spans="2:26" x14ac:dyDescent="0.2">
      <c r="B5" s="25"/>
      <c r="C5" s="25"/>
      <c r="D5" s="27"/>
      <c r="E5" s="27"/>
      <c r="F5" s="27"/>
      <c r="G5" s="27"/>
      <c r="H5" s="27"/>
      <c r="I5" s="27"/>
      <c r="J5" s="27"/>
      <c r="K5" s="27"/>
      <c r="L5" s="27"/>
    </row>
    <row r="6" spans="2:26" ht="42" customHeight="1" x14ac:dyDescent="0.2">
      <c r="B6" s="28" t="s">
        <v>1481</v>
      </c>
      <c r="C6" s="28" t="s">
        <v>1482</v>
      </c>
      <c r="D6" s="28" t="s">
        <v>1483</v>
      </c>
      <c r="E6" s="28" t="s">
        <v>447</v>
      </c>
      <c r="F6" s="28" t="s">
        <v>1484</v>
      </c>
      <c r="G6" s="28" t="s">
        <v>1485</v>
      </c>
      <c r="H6" s="28" t="s">
        <v>1486</v>
      </c>
      <c r="I6" s="28" t="s">
        <v>1487</v>
      </c>
      <c r="J6" s="28" t="s">
        <v>1488</v>
      </c>
      <c r="K6" s="28" t="s">
        <v>1489</v>
      </c>
      <c r="L6" s="28" t="s">
        <v>1490</v>
      </c>
      <c r="M6" s="28" t="s">
        <v>1491</v>
      </c>
      <c r="N6" s="28" t="s">
        <v>1492</v>
      </c>
      <c r="O6" s="28" t="s">
        <v>1493</v>
      </c>
      <c r="P6" s="28" t="s">
        <v>1494</v>
      </c>
      <c r="Q6" s="28" t="s">
        <v>1495</v>
      </c>
      <c r="R6" s="28" t="s">
        <v>1496</v>
      </c>
      <c r="S6" s="28" t="s">
        <v>1497</v>
      </c>
      <c r="T6" s="28" t="s">
        <v>1498</v>
      </c>
      <c r="U6" s="28" t="s">
        <v>1499</v>
      </c>
      <c r="V6" s="28" t="s">
        <v>1500</v>
      </c>
      <c r="W6" s="28" t="s">
        <v>1501</v>
      </c>
      <c r="X6" s="28" t="s">
        <v>1502</v>
      </c>
      <c r="Y6" s="28" t="s">
        <v>0</v>
      </c>
    </row>
    <row r="7" spans="2:26" ht="30" customHeight="1" x14ac:dyDescent="0.2">
      <c r="B7" s="118" t="str">
        <f>+B14</f>
        <v>7.1. Adopción, promoción y seguimiento de la política pública de ordenamiento productivo para la cadena productiva ovino caprina</v>
      </c>
      <c r="C7" s="116" t="str">
        <f>+C26</f>
        <v>Mes 1 del año 1</v>
      </c>
      <c r="D7" s="116" t="str">
        <f>+D26</f>
        <v>Mes 12 del año 20</v>
      </c>
      <c r="E7" s="119">
        <f>+$H$57</f>
        <v>473460577.464504</v>
      </c>
      <c r="F7" s="119">
        <f>+$H$58</f>
        <v>347478577.464504</v>
      </c>
      <c r="G7" s="119">
        <f>+$H$58</f>
        <v>347478577.464504</v>
      </c>
      <c r="H7" s="119">
        <f>+$H$59</f>
        <v>309978577.464504</v>
      </c>
      <c r="I7" s="119">
        <f t="shared" ref="I7:N7" si="0">+$H$59</f>
        <v>309978577.464504</v>
      </c>
      <c r="J7" s="119">
        <f t="shared" si="0"/>
        <v>309978577.464504</v>
      </c>
      <c r="K7" s="119">
        <f t="shared" si="0"/>
        <v>309978577.464504</v>
      </c>
      <c r="L7" s="119">
        <f t="shared" si="0"/>
        <v>309978577.464504</v>
      </c>
      <c r="M7" s="119">
        <f t="shared" si="0"/>
        <v>309978577.464504</v>
      </c>
      <c r="N7" s="119">
        <f t="shared" si="0"/>
        <v>309978577.464504</v>
      </c>
      <c r="O7" s="119">
        <f>+$H$58</f>
        <v>347478577.464504</v>
      </c>
      <c r="P7" s="119">
        <f t="shared" ref="P7:V7" si="1">+$H$59</f>
        <v>309978577.464504</v>
      </c>
      <c r="Q7" s="119">
        <f t="shared" si="1"/>
        <v>309978577.464504</v>
      </c>
      <c r="R7" s="119">
        <f t="shared" si="1"/>
        <v>309978577.464504</v>
      </c>
      <c r="S7" s="119">
        <f t="shared" si="1"/>
        <v>309978577.464504</v>
      </c>
      <c r="T7" s="119">
        <f t="shared" si="1"/>
        <v>309978577.464504</v>
      </c>
      <c r="U7" s="119">
        <f t="shared" si="1"/>
        <v>309978577.464504</v>
      </c>
      <c r="V7" s="119">
        <f t="shared" si="1"/>
        <v>309978577.464504</v>
      </c>
      <c r="W7" s="119">
        <f>+$H$58</f>
        <v>347478577.464504</v>
      </c>
      <c r="X7" s="119">
        <f>+$H$59</f>
        <v>309978577.464504</v>
      </c>
      <c r="Y7" s="120">
        <f>SUM(E7:X7)</f>
        <v>6513053549.2900829</v>
      </c>
    </row>
    <row r="8" spans="2:26" ht="30" customHeight="1" x14ac:dyDescent="0.2">
      <c r="B8" s="118" t="str">
        <f>+B65</f>
        <v>7.2. Fortalecimiento de la gestión y articulación de la organización de cadena</v>
      </c>
      <c r="C8" s="116" t="str">
        <f>+C76</f>
        <v>Mes 7 del año 1</v>
      </c>
      <c r="D8" s="116" t="str">
        <f>+D76</f>
        <v>Mes 12 del año 20</v>
      </c>
      <c r="E8" s="119">
        <f>+$H$97</f>
        <v>957006768.732252</v>
      </c>
      <c r="F8" s="119">
        <f t="shared" ref="F8:X8" si="2">+$H$98</f>
        <v>2013013537.464504</v>
      </c>
      <c r="G8" s="119">
        <f t="shared" si="2"/>
        <v>2013013537.464504</v>
      </c>
      <c r="H8" s="119">
        <f t="shared" si="2"/>
        <v>2013013537.464504</v>
      </c>
      <c r="I8" s="119">
        <f t="shared" si="2"/>
        <v>2013013537.464504</v>
      </c>
      <c r="J8" s="119">
        <f t="shared" si="2"/>
        <v>2013013537.464504</v>
      </c>
      <c r="K8" s="119">
        <f t="shared" si="2"/>
        <v>2013013537.464504</v>
      </c>
      <c r="L8" s="119">
        <f t="shared" si="2"/>
        <v>2013013537.464504</v>
      </c>
      <c r="M8" s="119">
        <f t="shared" si="2"/>
        <v>2013013537.464504</v>
      </c>
      <c r="N8" s="119">
        <f t="shared" si="2"/>
        <v>2013013537.464504</v>
      </c>
      <c r="O8" s="119">
        <f t="shared" si="2"/>
        <v>2013013537.464504</v>
      </c>
      <c r="P8" s="119">
        <f t="shared" si="2"/>
        <v>2013013537.464504</v>
      </c>
      <c r="Q8" s="119">
        <f t="shared" si="2"/>
        <v>2013013537.464504</v>
      </c>
      <c r="R8" s="119">
        <f t="shared" si="2"/>
        <v>2013013537.464504</v>
      </c>
      <c r="S8" s="119">
        <f t="shared" si="2"/>
        <v>2013013537.464504</v>
      </c>
      <c r="T8" s="119">
        <f t="shared" si="2"/>
        <v>2013013537.464504</v>
      </c>
      <c r="U8" s="119">
        <f t="shared" si="2"/>
        <v>2013013537.464504</v>
      </c>
      <c r="V8" s="119">
        <f t="shared" si="2"/>
        <v>2013013537.464504</v>
      </c>
      <c r="W8" s="119">
        <f t="shared" si="2"/>
        <v>2013013537.464504</v>
      </c>
      <c r="X8" s="119">
        <f t="shared" si="2"/>
        <v>2013013537.464504</v>
      </c>
      <c r="Y8" s="120">
        <f>SUM(E8:X8)</f>
        <v>39204263980.557823</v>
      </c>
    </row>
    <row r="9" spans="2:26" ht="30" customHeight="1" x14ac:dyDescent="0.2">
      <c r="B9" s="118" t="str">
        <f>+B104</f>
        <v>7.3. Fortalecimiento de la asociatividad y otros esquemas de integración</v>
      </c>
      <c r="C9" s="116" t="str">
        <f>+C115</f>
        <v>Mes 7 del año 1</v>
      </c>
      <c r="D9" s="116" t="str">
        <f>+D115</f>
        <v>Mes 12 del año 20</v>
      </c>
      <c r="E9" s="119">
        <f>+$H$140</f>
        <v>731416052.17149282</v>
      </c>
      <c r="F9" s="119">
        <f>+$H$141</f>
        <v>1870252104.3429856</v>
      </c>
      <c r="G9" s="119">
        <f>+$H$142</f>
        <v>1600432104.3429856</v>
      </c>
      <c r="H9" s="119">
        <f>+$H$141</f>
        <v>1870252104.3429856</v>
      </c>
      <c r="I9" s="119">
        <f>+$H$143</f>
        <v>1462832104.3429856</v>
      </c>
      <c r="J9" s="119">
        <f>+$H$144</f>
        <v>1732652104.3429856</v>
      </c>
      <c r="K9" s="119">
        <f>+$H$142</f>
        <v>1600432104.3429856</v>
      </c>
      <c r="L9" s="119">
        <f>+$H$144</f>
        <v>1732652104.3429856</v>
      </c>
      <c r="M9" s="119">
        <f>+$H$143</f>
        <v>1462832104.3429856</v>
      </c>
      <c r="N9" s="119">
        <f>+$H$141</f>
        <v>1870252104.3429856</v>
      </c>
      <c r="O9" s="119">
        <f>+$H$143</f>
        <v>1462832104.3429856</v>
      </c>
      <c r="P9" s="119">
        <f>+$H$144</f>
        <v>1732652104.3429856</v>
      </c>
      <c r="Q9" s="119">
        <f>+$H$142</f>
        <v>1600432104.3429856</v>
      </c>
      <c r="R9" s="119">
        <f>+$H$144</f>
        <v>1732652104.3429856</v>
      </c>
      <c r="S9" s="119">
        <f>+$H$143</f>
        <v>1462832104.3429856</v>
      </c>
      <c r="T9" s="119">
        <f>+$H$141</f>
        <v>1870252104.3429856</v>
      </c>
      <c r="U9" s="119">
        <f>+$H$143</f>
        <v>1462832104.3429856</v>
      </c>
      <c r="V9" s="119">
        <f>+$H$144</f>
        <v>1732652104.3429856</v>
      </c>
      <c r="W9" s="119">
        <f>+$H$142</f>
        <v>1600432104.3429856</v>
      </c>
      <c r="X9" s="119">
        <f>+$H$144</f>
        <v>1732652104.3429856</v>
      </c>
      <c r="Y9" s="120">
        <f>SUM(E9:X9)</f>
        <v>32324226034.688232</v>
      </c>
    </row>
    <row r="10" spans="2:26" ht="30" customHeight="1" x14ac:dyDescent="0.2">
      <c r="B10" s="118" t="str">
        <f>+B150</f>
        <v>7.4. Mejora de los instrumentos de fomento, financiamiento y gestión de riesgos para la cadena</v>
      </c>
      <c r="C10" s="116" t="str">
        <f>+C161</f>
        <v>Mes 7 del año 1</v>
      </c>
      <c r="D10" s="116" t="str">
        <f>+D161</f>
        <v>Mes 12 del año 20</v>
      </c>
      <c r="E10" s="119">
        <f>+$H$180</f>
        <v>272229443.86685759</v>
      </c>
      <c r="F10" s="119">
        <f>+H181</f>
        <v>544458887.73371518</v>
      </c>
      <c r="G10" s="119">
        <f>+$H$182</f>
        <v>544458887.73371518</v>
      </c>
      <c r="H10" s="119">
        <f>+$H$183</f>
        <v>544458887.73371518</v>
      </c>
      <c r="I10" s="119">
        <f>+$H$182</f>
        <v>544458887.73371518</v>
      </c>
      <c r="J10" s="119">
        <f>+$H$182</f>
        <v>544458887.73371518</v>
      </c>
      <c r="K10" s="119">
        <f>+$H$183</f>
        <v>544458887.73371518</v>
      </c>
      <c r="L10" s="119">
        <f>+$H$182</f>
        <v>544458887.73371518</v>
      </c>
      <c r="M10" s="119">
        <f>+$H$182</f>
        <v>544458887.73371518</v>
      </c>
      <c r="N10" s="119">
        <f>+$H$183</f>
        <v>544458887.73371518</v>
      </c>
      <c r="O10" s="119">
        <f>+$H$182</f>
        <v>544458887.73371518</v>
      </c>
      <c r="P10" s="119">
        <f>+$H$182</f>
        <v>544458887.73371518</v>
      </c>
      <c r="Q10" s="119">
        <f>+$H$183</f>
        <v>544458887.73371518</v>
      </c>
      <c r="R10" s="119">
        <f>+$H$182</f>
        <v>544458887.73371518</v>
      </c>
      <c r="S10" s="119">
        <f>+$H$182</f>
        <v>544458887.73371518</v>
      </c>
      <c r="T10" s="119">
        <f>+$H$183</f>
        <v>544458887.73371518</v>
      </c>
      <c r="U10" s="119">
        <f>+$H$182</f>
        <v>544458887.73371518</v>
      </c>
      <c r="V10" s="119">
        <f>+$H$182</f>
        <v>544458887.73371518</v>
      </c>
      <c r="W10" s="119">
        <f>+$H$183</f>
        <v>544458887.73371518</v>
      </c>
      <c r="X10" s="119">
        <f>+$H$182</f>
        <v>544458887.73371518</v>
      </c>
      <c r="Y10" s="120">
        <f>SUM(E10:X10)</f>
        <v>10616948310.807446</v>
      </c>
    </row>
    <row r="11" spans="2:26" ht="30.95" customHeight="1" x14ac:dyDescent="0.25">
      <c r="B11" s="28" t="s">
        <v>1503</v>
      </c>
      <c r="C11" s="32"/>
      <c r="D11" s="32"/>
      <c r="E11" s="33">
        <f>SUM(E7:E10)</f>
        <v>2434112842.2351065</v>
      </c>
      <c r="F11" s="33">
        <f t="shared" ref="F11:K11" si="3">SUM(F7:F10)</f>
        <v>4775203107.0057087</v>
      </c>
      <c r="G11" s="33">
        <f t="shared" si="3"/>
        <v>4505383107.0057087</v>
      </c>
      <c r="H11" s="33">
        <f t="shared" si="3"/>
        <v>4737703107.0057087</v>
      </c>
      <c r="I11" s="33">
        <f t="shared" si="3"/>
        <v>4330283107.0057087</v>
      </c>
      <c r="J11" s="33">
        <f t="shared" si="3"/>
        <v>4600103107.0057087</v>
      </c>
      <c r="K11" s="33">
        <f t="shared" si="3"/>
        <v>4467883107.0057087</v>
      </c>
      <c r="L11" s="33">
        <f>SUM(L7:L10)</f>
        <v>4600103107.0057087</v>
      </c>
      <c r="M11" s="33">
        <f t="shared" ref="M11" si="4">SUM(M7:M10)</f>
        <v>4330283107.0057087</v>
      </c>
      <c r="N11" s="33">
        <f t="shared" ref="N11" si="5">SUM(N7:N10)</f>
        <v>4737703107.0057087</v>
      </c>
      <c r="O11" s="33">
        <f t="shared" ref="O11" si="6">SUM(O7:O10)</f>
        <v>4367783107.0057087</v>
      </c>
      <c r="P11" s="33">
        <f t="shared" ref="P11" si="7">SUM(P7:P10)</f>
        <v>4600103107.0057087</v>
      </c>
      <c r="Q11" s="33">
        <f t="shared" ref="Q11" si="8">SUM(Q7:Q10)</f>
        <v>4467883107.0057087</v>
      </c>
      <c r="R11" s="33">
        <f>SUM(R7:R10)</f>
        <v>4600103107.0057087</v>
      </c>
      <c r="S11" s="33">
        <f t="shared" ref="S11" si="9">SUM(S7:S10)</f>
        <v>4330283107.0057087</v>
      </c>
      <c r="T11" s="33">
        <f t="shared" ref="T11" si="10">SUM(T7:T10)</f>
        <v>4737703107.0057087</v>
      </c>
      <c r="U11" s="33">
        <f t="shared" ref="U11" si="11">SUM(U7:U10)</f>
        <v>4330283107.0057087</v>
      </c>
      <c r="V11" s="33">
        <f t="shared" ref="V11" si="12">SUM(V7:V10)</f>
        <v>4600103107.0057087</v>
      </c>
      <c r="W11" s="33">
        <f t="shared" ref="W11" si="13">SUM(W7:W10)</f>
        <v>4505383107.0057087</v>
      </c>
      <c r="X11" s="33">
        <f t="shared" ref="X11" si="14">SUM(X7:X10)</f>
        <v>4600103107.0057087</v>
      </c>
      <c r="Y11" s="33">
        <f>SUM(Y7:Y10)</f>
        <v>88658491875.343582</v>
      </c>
    </row>
    <row r="12" spans="2:26" ht="15" x14ac:dyDescent="0.25">
      <c r="B12" s="32"/>
      <c r="C12" s="32"/>
      <c r="D12" s="32"/>
      <c r="E12" s="32"/>
      <c r="F12" s="32"/>
      <c r="G12" s="34"/>
      <c r="H12" s="35"/>
      <c r="I12" s="34"/>
      <c r="J12" s="34"/>
      <c r="K12" s="34"/>
      <c r="L12" s="34"/>
      <c r="Z12" s="36"/>
    </row>
    <row r="13" spans="2:26" ht="15" x14ac:dyDescent="0.25">
      <c r="B13" s="32"/>
      <c r="C13" s="32"/>
      <c r="D13" s="32"/>
      <c r="E13" s="32"/>
      <c r="F13" s="32"/>
      <c r="G13" s="34"/>
      <c r="H13" s="35"/>
      <c r="I13" s="34"/>
      <c r="J13" s="34"/>
      <c r="K13" s="34"/>
      <c r="L13" s="34"/>
    </row>
    <row r="14" spans="2:26" ht="39.950000000000003" customHeight="1" x14ac:dyDescent="0.2">
      <c r="B14" s="751" t="str">
        <f>+Cronograma_Ovino_Caprina!B104</f>
        <v>7.1. Adopción, promoción y seguimiento de la política pública de ordenamiento productivo para la cadena productiva ovino caprina</v>
      </c>
      <c r="C14" s="751"/>
      <c r="D14" s="751"/>
      <c r="E14" s="751"/>
      <c r="F14" s="751"/>
      <c r="G14" s="751"/>
      <c r="H14" s="751"/>
      <c r="I14" s="751"/>
      <c r="J14" s="751"/>
      <c r="K14" s="751"/>
      <c r="L14" s="751"/>
    </row>
    <row r="15" spans="2:26" ht="48" customHeight="1" x14ac:dyDescent="0.2">
      <c r="B15" s="750" t="str">
        <f>+Cronograma_Ovino_Caprina!E104</f>
        <v>7.1.1. Adoptar el Plan de Ordenamiento Productivo de la cadena productiva ovino caprina, a través de resolución expedida por el Ministerio de Agricultura y Desarrollo Rural, como marco de política pública para los próximos 20 años.</v>
      </c>
      <c r="C15" s="750"/>
      <c r="D15" s="750"/>
      <c r="E15" s="750"/>
      <c r="F15" s="750"/>
      <c r="G15" s="750"/>
      <c r="H15" s="750"/>
      <c r="I15" s="750"/>
      <c r="J15" s="750"/>
      <c r="K15" s="750"/>
      <c r="L15" s="750"/>
    </row>
    <row r="16" spans="2:26" ht="48" customHeight="1" x14ac:dyDescent="0.2">
      <c r="B16" s="750" t="str">
        <f>+Cronograma_Ovino_Caprina!E105</f>
        <v>7.1.2. Definir de manera colaborativa entre los actores de la cadena productiva ovino caprina el esquema institucional para gestionar y ejecutar este Plan de Acción, bajo la coordinación del Ministerio de Agricultura y Desarrollo Rural y el Consejo Nacional de la Cadena Productiva Ovino Caprina, incluyendo los mecanismos operativos, técnicos, normativos y financieros necesarios para su funcionamiento y gobernanza.</v>
      </c>
      <c r="C16" s="750"/>
      <c r="D16" s="750"/>
      <c r="E16" s="750"/>
      <c r="F16" s="750"/>
      <c r="G16" s="750"/>
      <c r="H16" s="750"/>
      <c r="I16" s="750"/>
      <c r="J16" s="750"/>
      <c r="K16" s="750"/>
      <c r="L16" s="750"/>
    </row>
    <row r="17" spans="2:12" ht="48" customHeight="1" x14ac:dyDescent="0.2">
      <c r="B17" s="750" t="str">
        <f>+Cronograma_Ovino_Caprina!E106</f>
        <v>7.1.3. Definir el cronograma detallado para la implementación de este Plan de Acción, por parte del Ministerio de Agricultura y Desarrollo Rural, en coordinación con el Consejo Nacional de la Cadena Productiva Ovino Caprina, considerando las actividades prioritarias y precedentes del cronograma de implementación propuesto en este Plan, así como aquellas que puedan tener algún avance sectorial, y el informe de seguimiento y evaluación del mismo.</v>
      </c>
      <c r="C17" s="750"/>
      <c r="D17" s="750"/>
      <c r="E17" s="750"/>
      <c r="F17" s="750"/>
      <c r="G17" s="750"/>
      <c r="H17" s="750"/>
      <c r="I17" s="750"/>
      <c r="J17" s="750"/>
      <c r="K17" s="750"/>
      <c r="L17" s="750"/>
    </row>
    <row r="18" spans="2:12" ht="48" customHeight="1" x14ac:dyDescent="0.2">
      <c r="B18" s="750" t="str">
        <f>+Cronograma_Ovino_Caprina!E107</f>
        <v>7.1.4. Estructurar y gestionar programas y proyectos de inversión y demás acciones requeridas para la implementación de este Plan de Acción, considerando la estimación de costos y fuentes de financiación del portafolio de programas, el cronograma anual de implementación (actividad 7.1.3.), así como los actores líderes y aliados, a nivel territorial, nacional e internacional, involucrados en la gestión y asignación de los recursos requeridos.</v>
      </c>
      <c r="C18" s="750"/>
      <c r="D18" s="750"/>
      <c r="E18" s="750"/>
      <c r="F18" s="750"/>
      <c r="G18" s="750"/>
      <c r="H18" s="750"/>
      <c r="I18" s="750"/>
      <c r="J18" s="750"/>
      <c r="K18" s="750"/>
      <c r="L18" s="750"/>
    </row>
    <row r="19" spans="2:12" ht="48" customHeight="1" x14ac:dyDescent="0.2">
      <c r="B19" s="750" t="str">
        <f>+Cronograma_Ovino_Caprina!E108</f>
        <v>7.1.5. Elaborar y ejecutar un plan de comunicación y socialización del Plan de Ordenamiento Productivo para la cadena productiva ovino caprina, a nivel nacional y regional, dirigido principalmente a los actores líderes en la gestión e implementación del Plan, así como a los departamentos y municipios de alta relevancia en las regiones ovinas y caprinas priorizadas para esta cadena.</v>
      </c>
      <c r="C19" s="750"/>
      <c r="D19" s="750"/>
      <c r="E19" s="750"/>
      <c r="F19" s="750"/>
      <c r="G19" s="750"/>
      <c r="H19" s="750"/>
      <c r="I19" s="750"/>
      <c r="J19" s="750"/>
      <c r="K19" s="750"/>
      <c r="L19" s="750"/>
    </row>
    <row r="20" spans="2:12" ht="48" customHeight="1" x14ac:dyDescent="0.2">
      <c r="B20" s="750" t="str">
        <f>+Cronograma_Ovino_Caprina!E109</f>
        <v>7.1.6. Diseñar e implementar un sistema de seguimiento y evaluación del Plan de Ordenamiento Productivo de la cadena productiva ovino caprina, de manera coordinada entre el Ministerio de Agricultura y Desarrollo Rural (MinAgricultura) y la Unidad de Planificación Rural Agropecuaria (UPRA), con el fin de generar informes de seguimiento y evaluación que permitan conocer el avance y resultados en la implementación de este Plan.</v>
      </c>
      <c r="C20" s="750"/>
      <c r="D20" s="750"/>
      <c r="E20" s="750"/>
      <c r="F20" s="750"/>
      <c r="G20" s="750"/>
      <c r="H20" s="750"/>
      <c r="I20" s="750"/>
      <c r="J20" s="750"/>
      <c r="K20" s="750"/>
      <c r="L20" s="750"/>
    </row>
    <row r="21" spans="2:12" x14ac:dyDescent="0.2">
      <c r="B21" s="25"/>
      <c r="C21" s="25"/>
      <c r="D21" s="25"/>
      <c r="E21" s="25"/>
      <c r="F21" s="25"/>
      <c r="G21" s="25"/>
      <c r="H21" s="25"/>
      <c r="I21" s="25"/>
      <c r="J21" s="25"/>
      <c r="K21" s="25"/>
      <c r="L21" s="25"/>
    </row>
    <row r="22" spans="2:12" x14ac:dyDescent="0.2">
      <c r="B22" s="25"/>
      <c r="C22" s="25"/>
      <c r="D22" s="25"/>
      <c r="E22" s="25"/>
      <c r="F22" s="25"/>
      <c r="G22" s="25"/>
      <c r="H22" s="25"/>
      <c r="I22" s="25"/>
      <c r="J22" s="25"/>
      <c r="K22" s="25"/>
      <c r="L22" s="25"/>
    </row>
    <row r="23" spans="2:12" ht="24.95" customHeight="1" x14ac:dyDescent="0.2">
      <c r="B23" s="37" t="s">
        <v>1504</v>
      </c>
      <c r="C23" s="25"/>
      <c r="D23" s="25"/>
      <c r="E23" s="25"/>
      <c r="F23" s="25"/>
      <c r="G23" s="25"/>
      <c r="H23" s="25"/>
      <c r="I23" s="25"/>
      <c r="J23" s="25"/>
      <c r="K23" s="25"/>
      <c r="L23" s="25"/>
    </row>
    <row r="24" spans="2:12" x14ac:dyDescent="0.2">
      <c r="B24" s="25"/>
      <c r="C24" s="25"/>
      <c r="D24" s="25"/>
      <c r="E24" s="25"/>
      <c r="F24" s="25"/>
      <c r="G24" s="25"/>
      <c r="H24" s="25"/>
      <c r="I24" s="25"/>
      <c r="J24" s="25"/>
      <c r="K24" s="25"/>
      <c r="L24" s="25"/>
    </row>
    <row r="25" spans="2:12" ht="28.5" customHeight="1" x14ac:dyDescent="0.25">
      <c r="B25" s="25"/>
      <c r="C25" s="115" t="s">
        <v>1505</v>
      </c>
      <c r="D25" s="115" t="s">
        <v>1506</v>
      </c>
      <c r="E25" s="25"/>
      <c r="F25" s="25"/>
      <c r="G25" s="25"/>
      <c r="H25" s="25"/>
      <c r="I25" s="25"/>
      <c r="J25" s="25"/>
      <c r="K25" s="25"/>
      <c r="L25" s="25"/>
    </row>
    <row r="26" spans="2:12" ht="21.95" customHeight="1" x14ac:dyDescent="0.2">
      <c r="B26" s="25"/>
      <c r="C26" s="126" t="str">
        <f>+Cronograma_Ovino_Caprina!N104</f>
        <v>Mes 1 del año 1</v>
      </c>
      <c r="D26" s="126" t="str">
        <f>+Cronograma_Ovino_Caprina!O104</f>
        <v>Mes 12 del año 20</v>
      </c>
      <c r="E26" s="25"/>
      <c r="F26" s="25"/>
      <c r="G26" s="3"/>
      <c r="H26" s="25"/>
      <c r="I26" s="25"/>
      <c r="J26" s="25"/>
      <c r="K26" s="25"/>
      <c r="L26" s="25"/>
    </row>
    <row r="27" spans="2:12" ht="60" customHeight="1" x14ac:dyDescent="0.2">
      <c r="B27" s="28" t="s">
        <v>920</v>
      </c>
      <c r="C27" s="28" t="s">
        <v>1507</v>
      </c>
      <c r="D27" s="28" t="s">
        <v>1508</v>
      </c>
      <c r="E27" s="28" t="s">
        <v>980</v>
      </c>
      <c r="F27" s="28" t="s">
        <v>1509</v>
      </c>
      <c r="G27" s="28" t="s">
        <v>1510</v>
      </c>
      <c r="H27" s="28" t="s">
        <v>1511</v>
      </c>
      <c r="I27" s="748" t="s">
        <v>1512</v>
      </c>
      <c r="J27" s="748"/>
      <c r="K27" s="28" t="s">
        <v>1513</v>
      </c>
      <c r="L27" s="25"/>
    </row>
    <row r="28" spans="2:12" x14ac:dyDescent="0.2">
      <c r="B28" s="93" t="s">
        <v>1547</v>
      </c>
      <c r="C28" s="94" t="s">
        <v>22</v>
      </c>
      <c r="D28" s="95">
        <f>+Categoria_de_Costos!C23</f>
        <v>18</v>
      </c>
      <c r="E28" s="71">
        <f>+Categoria_de_Costos!C417</f>
        <v>300000</v>
      </c>
      <c r="F28" s="96"/>
      <c r="G28" s="97"/>
      <c r="H28" s="91">
        <f>E28*D28</f>
        <v>5400000</v>
      </c>
      <c r="I28" s="749" t="s">
        <v>2068</v>
      </c>
      <c r="J28" s="749"/>
      <c r="K28" s="113" t="s">
        <v>1515</v>
      </c>
      <c r="L28" s="25"/>
    </row>
    <row r="29" spans="2:12" x14ac:dyDescent="0.2">
      <c r="B29" s="93" t="s">
        <v>1913</v>
      </c>
      <c r="C29" s="94" t="s">
        <v>22</v>
      </c>
      <c r="D29" s="95">
        <f>+Categoria_de_Costos!C23</f>
        <v>18</v>
      </c>
      <c r="E29" s="71">
        <f>+Categoria_de_Costos!C426</f>
        <v>1020000</v>
      </c>
      <c r="F29" s="96"/>
      <c r="G29" s="97"/>
      <c r="H29" s="91">
        <f>E29*D29</f>
        <v>18360000</v>
      </c>
      <c r="I29" s="749" t="s">
        <v>2069</v>
      </c>
      <c r="J29" s="749"/>
      <c r="K29" s="113" t="s">
        <v>1517</v>
      </c>
      <c r="L29" s="25"/>
    </row>
    <row r="30" spans="2:12" x14ac:dyDescent="0.2">
      <c r="B30" s="93" t="s">
        <v>1914</v>
      </c>
      <c r="C30" s="94" t="s">
        <v>22</v>
      </c>
      <c r="D30" s="95">
        <f>+Categoria_de_Costos!C23</f>
        <v>18</v>
      </c>
      <c r="E30" s="71">
        <f>+Categoria_de_Costos!C434</f>
        <v>60000</v>
      </c>
      <c r="F30" s="96"/>
      <c r="G30" s="97"/>
      <c r="H30" s="91">
        <f>E30*D30</f>
        <v>1080000</v>
      </c>
      <c r="I30" s="749" t="s">
        <v>2068</v>
      </c>
      <c r="J30" s="749"/>
      <c r="K30" s="109" t="s">
        <v>1519</v>
      </c>
      <c r="L30" s="25"/>
    </row>
    <row r="31" spans="2:12" x14ac:dyDescent="0.2">
      <c r="B31" s="93" t="s">
        <v>1969</v>
      </c>
      <c r="C31" s="94" t="s">
        <v>22</v>
      </c>
      <c r="D31" s="95">
        <f>+Categoria_de_Costos!C23</f>
        <v>18</v>
      </c>
      <c r="E31" s="71">
        <f>+Categoria_de_Costos!C445</f>
        <v>3000000</v>
      </c>
      <c r="F31" s="96"/>
      <c r="G31" s="97"/>
      <c r="H31" s="91">
        <f>E31*D31</f>
        <v>54000000</v>
      </c>
      <c r="I31" s="749" t="s">
        <v>2069</v>
      </c>
      <c r="J31" s="749"/>
      <c r="K31" s="109" t="s">
        <v>1521</v>
      </c>
      <c r="L31" s="25"/>
    </row>
    <row r="32" spans="2:12" ht="15" x14ac:dyDescent="0.2">
      <c r="B32" s="92" t="s">
        <v>1522</v>
      </c>
      <c r="C32" s="98"/>
      <c r="D32" s="99"/>
      <c r="E32" s="72"/>
      <c r="F32" s="72"/>
      <c r="G32" s="128"/>
      <c r="H32" s="100">
        <f>SUM(H28:H31)</f>
        <v>78840000</v>
      </c>
      <c r="I32" s="746"/>
      <c r="J32" s="746"/>
      <c r="K32" s="112"/>
    </row>
    <row r="33" spans="2:11" x14ac:dyDescent="0.2">
      <c r="B33" s="91" t="s">
        <v>2070</v>
      </c>
      <c r="C33" s="108" t="s">
        <v>13</v>
      </c>
      <c r="D33" s="109">
        <v>1</v>
      </c>
      <c r="E33" s="71">
        <f>+Categoria_de_Costos!G224</f>
        <v>15061000</v>
      </c>
      <c r="F33" s="96">
        <v>12</v>
      </c>
      <c r="G33" s="97">
        <v>0.5</v>
      </c>
      <c r="H33" s="91">
        <f>D33*E33*F33*G33</f>
        <v>90366000</v>
      </c>
      <c r="I33" s="749" t="s">
        <v>2068</v>
      </c>
      <c r="J33" s="749"/>
      <c r="K33" s="109" t="s">
        <v>1524</v>
      </c>
    </row>
    <row r="34" spans="2:11" x14ac:dyDescent="0.2">
      <c r="B34" s="91" t="s">
        <v>1525</v>
      </c>
      <c r="C34" s="108" t="s">
        <v>13</v>
      </c>
      <c r="D34" s="109">
        <v>2</v>
      </c>
      <c r="E34" s="71">
        <f>+Categoria_de_Costos!G219</f>
        <v>10469000</v>
      </c>
      <c r="F34" s="96">
        <v>12</v>
      </c>
      <c r="G34" s="97">
        <v>0.5</v>
      </c>
      <c r="H34" s="91">
        <f>D34*E34*F34*G34</f>
        <v>125628000</v>
      </c>
      <c r="I34" s="749" t="s">
        <v>2068</v>
      </c>
      <c r="J34" s="749"/>
      <c r="K34" s="109" t="s">
        <v>1524</v>
      </c>
    </row>
    <row r="35" spans="2:11" x14ac:dyDescent="0.2">
      <c r="B35" s="93" t="s">
        <v>2071</v>
      </c>
      <c r="C35" s="108" t="s">
        <v>13</v>
      </c>
      <c r="D35" s="95">
        <v>2</v>
      </c>
      <c r="E35" s="71">
        <f>+Categoria_de_Costos!G221</f>
        <v>12123000</v>
      </c>
      <c r="F35" s="96">
        <v>6</v>
      </c>
      <c r="G35" s="97">
        <v>1</v>
      </c>
      <c r="H35" s="91">
        <f>D35*E35*F35*G35</f>
        <v>145476000</v>
      </c>
      <c r="I35" s="749" t="s">
        <v>2072</v>
      </c>
      <c r="J35" s="749"/>
      <c r="K35" s="109" t="s">
        <v>1524</v>
      </c>
    </row>
    <row r="36" spans="2:11" ht="15" x14ac:dyDescent="0.2">
      <c r="B36" s="92" t="s">
        <v>1699</v>
      </c>
      <c r="C36" s="98"/>
      <c r="D36" s="99"/>
      <c r="E36" s="72"/>
      <c r="F36" s="72"/>
      <c r="G36" s="128"/>
      <c r="H36" s="100">
        <f>SUM(H33:H35)</f>
        <v>361470000</v>
      </c>
      <c r="I36" s="746"/>
      <c r="J36" s="746"/>
      <c r="K36" s="112"/>
    </row>
    <row r="37" spans="2:11" ht="14.25" customHeight="1" x14ac:dyDescent="0.2">
      <c r="B37" s="108" t="s">
        <v>2073</v>
      </c>
      <c r="C37" s="94" t="s">
        <v>2074</v>
      </c>
      <c r="D37" s="95">
        <f>+D34</f>
        <v>2</v>
      </c>
      <c r="E37" s="71">
        <f>+Categoria_de_Costos!C386</f>
        <v>7699000</v>
      </c>
      <c r="F37" s="96"/>
      <c r="G37" s="97"/>
      <c r="H37" s="91">
        <f>E37*D37</f>
        <v>15398000</v>
      </c>
      <c r="I37" s="749" t="s">
        <v>2068</v>
      </c>
      <c r="J37" s="749"/>
      <c r="K37" s="109" t="s">
        <v>1940</v>
      </c>
    </row>
    <row r="38" spans="2:11" ht="18" customHeight="1" x14ac:dyDescent="0.2">
      <c r="B38" s="108" t="s">
        <v>2075</v>
      </c>
      <c r="C38" s="94" t="s">
        <v>22</v>
      </c>
      <c r="D38" s="95">
        <v>1</v>
      </c>
      <c r="E38" s="71">
        <f>+Categoria_de_Costos!C405</f>
        <v>100000</v>
      </c>
      <c r="F38" s="96"/>
      <c r="G38" s="97"/>
      <c r="H38" s="91">
        <f>E38*D38</f>
        <v>100000</v>
      </c>
      <c r="I38" s="749" t="s">
        <v>2068</v>
      </c>
      <c r="J38" s="749"/>
      <c r="K38" s="109" t="s">
        <v>1942</v>
      </c>
    </row>
    <row r="39" spans="2:11" ht="17.25" customHeight="1" x14ac:dyDescent="0.2">
      <c r="B39" s="108" t="s">
        <v>2076</v>
      </c>
      <c r="C39" s="94" t="s">
        <v>22</v>
      </c>
      <c r="D39" s="95">
        <f>+D37</f>
        <v>2</v>
      </c>
      <c r="E39" s="71">
        <f>+Categoria_de_Costos!C404</f>
        <v>150000</v>
      </c>
      <c r="F39" s="96"/>
      <c r="G39" s="97"/>
      <c r="H39" s="91">
        <f>E39*D39</f>
        <v>300000</v>
      </c>
      <c r="I39" s="749" t="s">
        <v>2068</v>
      </c>
      <c r="J39" s="749"/>
      <c r="K39" s="109" t="s">
        <v>1944</v>
      </c>
    </row>
    <row r="40" spans="2:11" ht="28.5" x14ac:dyDescent="0.2">
      <c r="B40" s="108" t="s">
        <v>2077</v>
      </c>
      <c r="C40" s="94" t="s">
        <v>23</v>
      </c>
      <c r="D40" s="95">
        <f>+D34</f>
        <v>2</v>
      </c>
      <c r="E40" s="71">
        <f>+Categoria_de_Costos!C364</f>
        <v>1260210</v>
      </c>
      <c r="F40" s="96">
        <v>12</v>
      </c>
      <c r="G40" s="97"/>
      <c r="H40" s="91">
        <f>E40*D40*F40</f>
        <v>30245040</v>
      </c>
      <c r="I40" s="749" t="s">
        <v>2068</v>
      </c>
      <c r="J40" s="749"/>
      <c r="K40" s="109" t="s">
        <v>2078</v>
      </c>
    </row>
    <row r="41" spans="2:11" ht="15" x14ac:dyDescent="0.2">
      <c r="B41" s="92" t="s">
        <v>1945</v>
      </c>
      <c r="C41" s="98"/>
      <c r="D41" s="99"/>
      <c r="E41" s="72"/>
      <c r="F41" s="72"/>
      <c r="G41" s="128"/>
      <c r="H41" s="100">
        <f>SUM(H37:H40)</f>
        <v>46043040</v>
      </c>
      <c r="I41" s="746"/>
      <c r="J41" s="746"/>
      <c r="K41" s="112"/>
    </row>
    <row r="42" spans="2:11" x14ac:dyDescent="0.2">
      <c r="B42" s="122" t="s">
        <v>1979</v>
      </c>
      <c r="C42" s="94" t="s">
        <v>24</v>
      </c>
      <c r="D42" s="95">
        <v>1</v>
      </c>
      <c r="E42" s="71">
        <f>+Categoria_de_Costos!C609</f>
        <v>17500000</v>
      </c>
      <c r="F42" s="96"/>
      <c r="G42" s="97"/>
      <c r="H42" s="91">
        <f>E42*D42</f>
        <v>17500000</v>
      </c>
      <c r="I42" s="749" t="s">
        <v>2069</v>
      </c>
      <c r="J42" s="749"/>
      <c r="K42" s="109" t="s">
        <v>1722</v>
      </c>
    </row>
    <row r="43" spans="2:11" x14ac:dyDescent="0.2">
      <c r="B43" s="108" t="s">
        <v>2079</v>
      </c>
      <c r="C43" s="94" t="s">
        <v>24</v>
      </c>
      <c r="D43" s="95">
        <v>1</v>
      </c>
      <c r="E43" s="71">
        <f>+Categoria_de_Costos!C607</f>
        <v>2000000</v>
      </c>
      <c r="F43" s="96"/>
      <c r="G43" s="97"/>
      <c r="H43" s="91">
        <f>E43*D43</f>
        <v>2000000</v>
      </c>
      <c r="I43" s="749" t="s">
        <v>2069</v>
      </c>
      <c r="J43" s="749"/>
      <c r="K43" s="109" t="s">
        <v>1722</v>
      </c>
    </row>
    <row r="44" spans="2:11" x14ac:dyDescent="0.2">
      <c r="B44" s="108" t="s">
        <v>1792</v>
      </c>
      <c r="C44" s="94" t="s">
        <v>24</v>
      </c>
      <c r="D44" s="95">
        <f>+Categoria_de_Costos!C25</f>
        <v>26</v>
      </c>
      <c r="E44" s="71">
        <f>+Categoria_de_Costos!C555</f>
        <v>600000</v>
      </c>
      <c r="F44" s="96"/>
      <c r="G44" s="97"/>
      <c r="H44" s="91">
        <f>E44*D44</f>
        <v>15600000</v>
      </c>
      <c r="I44" s="749" t="s">
        <v>2069</v>
      </c>
      <c r="J44" s="749"/>
      <c r="K44" s="109" t="s">
        <v>1720</v>
      </c>
    </row>
    <row r="45" spans="2:11" x14ac:dyDescent="0.2">
      <c r="B45" s="108" t="s">
        <v>1137</v>
      </c>
      <c r="C45" s="94" t="s">
        <v>24</v>
      </c>
      <c r="D45" s="95">
        <v>2</v>
      </c>
      <c r="E45" s="71">
        <f>+Categoria_de_Costos!C642</f>
        <v>200000</v>
      </c>
      <c r="F45" s="96"/>
      <c r="G45" s="97"/>
      <c r="H45" s="91">
        <f>E45*D45</f>
        <v>400000</v>
      </c>
      <c r="I45" s="749" t="s">
        <v>2069</v>
      </c>
      <c r="J45" s="749"/>
      <c r="K45" s="109" t="s">
        <v>1725</v>
      </c>
    </row>
    <row r="46" spans="2:11" x14ac:dyDescent="0.2">
      <c r="B46" s="108" t="s">
        <v>1130</v>
      </c>
      <c r="C46" s="94" t="s">
        <v>24</v>
      </c>
      <c r="D46" s="95">
        <v>1000</v>
      </c>
      <c r="E46" s="71">
        <f>+Categoria_de_Costos!C635</f>
        <v>2000</v>
      </c>
      <c r="F46" s="96"/>
      <c r="G46" s="97"/>
      <c r="H46" s="91">
        <f>E46*D46</f>
        <v>2000000</v>
      </c>
      <c r="I46" s="749" t="s">
        <v>2069</v>
      </c>
      <c r="J46" s="749"/>
      <c r="K46" s="109" t="s">
        <v>1725</v>
      </c>
    </row>
    <row r="47" spans="2:11" ht="15" x14ac:dyDescent="0.2">
      <c r="B47" s="92" t="s">
        <v>1530</v>
      </c>
      <c r="C47" s="98"/>
      <c r="D47" s="99"/>
      <c r="E47" s="72"/>
      <c r="F47" s="72"/>
      <c r="G47" s="128"/>
      <c r="H47" s="100">
        <f>SUM(H42:H46)</f>
        <v>37500000</v>
      </c>
      <c r="I47" s="746"/>
      <c r="J47" s="746"/>
      <c r="K47" s="112"/>
    </row>
    <row r="48" spans="2:11" x14ac:dyDescent="0.2">
      <c r="B48" s="108" t="s">
        <v>2080</v>
      </c>
      <c r="C48" s="94" t="s">
        <v>24</v>
      </c>
      <c r="D48" s="95">
        <v>1</v>
      </c>
      <c r="E48" s="71">
        <f>+Categoria_de_Costos!C715</f>
        <v>39600000</v>
      </c>
      <c r="F48" s="96"/>
      <c r="G48" s="97"/>
      <c r="H48" s="91">
        <f>+D48*E48</f>
        <v>39600000</v>
      </c>
      <c r="I48" s="749" t="s">
        <v>2072</v>
      </c>
      <c r="J48" s="749"/>
      <c r="K48" s="109" t="s">
        <v>1982</v>
      </c>
    </row>
    <row r="49" spans="2:12" ht="15" x14ac:dyDescent="0.2">
      <c r="B49" s="92" t="s">
        <v>1981</v>
      </c>
      <c r="C49" s="98"/>
      <c r="D49" s="99"/>
      <c r="E49" s="72"/>
      <c r="F49" s="72"/>
      <c r="G49" s="128"/>
      <c r="H49" s="100">
        <f>SUM(H48)</f>
        <v>39600000</v>
      </c>
      <c r="I49" s="746"/>
      <c r="J49" s="746"/>
      <c r="K49" s="112"/>
    </row>
    <row r="50" spans="2:12" x14ac:dyDescent="0.2">
      <c r="B50" s="101" t="s">
        <v>2081</v>
      </c>
      <c r="C50" s="94" t="s">
        <v>24</v>
      </c>
      <c r="D50" s="95">
        <f>+D33*5</f>
        <v>5</v>
      </c>
      <c r="E50" s="103">
        <f>+Categoria_de_Costos!C296</f>
        <v>830000</v>
      </c>
      <c r="F50" s="104"/>
      <c r="G50" s="105">
        <v>0.5</v>
      </c>
      <c r="H50" s="106">
        <f>+E50*G50*D50</f>
        <v>2075000</v>
      </c>
      <c r="I50" s="749" t="s">
        <v>2068</v>
      </c>
      <c r="J50" s="749"/>
      <c r="K50" s="114" t="s">
        <v>1531</v>
      </c>
    </row>
    <row r="51" spans="2:12" x14ac:dyDescent="0.2">
      <c r="B51" s="101" t="s">
        <v>19</v>
      </c>
      <c r="C51" s="94" t="s">
        <v>24</v>
      </c>
      <c r="D51" s="95">
        <f>+D34*5</f>
        <v>10</v>
      </c>
      <c r="E51" s="103">
        <f>+Categoria_de_Costos!C296</f>
        <v>830000</v>
      </c>
      <c r="F51" s="104"/>
      <c r="G51" s="105">
        <v>0.5</v>
      </c>
      <c r="H51" s="106">
        <f>+D51*E51*G51</f>
        <v>4150000</v>
      </c>
      <c r="I51" s="749" t="s">
        <v>2068</v>
      </c>
      <c r="J51" s="749"/>
      <c r="K51" s="109" t="s">
        <v>1531</v>
      </c>
    </row>
    <row r="52" spans="2:12" x14ac:dyDescent="0.2">
      <c r="B52" s="101" t="s">
        <v>2082</v>
      </c>
      <c r="C52" s="102" t="s">
        <v>1532</v>
      </c>
      <c r="D52" s="95">
        <f>+D50*3</f>
        <v>15</v>
      </c>
      <c r="E52" s="103">
        <f>+Categoria_de_Costos!G256</f>
        <v>716571.99506880005</v>
      </c>
      <c r="F52" s="104"/>
      <c r="G52" s="105">
        <v>0.5</v>
      </c>
      <c r="H52" s="106">
        <f>+D52*E52*G52</f>
        <v>5374289.9630160006</v>
      </c>
      <c r="I52" s="749" t="s">
        <v>2068</v>
      </c>
      <c r="J52" s="749"/>
      <c r="K52" s="113" t="s">
        <v>1533</v>
      </c>
    </row>
    <row r="53" spans="2:12" x14ac:dyDescent="0.2">
      <c r="B53" s="101" t="s">
        <v>16</v>
      </c>
      <c r="C53" s="102" t="s">
        <v>1532</v>
      </c>
      <c r="D53" s="95">
        <f>+D51*3</f>
        <v>30</v>
      </c>
      <c r="E53" s="103">
        <f>+Categoria_de_Costos!G251</f>
        <v>551216.50009920006</v>
      </c>
      <c r="F53" s="104"/>
      <c r="G53" s="105">
        <v>0.5</v>
      </c>
      <c r="H53" s="106">
        <f>+D53*E53*G53</f>
        <v>8268247.5014880011</v>
      </c>
      <c r="I53" s="749" t="s">
        <v>2068</v>
      </c>
      <c r="J53" s="749"/>
      <c r="K53" s="109" t="s">
        <v>1533</v>
      </c>
    </row>
    <row r="54" spans="2:12" ht="15" x14ac:dyDescent="0.2">
      <c r="B54" s="92" t="s">
        <v>1962</v>
      </c>
      <c r="C54" s="98"/>
      <c r="D54" s="99"/>
      <c r="E54" s="72"/>
      <c r="F54" s="72"/>
      <c r="G54" s="128"/>
      <c r="H54" s="100">
        <f>SUM(H50:H53)</f>
        <v>19867537.464504</v>
      </c>
      <c r="I54" s="746"/>
      <c r="J54" s="746"/>
      <c r="K54" s="112"/>
    </row>
    <row r="55" spans="2:12" x14ac:dyDescent="0.2">
      <c r="B55" s="761" t="s">
        <v>2083</v>
      </c>
      <c r="C55" s="762"/>
      <c r="D55" s="762"/>
      <c r="E55" s="762"/>
      <c r="F55" s="762"/>
      <c r="G55" s="763"/>
      <c r="H55" s="110" t="s">
        <v>1538</v>
      </c>
    </row>
    <row r="56" spans="2:12" ht="21" customHeight="1" x14ac:dyDescent="0.2">
      <c r="B56" s="751" t="s">
        <v>1540</v>
      </c>
      <c r="C56" s="751"/>
      <c r="D56" s="751"/>
      <c r="E56" s="751"/>
      <c r="F56" s="751"/>
      <c r="G56" s="751"/>
      <c r="H56" s="33">
        <f>+H32+H36+H41+H47+H49+H54</f>
        <v>583320577.464504</v>
      </c>
      <c r="I56" s="757"/>
      <c r="J56" s="757"/>
      <c r="K56" s="48"/>
      <c r="L56" s="25"/>
    </row>
    <row r="57" spans="2:12" ht="15" x14ac:dyDescent="0.2">
      <c r="B57" s="747" t="s">
        <v>1541</v>
      </c>
      <c r="C57" s="747"/>
      <c r="D57" s="747"/>
      <c r="E57" s="747"/>
      <c r="F57" s="747"/>
      <c r="G57" s="747"/>
      <c r="H57" s="111">
        <f>+H28+H30+H36+H41+H54+H49</f>
        <v>473460577.464504</v>
      </c>
      <c r="J57" s="25"/>
      <c r="K57" s="25"/>
      <c r="L57" s="25"/>
    </row>
    <row r="58" spans="2:12" ht="15" x14ac:dyDescent="0.2">
      <c r="B58" s="747" t="s">
        <v>2084</v>
      </c>
      <c r="C58" s="747"/>
      <c r="D58" s="747"/>
      <c r="E58" s="747"/>
      <c r="F58" s="747"/>
      <c r="G58" s="747"/>
      <c r="H58" s="111">
        <f>+H32+H41+H54+H34+H47+H49</f>
        <v>347478577.464504</v>
      </c>
      <c r="I58" s="36"/>
      <c r="J58" s="25"/>
      <c r="K58" s="25"/>
      <c r="L58" s="25"/>
    </row>
    <row r="59" spans="2:12" ht="15" x14ac:dyDescent="0.2">
      <c r="B59" s="747" t="s">
        <v>2085</v>
      </c>
      <c r="C59" s="747"/>
      <c r="D59" s="747"/>
      <c r="E59" s="747"/>
      <c r="F59" s="747"/>
      <c r="G59" s="747"/>
      <c r="H59" s="111">
        <f>+H32+H34+H41+H54+H49</f>
        <v>309978577.464504</v>
      </c>
      <c r="I59" s="36"/>
      <c r="J59" s="25"/>
      <c r="K59" s="25"/>
      <c r="L59" s="25"/>
    </row>
    <row r="61" spans="2:12" ht="15" x14ac:dyDescent="0.2">
      <c r="B61" s="753" t="s">
        <v>1545</v>
      </c>
      <c r="C61" s="753"/>
    </row>
    <row r="62" spans="2:12" ht="93.75" customHeight="1" x14ac:dyDescent="0.2">
      <c r="B62" s="752" t="s">
        <v>2086</v>
      </c>
      <c r="C62" s="752"/>
      <c r="D62" s="752"/>
      <c r="E62" s="752"/>
      <c r="F62" s="752"/>
      <c r="G62" s="752"/>
      <c r="H62" s="752"/>
      <c r="I62" s="752"/>
      <c r="J62" s="752"/>
      <c r="K62" s="752"/>
      <c r="L62" s="752"/>
    </row>
    <row r="65" spans="2:12" ht="48" customHeight="1" x14ac:dyDescent="0.2">
      <c r="B65" s="751" t="str">
        <f>+Cronograma_Ovino_Caprina!B110</f>
        <v>7.2. Fortalecimiento de la gestión y articulación de la organización de cadena</v>
      </c>
      <c r="C65" s="751"/>
      <c r="D65" s="751"/>
      <c r="E65" s="751"/>
      <c r="F65" s="751"/>
      <c r="G65" s="751"/>
      <c r="H65" s="751"/>
      <c r="I65" s="751"/>
      <c r="J65" s="751"/>
      <c r="K65" s="751"/>
      <c r="L65" s="751"/>
    </row>
    <row r="66" spans="2:12" ht="48" customHeight="1" x14ac:dyDescent="0.2">
      <c r="B66" s="750" t="str">
        <f>+Cronograma_Ovino_Caprina!E110</f>
        <v>7.2.1. Fortalecer el Consejo Nacional de la Cadena Productiva Ovino Caprina, para su consolidación como un organismo reconocido, con capacidad de coordinar y liderar las acciones del sector; promoviendo la articulación efectiva entre los actores clave, la participación en la formulación de políticas públicas inclusivas, y la gestión de recursos para su funcionamiento y gobernanza, así como para la implementación de iniciativas de desarrollo sostenible.</v>
      </c>
      <c r="C66" s="750"/>
      <c r="D66" s="750"/>
      <c r="E66" s="750"/>
      <c r="F66" s="750"/>
      <c r="G66" s="750"/>
      <c r="H66" s="750"/>
      <c r="I66" s="750"/>
      <c r="J66" s="750"/>
      <c r="K66" s="750"/>
      <c r="L66" s="750"/>
    </row>
    <row r="67" spans="2:12" ht="48" customHeight="1" x14ac:dyDescent="0.2">
      <c r="B67" s="750" t="str">
        <f>+Cronograma_Ovino_Caprina!E111</f>
        <v>7.2.2. Fortalecer la gestión de los Comités Regionales de Cadena existentes y la conformación de nuevos comités, en el marco de la Ley 811 de 2003 y demás normas relacionadas, con el propósito de mantener una interacción y articulación constante con el Consejo Nacional de la Cadena Productiva Ovino Caprina y los actores de las regiones ovinas y caprinas priorizadas.</v>
      </c>
      <c r="C67" s="750"/>
      <c r="D67" s="750"/>
      <c r="E67" s="750"/>
      <c r="F67" s="750"/>
      <c r="G67" s="750"/>
      <c r="H67" s="750"/>
      <c r="I67" s="750"/>
      <c r="J67" s="750"/>
      <c r="K67" s="750"/>
      <c r="L67" s="750"/>
    </row>
    <row r="68" spans="2:12" ht="48" customHeight="1" x14ac:dyDescent="0.2">
      <c r="B68" s="750" t="str">
        <f>+Cronograma_Ovino_Caprina!E112</f>
        <v>7.2.3. Fortalecer la articulación interinstitucional promovida por la organización de cadena con el apoyo de MinAgricultura,  a través de la gestión de espacios de diálogo y la conformación de mesas de trabajo interministeriales incluidas sus entidades adscritas y vinculadas, para generar alianzas estratégicas, convenios o acuerdos, identificar fuentes de financiamiento, e impulsar el desarrollo competitivo de la cadena y sus regiones productivas, en concordancia con el acuerdo sectorial de competitividad, su plan estratégico y este Plan de Ordenamiento Productivo.</v>
      </c>
      <c r="C68" s="750"/>
      <c r="D68" s="750"/>
      <c r="E68" s="750"/>
      <c r="F68" s="750"/>
      <c r="G68" s="750"/>
      <c r="H68" s="750"/>
      <c r="I68" s="750"/>
      <c r="J68" s="750"/>
      <c r="K68" s="750"/>
      <c r="L68" s="750"/>
    </row>
    <row r="69" spans="2:12" ht="48" customHeight="1" x14ac:dyDescent="0.2">
      <c r="B69" s="750" t="str">
        <f>+Cronograma_Ovino_Caprina!E113</f>
        <v>7.2.4. Fomentar la interlocución de la organización de cadena productiva ovino caprina con los actores regionales (entes territoriales, productores, transformadores, organizaciones, entre otros), mediante la conformación de mesas de trabajo, la formación, y el uso de herramientas de gestión, con el fin de lograr la participación activa y trabajo conjunto de estos actores tanto en el diseño e implementación de políticas sectoriales, como en la dirección estratégica de la cadena y la formulación de políticas públicas inclusivas; que favorezcan la ejecución de este Plan.</v>
      </c>
      <c r="C69" s="750"/>
      <c r="D69" s="750"/>
      <c r="E69" s="750"/>
      <c r="F69" s="750"/>
      <c r="G69" s="750"/>
      <c r="H69" s="750"/>
      <c r="I69" s="750"/>
      <c r="J69" s="750"/>
      <c r="K69" s="750"/>
      <c r="L69" s="750"/>
    </row>
    <row r="70" spans="2:12" ht="48" customHeight="1" x14ac:dyDescent="0.2">
      <c r="B70" s="750" t="str">
        <f>+Cronograma_Ovino_Caprina!E114</f>
        <v>7.2.5. Realizar la planeación estratégica de los apoyos económicos y financieros disponibles para la cadena productiva ovino caprina, con el fin de optimizar la asignación de recursos y garantizar la efectividad de las iniciativas e intervenciones  regionales, nacionales  y de cooperación internacional, para la ejecución de este Plan; teniendo en cuenta la información disponible, así como la que se genere a través del sistema de información y su observatorio, según la contemplado en la iniciativa estratégica 5.4.</v>
      </c>
      <c r="C70" s="750"/>
      <c r="D70" s="750"/>
      <c r="E70" s="750"/>
      <c r="F70" s="750"/>
      <c r="G70" s="750"/>
      <c r="H70" s="750"/>
      <c r="I70" s="750"/>
      <c r="J70" s="750"/>
      <c r="K70" s="750"/>
      <c r="L70" s="750"/>
    </row>
    <row r="71" spans="2:12" x14ac:dyDescent="0.2">
      <c r="B71" s="25"/>
      <c r="C71" s="25"/>
      <c r="D71" s="25"/>
      <c r="E71" s="25"/>
      <c r="F71" s="25"/>
      <c r="G71" s="25"/>
      <c r="H71" s="25"/>
      <c r="I71" s="25"/>
      <c r="J71" s="25"/>
      <c r="K71" s="25"/>
      <c r="L71" s="25"/>
    </row>
    <row r="72" spans="2:12" x14ac:dyDescent="0.2">
      <c r="B72" s="25"/>
      <c r="C72" s="25"/>
      <c r="D72" s="25"/>
      <c r="E72" s="25"/>
      <c r="F72" s="25"/>
      <c r="G72" s="25"/>
      <c r="H72" s="25"/>
      <c r="I72" s="25"/>
      <c r="J72" s="25"/>
      <c r="K72" s="25"/>
      <c r="L72" s="25"/>
    </row>
    <row r="73" spans="2:12" ht="24.95" customHeight="1" x14ac:dyDescent="0.2">
      <c r="B73" s="37" t="s">
        <v>1504</v>
      </c>
      <c r="C73" s="25"/>
      <c r="D73" s="25"/>
      <c r="E73" s="25"/>
      <c r="F73" s="25"/>
      <c r="G73" s="25"/>
      <c r="H73" s="25"/>
      <c r="I73" s="25"/>
      <c r="J73" s="25"/>
      <c r="K73" s="25"/>
      <c r="L73" s="25"/>
    </row>
    <row r="74" spans="2:12" x14ac:dyDescent="0.2">
      <c r="B74" s="25"/>
      <c r="C74" s="25"/>
      <c r="D74" s="25"/>
      <c r="E74" s="25"/>
      <c r="F74" s="25"/>
      <c r="G74" s="25"/>
      <c r="H74" s="25"/>
      <c r="I74" s="25"/>
      <c r="J74" s="25"/>
      <c r="K74" s="25"/>
      <c r="L74" s="25"/>
    </row>
    <row r="75" spans="2:12" ht="30" x14ac:dyDescent="0.25">
      <c r="B75" s="25"/>
      <c r="C75" s="115" t="s">
        <v>1505</v>
      </c>
      <c r="D75" s="115" t="s">
        <v>1506</v>
      </c>
      <c r="E75" s="25"/>
      <c r="F75" s="25"/>
      <c r="G75" s="25"/>
      <c r="H75" s="25"/>
      <c r="I75" s="25"/>
      <c r="J75" s="25"/>
      <c r="K75" s="25"/>
      <c r="L75" s="25"/>
    </row>
    <row r="76" spans="2:12" ht="21.95" customHeight="1" x14ac:dyDescent="0.2">
      <c r="B76" s="25"/>
      <c r="C76" s="126" t="str">
        <f>+Cronograma_Ovino_Caprina!N110</f>
        <v>Mes 7 del año 1</v>
      </c>
      <c r="D76" s="126" t="str">
        <f>+Cronograma_Ovino_Caprina!O110</f>
        <v>Mes 12 del año 20</v>
      </c>
      <c r="E76" s="25"/>
      <c r="F76" s="25"/>
      <c r="G76" s="3"/>
      <c r="H76" s="25"/>
      <c r="I76" s="25"/>
      <c r="J76" s="25"/>
      <c r="K76" s="25"/>
      <c r="L76" s="25"/>
    </row>
    <row r="77" spans="2:12" ht="45" customHeight="1" x14ac:dyDescent="0.2">
      <c r="B77" s="28" t="s">
        <v>920</v>
      </c>
      <c r="C77" s="28" t="s">
        <v>1507</v>
      </c>
      <c r="D77" s="28" t="s">
        <v>1508</v>
      </c>
      <c r="E77" s="28" t="s">
        <v>980</v>
      </c>
      <c r="F77" s="28" t="s">
        <v>1509</v>
      </c>
      <c r="G77" s="28" t="s">
        <v>1510</v>
      </c>
      <c r="H77" s="28" t="s">
        <v>1511</v>
      </c>
      <c r="I77" s="748" t="s">
        <v>1512</v>
      </c>
      <c r="J77" s="748"/>
      <c r="K77" s="28" t="s">
        <v>1513</v>
      </c>
      <c r="L77" s="25"/>
    </row>
    <row r="78" spans="2:12" x14ac:dyDescent="0.2">
      <c r="B78" s="93" t="s">
        <v>1547</v>
      </c>
      <c r="C78" s="94" t="s">
        <v>22</v>
      </c>
      <c r="D78" s="95">
        <f>+Categoria_de_Costos!C24*3</f>
        <v>30</v>
      </c>
      <c r="E78" s="71">
        <f>+Categoria_de_Costos!C417</f>
        <v>300000</v>
      </c>
      <c r="F78" s="96"/>
      <c r="G78" s="97"/>
      <c r="H78" s="91">
        <f>E78*D78</f>
        <v>9000000</v>
      </c>
      <c r="I78" s="749" t="s">
        <v>2087</v>
      </c>
      <c r="J78" s="749"/>
      <c r="K78" s="113" t="s">
        <v>1515</v>
      </c>
      <c r="L78" s="25"/>
    </row>
    <row r="79" spans="2:12" x14ac:dyDescent="0.2">
      <c r="B79" s="93" t="s">
        <v>1913</v>
      </c>
      <c r="C79" s="94" t="s">
        <v>22</v>
      </c>
      <c r="D79" s="95">
        <f>+Categoria_de_Costos!C24*3</f>
        <v>30</v>
      </c>
      <c r="E79" s="71">
        <f>+Categoria_de_Costos!C426</f>
        <v>1020000</v>
      </c>
      <c r="F79" s="96"/>
      <c r="G79" s="97"/>
      <c r="H79" s="91">
        <f>E79*D79</f>
        <v>30600000</v>
      </c>
      <c r="I79" s="749" t="s">
        <v>2088</v>
      </c>
      <c r="J79" s="749"/>
      <c r="K79" s="109" t="s">
        <v>1517</v>
      </c>
      <c r="L79" s="25"/>
    </row>
    <row r="80" spans="2:12" x14ac:dyDescent="0.2">
      <c r="B80" s="93" t="s">
        <v>1914</v>
      </c>
      <c r="C80" s="94" t="s">
        <v>22</v>
      </c>
      <c r="D80" s="95">
        <f>+Categoria_de_Costos!C24*5</f>
        <v>50</v>
      </c>
      <c r="E80" s="71">
        <f>+Categoria_de_Costos!C434</f>
        <v>60000</v>
      </c>
      <c r="F80" s="96"/>
      <c r="G80" s="97"/>
      <c r="H80" s="91">
        <f>E80*D80</f>
        <v>3000000</v>
      </c>
      <c r="I80" s="749" t="s">
        <v>2089</v>
      </c>
      <c r="J80" s="749"/>
      <c r="K80" s="109" t="s">
        <v>1519</v>
      </c>
      <c r="L80" s="25"/>
    </row>
    <row r="81" spans="2:12" x14ac:dyDescent="0.2">
      <c r="B81" s="93" t="s">
        <v>1969</v>
      </c>
      <c r="C81" s="94" t="s">
        <v>22</v>
      </c>
      <c r="D81" s="95">
        <f>+Categoria_de_Costos!C23*1</f>
        <v>18</v>
      </c>
      <c r="E81" s="71">
        <f>+Categoria_de_Costos!C445</f>
        <v>3000000</v>
      </c>
      <c r="F81" s="96"/>
      <c r="G81" s="97"/>
      <c r="H81" s="91">
        <f>E81*D81</f>
        <v>54000000</v>
      </c>
      <c r="I81" s="749" t="s">
        <v>2090</v>
      </c>
      <c r="J81" s="749"/>
      <c r="K81" s="109" t="s">
        <v>1521</v>
      </c>
      <c r="L81" s="25"/>
    </row>
    <row r="82" spans="2:12" ht="15" x14ac:dyDescent="0.2">
      <c r="B82" s="92" t="s">
        <v>1522</v>
      </c>
      <c r="C82" s="98"/>
      <c r="D82" s="99"/>
      <c r="E82" s="72"/>
      <c r="F82" s="72"/>
      <c r="G82" s="128"/>
      <c r="H82" s="100">
        <f>SUM(H78:H81)</f>
        <v>96600000</v>
      </c>
      <c r="I82" s="746"/>
      <c r="J82" s="746"/>
      <c r="K82" s="112"/>
    </row>
    <row r="83" spans="2:12" x14ac:dyDescent="0.2">
      <c r="B83" s="91" t="s">
        <v>2070</v>
      </c>
      <c r="C83" s="108" t="s">
        <v>13</v>
      </c>
      <c r="D83" s="109">
        <v>1</v>
      </c>
      <c r="E83" s="71">
        <f>+Categoria_de_Costos!G224</f>
        <v>15061000</v>
      </c>
      <c r="F83" s="96">
        <v>12</v>
      </c>
      <c r="G83" s="97">
        <v>0.5</v>
      </c>
      <c r="H83" s="91">
        <f>D83*E83*F83*G83</f>
        <v>90366000</v>
      </c>
      <c r="I83" s="749" t="s">
        <v>2091</v>
      </c>
      <c r="J83" s="749"/>
      <c r="K83" s="109" t="s">
        <v>1524</v>
      </c>
    </row>
    <row r="84" spans="2:12" x14ac:dyDescent="0.2">
      <c r="B84" s="91" t="s">
        <v>1525</v>
      </c>
      <c r="C84" s="108" t="s">
        <v>13</v>
      </c>
      <c r="D84" s="109">
        <v>2</v>
      </c>
      <c r="E84" s="71">
        <f>+Categoria_de_Costos!G219</f>
        <v>10469000</v>
      </c>
      <c r="F84" s="96">
        <v>12</v>
      </c>
      <c r="G84" s="97">
        <v>0.5</v>
      </c>
      <c r="H84" s="91">
        <f>D84*E84*F84*G84</f>
        <v>125628000</v>
      </c>
      <c r="I84" s="749" t="s">
        <v>2091</v>
      </c>
      <c r="J84" s="749"/>
      <c r="K84" s="109" t="s">
        <v>1524</v>
      </c>
    </row>
    <row r="85" spans="2:12" x14ac:dyDescent="0.2">
      <c r="B85" s="91" t="s">
        <v>1698</v>
      </c>
      <c r="C85" s="108" t="s">
        <v>13</v>
      </c>
      <c r="D85" s="109">
        <f>+Categoria_de_Costos!C23</f>
        <v>18</v>
      </c>
      <c r="E85" s="71">
        <f>+Categoria_de_Costos!G215</f>
        <v>6612000</v>
      </c>
      <c r="F85" s="96">
        <v>12</v>
      </c>
      <c r="G85" s="97">
        <v>1</v>
      </c>
      <c r="H85" s="91">
        <f>D85*E85*F85*G85</f>
        <v>1428192000</v>
      </c>
      <c r="I85" s="749" t="s">
        <v>2092</v>
      </c>
      <c r="J85" s="749"/>
      <c r="K85" s="109" t="s">
        <v>1524</v>
      </c>
    </row>
    <row r="86" spans="2:12" ht="15" x14ac:dyDescent="0.2">
      <c r="B86" s="92" t="s">
        <v>1699</v>
      </c>
      <c r="C86" s="98"/>
      <c r="D86" s="99"/>
      <c r="E86" s="72"/>
      <c r="F86" s="72"/>
      <c r="G86" s="128"/>
      <c r="H86" s="100">
        <f>SUM(H83:H85)</f>
        <v>1644186000</v>
      </c>
      <c r="I86" s="746"/>
      <c r="J86" s="746"/>
      <c r="K86" s="112"/>
    </row>
    <row r="87" spans="2:12" x14ac:dyDescent="0.2">
      <c r="B87" s="91" t="s">
        <v>2049</v>
      </c>
      <c r="C87" s="94" t="s">
        <v>22</v>
      </c>
      <c r="D87" s="109">
        <f>+Categoria_de_Costos!C23</f>
        <v>18</v>
      </c>
      <c r="E87" s="71">
        <f>+Categoria_de_Costos!C481</f>
        <v>5500000</v>
      </c>
      <c r="F87" s="96"/>
      <c r="G87" s="97"/>
      <c r="H87" s="91">
        <f>D87*E87</f>
        <v>99000000</v>
      </c>
      <c r="I87" s="749" t="s">
        <v>2093</v>
      </c>
      <c r="J87" s="749"/>
      <c r="K87" s="109" t="s">
        <v>1642</v>
      </c>
    </row>
    <row r="88" spans="2:12" ht="15" x14ac:dyDescent="0.2">
      <c r="B88" s="92" t="s">
        <v>1728</v>
      </c>
      <c r="C88" s="98"/>
      <c r="D88" s="99"/>
      <c r="E88" s="72"/>
      <c r="F88" s="72"/>
      <c r="G88" s="128"/>
      <c r="H88" s="100">
        <f>SUM(H87:H87)</f>
        <v>99000000</v>
      </c>
      <c r="I88" s="746"/>
      <c r="J88" s="746"/>
      <c r="K88" s="112"/>
    </row>
    <row r="89" spans="2:12" x14ac:dyDescent="0.2">
      <c r="B89" s="101" t="s">
        <v>2081</v>
      </c>
      <c r="C89" s="94" t="s">
        <v>22</v>
      </c>
      <c r="D89" s="95">
        <f>+D83*5</f>
        <v>5</v>
      </c>
      <c r="E89" s="103">
        <f>+Categoria_de_Costos!C296</f>
        <v>830000</v>
      </c>
      <c r="F89" s="104"/>
      <c r="G89" s="105">
        <v>0.5</v>
      </c>
      <c r="H89" s="106">
        <f>+D89*E89*G89</f>
        <v>2075000</v>
      </c>
      <c r="I89" s="749" t="s">
        <v>2091</v>
      </c>
      <c r="J89" s="749"/>
      <c r="K89" s="114" t="s">
        <v>1531</v>
      </c>
    </row>
    <row r="90" spans="2:12" x14ac:dyDescent="0.2">
      <c r="B90" s="101" t="s">
        <v>19</v>
      </c>
      <c r="C90" s="94" t="s">
        <v>22</v>
      </c>
      <c r="D90" s="95">
        <f>+D84*5</f>
        <v>10</v>
      </c>
      <c r="E90" s="103">
        <f>+Categoria_de_Costos!C296</f>
        <v>830000</v>
      </c>
      <c r="F90" s="104"/>
      <c r="G90" s="105">
        <v>0.5</v>
      </c>
      <c r="H90" s="106">
        <f>+D90*E90*G90</f>
        <v>4150000</v>
      </c>
      <c r="I90" s="749" t="s">
        <v>2091</v>
      </c>
      <c r="J90" s="749"/>
      <c r="K90" s="109" t="s">
        <v>1531</v>
      </c>
    </row>
    <row r="91" spans="2:12" x14ac:dyDescent="0.2">
      <c r="B91" s="101" t="s">
        <v>2082</v>
      </c>
      <c r="C91" s="102" t="s">
        <v>1532</v>
      </c>
      <c r="D91" s="95">
        <f>+D89*3</f>
        <v>15</v>
      </c>
      <c r="E91" s="103">
        <f>+Categoria_de_Costos!G256</f>
        <v>716571.99506880005</v>
      </c>
      <c r="F91" s="104"/>
      <c r="G91" s="105">
        <v>0.5</v>
      </c>
      <c r="H91" s="106">
        <f>+D91*E91*G91</f>
        <v>5374289.9630160006</v>
      </c>
      <c r="I91" s="749" t="s">
        <v>2091</v>
      </c>
      <c r="J91" s="749"/>
      <c r="K91" s="113" t="s">
        <v>1533</v>
      </c>
    </row>
    <row r="92" spans="2:12" x14ac:dyDescent="0.2">
      <c r="B92" s="101" t="s">
        <v>1741</v>
      </c>
      <c r="C92" s="102" t="s">
        <v>1532</v>
      </c>
      <c r="D92" s="95">
        <f>+D90*3</f>
        <v>30</v>
      </c>
      <c r="E92" s="103">
        <f>+Categoria_de_Costos!G251</f>
        <v>551216.50009920006</v>
      </c>
      <c r="F92" s="104"/>
      <c r="G92" s="105">
        <v>0.5</v>
      </c>
      <c r="H92" s="106">
        <f>+D92*E92*G92</f>
        <v>8268247.5014880011</v>
      </c>
      <c r="I92" s="749" t="s">
        <v>2091</v>
      </c>
      <c r="J92" s="749"/>
      <c r="K92" s="109" t="s">
        <v>1533</v>
      </c>
    </row>
    <row r="93" spans="2:12" x14ac:dyDescent="0.2">
      <c r="B93" s="101" t="s">
        <v>1534</v>
      </c>
      <c r="C93" s="102" t="s">
        <v>18</v>
      </c>
      <c r="D93" s="95">
        <f>+D85</f>
        <v>18</v>
      </c>
      <c r="E93" s="103">
        <f>+Categoria_de_Costos!C348</f>
        <v>710000</v>
      </c>
      <c r="F93" s="104">
        <v>12</v>
      </c>
      <c r="G93" s="105">
        <v>1</v>
      </c>
      <c r="H93" s="106">
        <f>+D93*E93*G93*F93</f>
        <v>153360000</v>
      </c>
      <c r="I93" s="749" t="s">
        <v>2092</v>
      </c>
      <c r="J93" s="749"/>
      <c r="K93" s="109" t="s">
        <v>1535</v>
      </c>
    </row>
    <row r="94" spans="2:12" ht="15" x14ac:dyDescent="0.2">
      <c r="B94" s="92" t="s">
        <v>1962</v>
      </c>
      <c r="C94" s="98"/>
      <c r="D94" s="99"/>
      <c r="E94" s="72"/>
      <c r="F94" s="72"/>
      <c r="G94" s="128"/>
      <c r="H94" s="100">
        <f>SUM(H89:H93)</f>
        <v>173227537.464504</v>
      </c>
      <c r="I94" s="746"/>
      <c r="J94" s="746"/>
      <c r="K94" s="112"/>
    </row>
    <row r="95" spans="2:12" x14ac:dyDescent="0.2">
      <c r="B95" s="761" t="s">
        <v>2094</v>
      </c>
      <c r="C95" s="762"/>
      <c r="D95" s="762"/>
      <c r="E95" s="762"/>
      <c r="F95" s="762"/>
      <c r="G95" s="763"/>
      <c r="H95" s="110" t="s">
        <v>1538</v>
      </c>
    </row>
    <row r="96" spans="2:12" ht="15" x14ac:dyDescent="0.2">
      <c r="B96" s="751" t="s">
        <v>1540</v>
      </c>
      <c r="C96" s="751"/>
      <c r="D96" s="751"/>
      <c r="E96" s="751"/>
      <c r="F96" s="751"/>
      <c r="G96" s="751"/>
      <c r="H96" s="33">
        <f>+H82+H86+H88+H94</f>
        <v>2013013537.464504</v>
      </c>
      <c r="I96" s="757"/>
      <c r="J96" s="757"/>
      <c r="K96" s="48"/>
      <c r="L96" s="25"/>
    </row>
    <row r="97" spans="2:12" ht="15" x14ac:dyDescent="0.2">
      <c r="B97" s="747" t="s">
        <v>2095</v>
      </c>
      <c r="C97" s="747"/>
      <c r="D97" s="747"/>
      <c r="E97" s="747"/>
      <c r="F97" s="747"/>
      <c r="G97" s="747"/>
      <c r="H97" s="111">
        <f>+(H82+H86+H94)/12*6</f>
        <v>957006768.732252</v>
      </c>
      <c r="J97" s="25"/>
      <c r="K97" s="25"/>
      <c r="L97" s="25"/>
    </row>
    <row r="98" spans="2:12" ht="14.1" customHeight="1" x14ac:dyDescent="0.2">
      <c r="B98" s="747" t="s">
        <v>2096</v>
      </c>
      <c r="C98" s="747"/>
      <c r="D98" s="747"/>
      <c r="E98" s="747"/>
      <c r="F98" s="747"/>
      <c r="G98" s="747"/>
      <c r="H98" s="111">
        <f>+H96</f>
        <v>2013013537.464504</v>
      </c>
      <c r="I98" s="36"/>
      <c r="J98" s="25"/>
      <c r="K98" s="25"/>
      <c r="L98" s="25"/>
    </row>
    <row r="100" spans="2:12" ht="15" x14ac:dyDescent="0.2">
      <c r="B100" s="753" t="s">
        <v>1545</v>
      </c>
      <c r="C100" s="753"/>
    </row>
    <row r="101" spans="2:12" ht="93.75" customHeight="1" x14ac:dyDescent="0.2">
      <c r="B101" s="752" t="s">
        <v>2097</v>
      </c>
      <c r="C101" s="752"/>
      <c r="D101" s="752"/>
      <c r="E101" s="752"/>
      <c r="F101" s="752"/>
      <c r="G101" s="752"/>
      <c r="H101" s="752"/>
      <c r="I101" s="752"/>
      <c r="J101" s="752"/>
      <c r="K101" s="752"/>
      <c r="L101" s="752"/>
    </row>
    <row r="104" spans="2:12" ht="48" customHeight="1" x14ac:dyDescent="0.2">
      <c r="B104" s="751" t="str">
        <f>+Cronograma_Ovino_Caprina!B115</f>
        <v>7.3. Fortalecimiento de la asociatividad y otros esquemas de integración</v>
      </c>
      <c r="C104" s="751"/>
      <c r="D104" s="751"/>
      <c r="E104" s="751"/>
      <c r="F104" s="751"/>
      <c r="G104" s="751"/>
      <c r="H104" s="751"/>
      <c r="I104" s="751"/>
      <c r="J104" s="751"/>
      <c r="K104" s="751"/>
      <c r="L104" s="751"/>
    </row>
    <row r="105" spans="2:12" ht="48" customHeight="1" x14ac:dyDescent="0.2">
      <c r="B105" s="750" t="str">
        <f>+Cronograma_Ovino_Caprina!E115</f>
        <v>7.3.1. Promover la vinculación de los productores, incluidos los de ACFEC, los transformadores y comercializadores de la cadena a las distintas formas asociativas, redes y esquemas colectivos y colaborativos, mediante la sensibilización, divulgación y promoción de la oferta institucional disponible para tal efecto, con el fin de contribuir con la formalización productiva y empresarial de la cadena, en concordancia con los lineamientos de la política para la asociatividad rural (Resolución 161 de 2021 del MinAgricultura), el Plan Nacional de Fomento a la Economía Solidaria y Cooperativa Rural (PLANFES), entre otros instrumentos.</v>
      </c>
      <c r="C105" s="750"/>
      <c r="D105" s="750"/>
      <c r="E105" s="750"/>
      <c r="F105" s="750"/>
      <c r="G105" s="750"/>
      <c r="H105" s="750"/>
      <c r="I105" s="750"/>
      <c r="J105" s="750"/>
      <c r="K105" s="750"/>
      <c r="L105" s="750"/>
    </row>
    <row r="106" spans="2:12" ht="48" customHeight="1" x14ac:dyDescent="0.2">
      <c r="B106" s="750" t="str">
        <f>+Cronograma_Ovino_Caprina!E116</f>
        <v>7.3.2. Impulsar la participación activa de los actores de la cadena, en los diversos espacios de articulación institucional a nivel regional, liderados por las entidades competentes en asociatividad, para que las distintas formas asociativas, redes y esquemas colectivos y colaborativos, puedan acceder a recursos y servicios esenciales como financiamiento, capacitación e incentivos para la producción, transformación, logística y comercialización conjunta, la conformación de alianzas estratégicas y la optimización de recursos.</v>
      </c>
      <c r="C106" s="750"/>
      <c r="D106" s="750"/>
      <c r="E106" s="750"/>
      <c r="F106" s="750"/>
      <c r="G106" s="750"/>
      <c r="H106" s="750"/>
      <c r="I106" s="750"/>
      <c r="J106" s="750"/>
      <c r="K106" s="750"/>
      <c r="L106" s="750"/>
    </row>
    <row r="107" spans="2:12" ht="48" customHeight="1" x14ac:dyDescent="0.2">
      <c r="B107" s="750" t="str">
        <f>+Cronograma_Ovino_Caprina!E117</f>
        <v>7.3.3. Fomentar y fortalecer la asociatividad rural productiva teniendo en cuenta las regiones ovinas y caprinas priorizadas, las organizaciones constituidas, su nivel de desarrollo y características socioeconómicas, con especial atención en productores muy pequeños y pequeños, incluidos los de ACFEC; por medio del acompañamiento técnico y financiero para el desarrollo sus capacidades asociativas, con el fin facilitar el acceso a insumos, el aumento de la productividad, la agregación de valor, la oferta permanente de productos, la escala de negociación, la apertura de nuevos mercados, así como la reducción de costos en las organizaciones, en articulación con los resultados de los estudios sobre las condiciones sociales de la actividad 5.1.4 y en concordancia con el diseño y mejora de los instrumentos previstos en la iniciativa estratégica 7.4.</v>
      </c>
      <c r="C107" s="750"/>
      <c r="D107" s="750"/>
      <c r="E107" s="750"/>
      <c r="F107" s="750"/>
      <c r="G107" s="750"/>
      <c r="H107" s="750"/>
      <c r="I107" s="750"/>
      <c r="J107" s="750"/>
      <c r="K107" s="750"/>
      <c r="L107" s="750"/>
    </row>
    <row r="108" spans="2:12" ht="48" customHeight="1" x14ac:dyDescent="0.2">
      <c r="B108" s="750" t="str">
        <f>+Cronograma_Ovino_Caprina!E118</f>
        <v>7.3.4. Impulsar el fortalecimiento de las capacidades de las organizaciones de productores, transformadores y comercializadores vinculados a la cadena, a través de formación y/o capacitación en diversas áreas, tales como: modelos de asociatividad, sistemas de integración vertical y horizontal, trabajo en redes, autogestión, gobernanza, prácticas de buen gobierno, fomento de la cultura organizacional y empresarial sólida, desarrollo de competencias administrativas y financieras, estrategias de gestión comercial, de conformación de alianzas estratégicas, participación en la formulación de la política pública, entre otros; que permitan el desarrollo de empresas rurales consolidadas y faciliten los encadenamientos productivos y comerciales.</v>
      </c>
      <c r="C108" s="750"/>
      <c r="D108" s="750"/>
      <c r="E108" s="750"/>
      <c r="F108" s="750"/>
      <c r="G108" s="750"/>
      <c r="H108" s="750"/>
      <c r="I108" s="750"/>
      <c r="J108" s="750"/>
      <c r="K108" s="750"/>
      <c r="L108" s="750"/>
    </row>
    <row r="109" spans="2:12" ht="48" customHeight="1" x14ac:dyDescent="0.2">
      <c r="B109" s="750" t="str">
        <f>+Cronograma_Ovino_Caprina!E119</f>
        <v>7.3.5. Identificar y socializar los casos de éxito de los modelos de asociatividad existentes en las diferentes regiones, a partir de espacios de sensibilización con los productores, incluidos los de ACFEC, con el fin de replicar estos modelos y mejorar la organización y colaboración entre los actores de la cadena productiva.</v>
      </c>
      <c r="C109" s="750"/>
      <c r="D109" s="750"/>
      <c r="E109" s="750"/>
      <c r="F109" s="750"/>
      <c r="G109" s="750"/>
      <c r="H109" s="750"/>
      <c r="I109" s="750"/>
      <c r="J109" s="750"/>
      <c r="K109" s="750"/>
      <c r="L109" s="750"/>
    </row>
    <row r="110" spans="2:12" x14ac:dyDescent="0.2">
      <c r="B110" s="25"/>
      <c r="C110" s="25"/>
      <c r="D110" s="25"/>
      <c r="E110" s="25"/>
      <c r="F110" s="25"/>
      <c r="G110" s="25"/>
      <c r="H110" s="25"/>
      <c r="I110" s="25"/>
      <c r="J110" s="25"/>
      <c r="K110" s="25"/>
      <c r="L110" s="25"/>
    </row>
    <row r="111" spans="2:12" x14ac:dyDescent="0.2">
      <c r="B111" s="25"/>
      <c r="C111" s="25"/>
      <c r="D111" s="25"/>
      <c r="E111" s="25"/>
      <c r="F111" s="25"/>
      <c r="G111" s="25"/>
      <c r="H111" s="25"/>
      <c r="I111" s="25"/>
      <c r="J111" s="25"/>
      <c r="K111" s="25"/>
      <c r="L111" s="25"/>
    </row>
    <row r="112" spans="2:12" ht="24.95" customHeight="1" x14ac:dyDescent="0.2">
      <c r="B112" s="37" t="s">
        <v>1504</v>
      </c>
      <c r="C112" s="25"/>
      <c r="D112" s="25"/>
      <c r="E112" s="25"/>
      <c r="F112" s="25"/>
      <c r="G112" s="25"/>
      <c r="H112" s="25"/>
      <c r="I112" s="25"/>
      <c r="J112" s="25"/>
      <c r="K112" s="25"/>
      <c r="L112" s="25"/>
    </row>
    <row r="113" spans="2:12" x14ac:dyDescent="0.2">
      <c r="B113" s="25"/>
      <c r="C113" s="25"/>
      <c r="D113" s="25"/>
      <c r="E113" s="25"/>
      <c r="F113" s="25"/>
      <c r="G113" s="25"/>
      <c r="H113" s="25"/>
      <c r="I113" s="25"/>
      <c r="J113" s="25"/>
      <c r="K113" s="25"/>
      <c r="L113" s="25"/>
    </row>
    <row r="114" spans="2:12" ht="30" x14ac:dyDescent="0.25">
      <c r="B114" s="25"/>
      <c r="C114" s="115" t="s">
        <v>1505</v>
      </c>
      <c r="D114" s="115" t="s">
        <v>1506</v>
      </c>
      <c r="E114" s="25"/>
      <c r="F114" s="25"/>
      <c r="G114" s="25"/>
      <c r="H114" s="25"/>
      <c r="I114" s="25"/>
      <c r="J114" s="25"/>
      <c r="K114" s="25"/>
      <c r="L114" s="25"/>
    </row>
    <row r="115" spans="2:12" ht="21.95" customHeight="1" x14ac:dyDescent="0.2">
      <c r="B115" s="25"/>
      <c r="C115" s="126" t="str">
        <f>+Cronograma_Ovino_Caprina!N115</f>
        <v>Mes 7 del año 1</v>
      </c>
      <c r="D115" s="126" t="str">
        <f>+Cronograma_Ovino_Caprina!O115</f>
        <v>Mes 12 del año 20</v>
      </c>
      <c r="E115" s="25"/>
      <c r="F115" s="25"/>
      <c r="G115" s="3"/>
      <c r="H115" s="25"/>
      <c r="I115" s="25"/>
      <c r="J115" s="25"/>
      <c r="K115" s="25"/>
      <c r="L115" s="25"/>
    </row>
    <row r="116" spans="2:12" ht="45" x14ac:dyDescent="0.2">
      <c r="B116" s="28" t="s">
        <v>920</v>
      </c>
      <c r="C116" s="28" t="s">
        <v>1507</v>
      </c>
      <c r="D116" s="28" t="s">
        <v>1508</v>
      </c>
      <c r="E116" s="28" t="s">
        <v>980</v>
      </c>
      <c r="F116" s="28" t="s">
        <v>1509</v>
      </c>
      <c r="G116" s="28" t="s">
        <v>1510</v>
      </c>
      <c r="H116" s="28" t="s">
        <v>1511</v>
      </c>
      <c r="I116" s="748" t="s">
        <v>1512</v>
      </c>
      <c r="J116" s="748"/>
      <c r="K116" s="28" t="s">
        <v>1513</v>
      </c>
      <c r="L116" s="25"/>
    </row>
    <row r="117" spans="2:12" x14ac:dyDescent="0.2">
      <c r="B117" s="93" t="s">
        <v>1913</v>
      </c>
      <c r="C117" s="94" t="s">
        <v>22</v>
      </c>
      <c r="D117" s="95">
        <f>+Categoria_de_Costos!C23*2</f>
        <v>36</v>
      </c>
      <c r="E117" s="71">
        <f>+Categoria_de_Costos!C426</f>
        <v>1020000</v>
      </c>
      <c r="F117" s="96"/>
      <c r="G117" s="97"/>
      <c r="H117" s="91">
        <f>E117*D117</f>
        <v>36720000</v>
      </c>
      <c r="I117" s="749" t="s">
        <v>2098</v>
      </c>
      <c r="J117" s="749"/>
      <c r="K117" s="109" t="s">
        <v>1517</v>
      </c>
      <c r="L117" s="25"/>
    </row>
    <row r="118" spans="2:12" x14ac:dyDescent="0.2">
      <c r="B118" s="93" t="s">
        <v>1914</v>
      </c>
      <c r="C118" s="94" t="s">
        <v>22</v>
      </c>
      <c r="D118" s="95">
        <f>+Categoria_de_Costos!C23*2</f>
        <v>36</v>
      </c>
      <c r="E118" s="71">
        <f>+Categoria_de_Costos!C434</f>
        <v>60000</v>
      </c>
      <c r="F118" s="96"/>
      <c r="G118" s="97"/>
      <c r="H118" s="91">
        <f>E118*D118</f>
        <v>2160000</v>
      </c>
      <c r="I118" s="749" t="s">
        <v>2098</v>
      </c>
      <c r="J118" s="749"/>
      <c r="K118" s="109" t="s">
        <v>1519</v>
      </c>
      <c r="L118" s="25"/>
    </row>
    <row r="119" spans="2:12" x14ac:dyDescent="0.2">
      <c r="B119" s="93" t="s">
        <v>1969</v>
      </c>
      <c r="C119" s="94" t="s">
        <v>22</v>
      </c>
      <c r="D119" s="95">
        <f>+Categoria_de_Costos!C23*2</f>
        <v>36</v>
      </c>
      <c r="E119" s="71">
        <f>+Categoria_de_Costos!C445</f>
        <v>3000000</v>
      </c>
      <c r="F119" s="96"/>
      <c r="G119" s="97"/>
      <c r="H119" s="91">
        <f>E119*D119</f>
        <v>108000000</v>
      </c>
      <c r="I119" s="749" t="s">
        <v>2099</v>
      </c>
      <c r="J119" s="749"/>
      <c r="K119" s="109" t="s">
        <v>1521</v>
      </c>
      <c r="L119" s="25"/>
    </row>
    <row r="120" spans="2:12" x14ac:dyDescent="0.2">
      <c r="B120" s="93" t="s">
        <v>2047</v>
      </c>
      <c r="C120" s="94" t="s">
        <v>22</v>
      </c>
      <c r="D120" s="95">
        <f>+Categoria_de_Costos!C23*2</f>
        <v>36</v>
      </c>
      <c r="E120" s="71">
        <f>+Categoria_de_Costos!C457</f>
        <v>6080000</v>
      </c>
      <c r="F120" s="96"/>
      <c r="G120" s="97"/>
      <c r="H120" s="91">
        <f>E120*D120</f>
        <v>218880000</v>
      </c>
      <c r="I120" s="808" t="s">
        <v>2100</v>
      </c>
      <c r="J120" s="809"/>
      <c r="K120" s="109" t="s">
        <v>1553</v>
      </c>
      <c r="L120" s="25"/>
    </row>
    <row r="121" spans="2:12" ht="15" x14ac:dyDescent="0.2">
      <c r="B121" s="92" t="s">
        <v>1522</v>
      </c>
      <c r="C121" s="98"/>
      <c r="D121" s="99"/>
      <c r="E121" s="72"/>
      <c r="F121" s="72"/>
      <c r="G121" s="128"/>
      <c r="H121" s="100">
        <f>SUM(H117:H120)</f>
        <v>365760000</v>
      </c>
      <c r="I121" s="746"/>
      <c r="J121" s="746"/>
      <c r="K121" s="112"/>
    </row>
    <row r="122" spans="2:12" x14ac:dyDescent="0.2">
      <c r="B122" s="91" t="s">
        <v>1525</v>
      </c>
      <c r="C122" s="94" t="s">
        <v>1861</v>
      </c>
      <c r="D122" s="109">
        <v>1</v>
      </c>
      <c r="E122" s="71">
        <f>+Categoria_de_Costos!G219</f>
        <v>10469000</v>
      </c>
      <c r="F122" s="96">
        <v>12</v>
      </c>
      <c r="G122" s="97">
        <v>1</v>
      </c>
      <c r="H122" s="91">
        <f>D122*E122*F122*G122</f>
        <v>125628000</v>
      </c>
      <c r="I122" s="749" t="s">
        <v>2101</v>
      </c>
      <c r="J122" s="749"/>
      <c r="K122" s="109" t="s">
        <v>1524</v>
      </c>
    </row>
    <row r="123" spans="2:12" x14ac:dyDescent="0.2">
      <c r="B123" s="91" t="s">
        <v>15</v>
      </c>
      <c r="C123" s="94" t="s">
        <v>1861</v>
      </c>
      <c r="D123" s="95">
        <f>+Categoria_de_Costos!C24*1</f>
        <v>10</v>
      </c>
      <c r="E123" s="71">
        <f>+Categoria_de_Costos!G215</f>
        <v>6612000</v>
      </c>
      <c r="F123" s="96">
        <v>12</v>
      </c>
      <c r="G123" s="97">
        <v>1</v>
      </c>
      <c r="H123" s="91">
        <f>D123*E123*F123*G123</f>
        <v>793440000</v>
      </c>
      <c r="I123" s="749" t="s">
        <v>2101</v>
      </c>
      <c r="J123" s="749"/>
      <c r="K123" s="109" t="s">
        <v>1524</v>
      </c>
    </row>
    <row r="124" spans="2:12" ht="15" x14ac:dyDescent="0.2">
      <c r="B124" s="92" t="s">
        <v>1699</v>
      </c>
      <c r="C124" s="98"/>
      <c r="D124" s="99"/>
      <c r="E124" s="72"/>
      <c r="F124" s="72"/>
      <c r="G124" s="128"/>
      <c r="H124" s="100">
        <f>SUM(H122:H123)</f>
        <v>919068000</v>
      </c>
      <c r="I124" s="746"/>
      <c r="J124" s="746"/>
      <c r="K124" s="112"/>
    </row>
    <row r="125" spans="2:12" x14ac:dyDescent="0.2">
      <c r="B125" s="108" t="s">
        <v>2102</v>
      </c>
      <c r="C125" s="94" t="s">
        <v>22</v>
      </c>
      <c r="D125" s="153">
        <f>+Categoria_de_Costos!H154</f>
        <v>21.847316826215017</v>
      </c>
      <c r="E125" s="71">
        <f>+Categoria_de_Costos!C1138*Categoria_de_Costos!D1138</f>
        <v>5250000</v>
      </c>
      <c r="F125" s="96"/>
      <c r="G125" s="97"/>
      <c r="H125" s="110">
        <f>D125*E125</f>
        <v>114698413.33762884</v>
      </c>
      <c r="I125" s="749" t="s">
        <v>2103</v>
      </c>
      <c r="J125" s="749"/>
      <c r="K125" s="116" t="s">
        <v>2104</v>
      </c>
    </row>
    <row r="126" spans="2:12" x14ac:dyDescent="0.2">
      <c r="B126" s="108" t="s">
        <v>2105</v>
      </c>
      <c r="C126" s="94" t="s">
        <v>22</v>
      </c>
      <c r="D126" s="153">
        <f>+Categoria_de_Costos!I154</f>
        <v>23</v>
      </c>
      <c r="E126" s="71">
        <f>+Categoria_de_Costos!C1139*Categoria_de_Costos!D1139</f>
        <v>1800000</v>
      </c>
      <c r="F126" s="96"/>
      <c r="G126" s="97"/>
      <c r="H126" s="110">
        <f>D126*E126</f>
        <v>41400000</v>
      </c>
      <c r="I126" s="749" t="s">
        <v>2103</v>
      </c>
      <c r="J126" s="749"/>
      <c r="K126" s="116" t="s">
        <v>2104</v>
      </c>
    </row>
    <row r="127" spans="2:12" ht="15" x14ac:dyDescent="0.2">
      <c r="B127" s="92" t="s">
        <v>1640</v>
      </c>
      <c r="C127" s="98"/>
      <c r="D127" s="99"/>
      <c r="E127" s="72"/>
      <c r="F127" s="72"/>
      <c r="G127" s="128"/>
      <c r="H127" s="100">
        <f>SUM(H125:H126)</f>
        <v>156098413.33762884</v>
      </c>
      <c r="I127" s="746"/>
      <c r="J127" s="746"/>
      <c r="K127" s="112"/>
    </row>
    <row r="128" spans="2:12" x14ac:dyDescent="0.2">
      <c r="B128" s="101" t="s">
        <v>1791</v>
      </c>
      <c r="C128" s="102" t="s">
        <v>22</v>
      </c>
      <c r="D128" s="95">
        <v>2</v>
      </c>
      <c r="E128" s="71">
        <f>+Categoria_de_Costos!C554</f>
        <v>1000000</v>
      </c>
      <c r="F128" s="96"/>
      <c r="G128" s="97"/>
      <c r="H128" s="91">
        <f>+E128*D128</f>
        <v>2000000</v>
      </c>
      <c r="I128" s="749" t="s">
        <v>2099</v>
      </c>
      <c r="J128" s="749"/>
      <c r="K128" s="109" t="s">
        <v>1720</v>
      </c>
    </row>
    <row r="129" spans="2:12" x14ac:dyDescent="0.2">
      <c r="B129" s="101" t="s">
        <v>1792</v>
      </c>
      <c r="C129" s="102" t="s">
        <v>22</v>
      </c>
      <c r="D129" s="95">
        <f>+Categoria_de_Costos!C25</f>
        <v>26</v>
      </c>
      <c r="E129" s="71">
        <f>+Categoria_de_Costos!C555</f>
        <v>600000</v>
      </c>
      <c r="F129" s="96"/>
      <c r="G129" s="97"/>
      <c r="H129" s="91">
        <f>+E129*D129</f>
        <v>15600000</v>
      </c>
      <c r="I129" s="749" t="s">
        <v>2099</v>
      </c>
      <c r="J129" s="749"/>
      <c r="K129" s="109" t="s">
        <v>1720</v>
      </c>
    </row>
    <row r="130" spans="2:12" x14ac:dyDescent="0.2">
      <c r="B130" s="101" t="s">
        <v>1812</v>
      </c>
      <c r="C130" s="102" t="s">
        <v>22</v>
      </c>
      <c r="D130" s="95">
        <v>2</v>
      </c>
      <c r="E130" s="71">
        <f>+Categoria_de_Costos!C597</f>
        <v>6000000</v>
      </c>
      <c r="F130" s="96"/>
      <c r="G130" s="97"/>
      <c r="H130" s="91">
        <f>+E130*D130</f>
        <v>12000000</v>
      </c>
      <c r="I130" s="749" t="s">
        <v>2099</v>
      </c>
      <c r="J130" s="749"/>
      <c r="K130" s="109" t="s">
        <v>1725</v>
      </c>
    </row>
    <row r="131" spans="2:12" ht="15" x14ac:dyDescent="0.2">
      <c r="B131" s="92" t="s">
        <v>1530</v>
      </c>
      <c r="C131" s="98"/>
      <c r="D131" s="99"/>
      <c r="E131" s="72"/>
      <c r="F131" s="72"/>
      <c r="G131" s="128"/>
      <c r="H131" s="100">
        <f>SUM(H128:H130)</f>
        <v>29600000</v>
      </c>
      <c r="I131" s="746"/>
      <c r="J131" s="746"/>
      <c r="K131" s="112"/>
    </row>
    <row r="132" spans="2:12" ht="14.1" customHeight="1" x14ac:dyDescent="0.2">
      <c r="B132" s="91" t="s">
        <v>2106</v>
      </c>
      <c r="C132" s="94" t="s">
        <v>22</v>
      </c>
      <c r="D132" s="109">
        <f>+Categoria_de_Costos!C23*1</f>
        <v>18</v>
      </c>
      <c r="E132" s="71">
        <f>+Categoria_de_Costos!E481</f>
        <v>14990000</v>
      </c>
      <c r="F132" s="96"/>
      <c r="G132" s="97"/>
      <c r="H132" s="91">
        <f>D132*E132</f>
        <v>269820000</v>
      </c>
      <c r="I132" s="749" t="s">
        <v>2107</v>
      </c>
      <c r="J132" s="749"/>
      <c r="K132" s="109" t="s">
        <v>1642</v>
      </c>
    </row>
    <row r="133" spans="2:12" ht="14.1" customHeight="1" x14ac:dyDescent="0.2">
      <c r="B133" s="92" t="s">
        <v>2050</v>
      </c>
      <c r="C133" s="98"/>
      <c r="D133" s="99"/>
      <c r="E133" s="72"/>
      <c r="F133" s="72"/>
      <c r="G133" s="128"/>
      <c r="H133" s="100">
        <f>SUM(H132:H132)</f>
        <v>269820000</v>
      </c>
      <c r="I133" s="746"/>
      <c r="J133" s="746"/>
      <c r="K133" s="112"/>
    </row>
    <row r="134" spans="2:12" ht="14.25" customHeight="1" x14ac:dyDescent="0.2">
      <c r="B134" s="101" t="s">
        <v>19</v>
      </c>
      <c r="C134" s="102" t="s">
        <v>22</v>
      </c>
      <c r="D134" s="95">
        <f>+Categoria_de_Costos!C23*D122</f>
        <v>18</v>
      </c>
      <c r="E134" s="103">
        <f>+Categoria_de_Costos!C296</f>
        <v>830000</v>
      </c>
      <c r="F134" s="104"/>
      <c r="G134" s="105"/>
      <c r="H134" s="106">
        <f>+E134*D134</f>
        <v>14940000</v>
      </c>
      <c r="I134" s="749" t="s">
        <v>2101</v>
      </c>
      <c r="J134" s="749"/>
      <c r="K134" s="109" t="s">
        <v>1531</v>
      </c>
    </row>
    <row r="135" spans="2:12" ht="14.25" customHeight="1" x14ac:dyDescent="0.2">
      <c r="B135" s="101" t="s">
        <v>16</v>
      </c>
      <c r="C135" s="102" t="s">
        <v>1532</v>
      </c>
      <c r="D135" s="95">
        <f>+D134*3</f>
        <v>54</v>
      </c>
      <c r="E135" s="103">
        <f>+Categoria_de_Costos!G251</f>
        <v>551216.50009920006</v>
      </c>
      <c r="F135" s="104"/>
      <c r="G135" s="105"/>
      <c r="H135" s="106">
        <f>+E135*D135</f>
        <v>29765691.005356804</v>
      </c>
      <c r="I135" s="749" t="s">
        <v>2101</v>
      </c>
      <c r="J135" s="749"/>
      <c r="K135" s="109" t="s">
        <v>1533</v>
      </c>
    </row>
    <row r="136" spans="2:12" ht="14.25" customHeight="1" x14ac:dyDescent="0.2">
      <c r="B136" s="101" t="s">
        <v>1534</v>
      </c>
      <c r="C136" s="102" t="s">
        <v>18</v>
      </c>
      <c r="D136" s="95">
        <f>+D123</f>
        <v>10</v>
      </c>
      <c r="E136" s="103">
        <f>+Categoria_de_Costos!C348</f>
        <v>710000</v>
      </c>
      <c r="F136" s="104">
        <v>12</v>
      </c>
      <c r="G136" s="105">
        <v>1</v>
      </c>
      <c r="H136" s="106">
        <f>+E136*D136*F136*G136</f>
        <v>85200000</v>
      </c>
      <c r="I136" s="749" t="s">
        <v>2101</v>
      </c>
      <c r="J136" s="749"/>
      <c r="K136" s="114" t="s">
        <v>1535</v>
      </c>
    </row>
    <row r="137" spans="2:12" ht="15" x14ac:dyDescent="0.2">
      <c r="B137" s="92" t="s">
        <v>1962</v>
      </c>
      <c r="C137" s="98"/>
      <c r="D137" s="99"/>
      <c r="E137" s="72"/>
      <c r="F137" s="72"/>
      <c r="G137" s="128"/>
      <c r="H137" s="100">
        <f>SUM(H134:H136)</f>
        <v>129905691.0053568</v>
      </c>
      <c r="I137" s="746"/>
      <c r="J137" s="746"/>
      <c r="K137" s="112"/>
    </row>
    <row r="138" spans="2:12" x14ac:dyDescent="0.2">
      <c r="B138" s="108" t="s">
        <v>2108</v>
      </c>
      <c r="C138" s="94"/>
      <c r="D138" s="109"/>
      <c r="E138" s="71"/>
      <c r="F138" s="96"/>
      <c r="G138" s="97"/>
      <c r="H138" s="110" t="s">
        <v>1538</v>
      </c>
    </row>
    <row r="139" spans="2:12" ht="15" x14ac:dyDescent="0.2">
      <c r="B139" s="751" t="s">
        <v>1540</v>
      </c>
      <c r="C139" s="751"/>
      <c r="D139" s="751"/>
      <c r="E139" s="751"/>
      <c r="F139" s="751"/>
      <c r="G139" s="751"/>
      <c r="H139" s="33">
        <f>+H121+H124+H127+H131+H137+H133</f>
        <v>1870252104.3429856</v>
      </c>
      <c r="I139" s="757"/>
      <c r="J139" s="757"/>
      <c r="K139" s="48"/>
      <c r="L139" s="25"/>
    </row>
    <row r="140" spans="2:12" ht="15" x14ac:dyDescent="0.2">
      <c r="B140" s="747" t="s">
        <v>2095</v>
      </c>
      <c r="C140" s="747"/>
      <c r="D140" s="747"/>
      <c r="E140" s="747"/>
      <c r="F140" s="747"/>
      <c r="G140" s="747"/>
      <c r="H140" s="111">
        <f>+(H117+H118+H120+H124+H127+H137)/12*6</f>
        <v>731416052.17149282</v>
      </c>
      <c r="J140" s="25"/>
      <c r="K140" s="25"/>
      <c r="L140" s="25"/>
    </row>
    <row r="141" spans="2:12" ht="15" x14ac:dyDescent="0.2">
      <c r="B141" s="747" t="s">
        <v>2109</v>
      </c>
      <c r="C141" s="747"/>
      <c r="D141" s="747"/>
      <c r="E141" s="747"/>
      <c r="F141" s="747"/>
      <c r="G141" s="747"/>
      <c r="H141" s="111">
        <f>+H139</f>
        <v>1870252104.3429856</v>
      </c>
      <c r="I141" s="36"/>
      <c r="J141" s="25"/>
      <c r="K141" s="25"/>
      <c r="L141" s="25"/>
    </row>
    <row r="142" spans="2:12" ht="15" x14ac:dyDescent="0.2">
      <c r="B142" s="747" t="s">
        <v>2110</v>
      </c>
      <c r="C142" s="747"/>
      <c r="D142" s="747"/>
      <c r="E142" s="747"/>
      <c r="F142" s="747"/>
      <c r="G142" s="747"/>
      <c r="H142" s="111">
        <f>+H121+H124+H127+H131+H137</f>
        <v>1600432104.3429856</v>
      </c>
      <c r="I142" s="36"/>
      <c r="J142" s="25"/>
      <c r="K142" s="25"/>
      <c r="L142" s="25"/>
    </row>
    <row r="143" spans="2:12" ht="15" x14ac:dyDescent="0.2">
      <c r="B143" s="747" t="s">
        <v>2111</v>
      </c>
      <c r="C143" s="747"/>
      <c r="D143" s="747"/>
      <c r="E143" s="747"/>
      <c r="F143" s="747"/>
      <c r="G143" s="747"/>
      <c r="H143" s="111">
        <f>+H117+H118+H120+H124+H127+H137</f>
        <v>1462832104.3429856</v>
      </c>
      <c r="I143" s="36"/>
      <c r="J143" s="25"/>
      <c r="K143" s="25"/>
      <c r="L143" s="25"/>
    </row>
    <row r="144" spans="2:12" ht="15" x14ac:dyDescent="0.2">
      <c r="B144" s="747" t="s">
        <v>2112</v>
      </c>
      <c r="C144" s="747"/>
      <c r="D144" s="747"/>
      <c r="E144" s="747"/>
      <c r="F144" s="747"/>
      <c r="G144" s="747"/>
      <c r="H144" s="111">
        <f>+H117+H118+H120+H124+H127+H133+H137</f>
        <v>1732652104.3429856</v>
      </c>
      <c r="I144" s="36"/>
      <c r="J144" s="25"/>
      <c r="K144" s="25"/>
      <c r="L144" s="25"/>
    </row>
    <row r="146" spans="2:12" ht="15" x14ac:dyDescent="0.2">
      <c r="B146" s="753" t="s">
        <v>1545</v>
      </c>
      <c r="C146" s="753"/>
    </row>
    <row r="147" spans="2:12" ht="93.75" customHeight="1" x14ac:dyDescent="0.2">
      <c r="B147" s="752" t="s">
        <v>2139</v>
      </c>
      <c r="C147" s="752"/>
      <c r="D147" s="752"/>
      <c r="E147" s="752"/>
      <c r="F147" s="752"/>
      <c r="G147" s="752"/>
      <c r="H147" s="752"/>
      <c r="I147" s="752"/>
      <c r="J147" s="752"/>
      <c r="K147" s="752"/>
      <c r="L147" s="752"/>
    </row>
    <row r="150" spans="2:12" ht="48" customHeight="1" x14ac:dyDescent="0.2">
      <c r="B150" s="751" t="str">
        <f>+Cronograma_Ovino_Caprina!B120</f>
        <v>7.4. Mejora de los instrumentos de fomento, financiamiento y gestión de riesgos para la cadena</v>
      </c>
      <c r="C150" s="751"/>
      <c r="D150" s="751"/>
      <c r="E150" s="751"/>
      <c r="F150" s="751"/>
      <c r="G150" s="751"/>
      <c r="H150" s="751"/>
      <c r="I150" s="751"/>
      <c r="J150" s="751"/>
      <c r="K150" s="751"/>
      <c r="L150" s="751"/>
    </row>
    <row r="151" spans="2:12" ht="48" customHeight="1" x14ac:dyDescent="0.2">
      <c r="B151" s="750" t="str">
        <f>+Cronograma_Ovino_Caprina!E120</f>
        <v>7.4.1. Fomentar la articulación entre las entidades públicas, el sector privado y los organismos de cooperación nacional e internacional, a través del Consejo Nacional de la Cadena Productiva Ovino Caprina y el Ministerio de Agricultura y Desarrollo Rural, para obtener suficiente apoyo económico y financiero destinado al desarrollo de proyectos productivos sostenibles, programas de fomento, formalización y apoyos directos, en articulación con la planeación estratégica contemplada en la actividad 7.2.5.</v>
      </c>
      <c r="C151" s="750"/>
      <c r="D151" s="750"/>
      <c r="E151" s="750"/>
      <c r="F151" s="750"/>
      <c r="G151" s="750"/>
      <c r="H151" s="750"/>
      <c r="I151" s="750"/>
      <c r="J151" s="750"/>
      <c r="K151" s="750"/>
      <c r="L151" s="750"/>
    </row>
    <row r="152" spans="2:12" ht="48" customHeight="1" x14ac:dyDescent="0.2">
      <c r="B152" s="750" t="str">
        <f>+Cronograma_Ovino_Caprina!E121</f>
        <v>7.4.2. Crear y poner en operación el Fondo Nacional de Fomento Ovino Caprino como instrumento de apoyo para el financiamiento de planes, programas y proyectos de acuerdo con los objetivos señalados en el marco normativo que lo regula, con el fin de promover la productividad y competitividad de la cadena.</v>
      </c>
      <c r="C152" s="750"/>
      <c r="D152" s="750"/>
      <c r="E152" s="750"/>
      <c r="F152" s="750"/>
      <c r="G152" s="750"/>
      <c r="H152" s="750"/>
      <c r="I152" s="750"/>
      <c r="J152" s="750"/>
      <c r="K152" s="750"/>
      <c r="L152" s="750"/>
    </row>
    <row r="153" spans="2:12" ht="48" customHeight="1" x14ac:dyDescent="0.2">
      <c r="B153" s="750" t="str">
        <f>+Cronograma_Ovino_Caprina!E122</f>
        <v>7.4.3. Promover la elaboración y actualización de los marcos de referencia agroeconómicos (guías agroeconómicas) para los diferentes sistemas de producción ovino caprina, por tipo de productor, especie y región, a partir de la interrelación entre los actores de la cadena, los intermediarios financieros, y Finagro, entre otros actores, con el fin de identificar y tipificar modelos de negocio que faciliten la toma de decisiones para los procesos de financiación y de inversión.</v>
      </c>
      <c r="C153" s="750"/>
      <c r="D153" s="750"/>
      <c r="E153" s="750"/>
      <c r="F153" s="750"/>
      <c r="G153" s="750"/>
      <c r="H153" s="750"/>
      <c r="I153" s="750"/>
      <c r="J153" s="750"/>
      <c r="K153" s="750"/>
      <c r="L153" s="750"/>
    </row>
    <row r="154" spans="2:12" ht="48" customHeight="1" x14ac:dyDescent="0.2">
      <c r="B154" s="750" t="str">
        <f>+Cronograma_Ovino_Caprina!E123</f>
        <v>7.4.4. Fomentar el diseño, creación y mejora de productos e instrumentos financieros que amplíen el acceso al crédito formal (de fomento o comercial), tanto individual como asociativo, promoviendo el uso de garantías alternativas, como mobiliarias y cesión de derechos para actores de la cadena, a partir de la articulación y gestión de las entidades competentes en esta materia; con el fin de impulsar la inclusión financiera y mitigar los riesgos inherentes a la actividad, en articulación con la Ley de Fortalecimiento al Financiamiento de los Pequeños y Medianos Productores Agropecuarios (Ley 2186 de 2022) y los instrumentos para la economía popular.</v>
      </c>
      <c r="C154" s="750"/>
      <c r="D154" s="750"/>
      <c r="E154" s="750"/>
      <c r="F154" s="750"/>
      <c r="G154" s="750"/>
      <c r="H154" s="750"/>
      <c r="I154" s="750"/>
      <c r="J154" s="750"/>
      <c r="K154" s="750"/>
      <c r="L154" s="750"/>
    </row>
    <row r="155" spans="2:12" ht="48" customHeight="1" x14ac:dyDescent="0.2">
      <c r="B155" s="750" t="str">
        <f>+Cronograma_Ovino_Caprina!E124</f>
        <v>7.4.5. Promover el acceso de los productores y sus organizaciones a la oferta de financiamiento y gestión de riesgos, que incluye las Líneas Especiales de Crédito (LEC), el Incentivo a la Capitalización Rural (ICR), el Fondo Agropecuario de Garantías (FAG), el Incentivo al Seguro Agropecuario (ISA), los instrumentos de gestión de riesgos climáticos, productivos, sanitarios y de mercados, entre otros, a través de campañas de socialización y educación financiera, con el propósito de aumentar el conocimiento y uso adecuado de estos instrumentos, mejorar la capacidad de financiamiento de los productores y fortalecer su resiliencia ante los riesgos inherentes a la actividad.</v>
      </c>
      <c r="C155" s="750"/>
      <c r="D155" s="750"/>
      <c r="E155" s="750"/>
      <c r="F155" s="750"/>
      <c r="G155" s="750"/>
      <c r="H155" s="750"/>
      <c r="I155" s="750"/>
      <c r="J155" s="750"/>
      <c r="K155" s="750"/>
      <c r="L155" s="750"/>
    </row>
    <row r="156" spans="2:12" x14ac:dyDescent="0.2">
      <c r="B156" s="25"/>
      <c r="C156" s="25"/>
      <c r="D156" s="25"/>
      <c r="E156" s="25"/>
      <c r="F156" s="25"/>
      <c r="G156" s="25"/>
      <c r="H156" s="25"/>
      <c r="I156" s="25"/>
      <c r="J156" s="25"/>
      <c r="K156" s="25"/>
      <c r="L156" s="25"/>
    </row>
    <row r="157" spans="2:12" x14ac:dyDescent="0.2">
      <c r="B157" s="25"/>
      <c r="C157" s="25"/>
      <c r="D157" s="25"/>
      <c r="E157" s="25"/>
      <c r="F157" s="25"/>
      <c r="G157" s="25"/>
      <c r="H157" s="25"/>
      <c r="I157" s="25"/>
      <c r="J157" s="25"/>
      <c r="K157" s="25"/>
      <c r="L157" s="25"/>
    </row>
    <row r="158" spans="2:12" ht="24.95" customHeight="1" x14ac:dyDescent="0.2">
      <c r="B158" s="37" t="s">
        <v>1504</v>
      </c>
      <c r="C158" s="25"/>
      <c r="D158" s="25"/>
      <c r="E158" s="25"/>
      <c r="F158" s="25"/>
      <c r="G158" s="25"/>
      <c r="H158" s="25"/>
      <c r="I158" s="25"/>
      <c r="J158" s="25"/>
      <c r="K158" s="25"/>
      <c r="L158" s="25"/>
    </row>
    <row r="159" spans="2:12" x14ac:dyDescent="0.2">
      <c r="B159" s="25"/>
      <c r="C159" s="25"/>
      <c r="D159" s="25"/>
      <c r="E159" s="25"/>
      <c r="F159" s="25"/>
      <c r="G159" s="25"/>
      <c r="H159" s="25"/>
      <c r="I159" s="25"/>
      <c r="J159" s="25"/>
      <c r="K159" s="25"/>
      <c r="L159" s="25"/>
    </row>
    <row r="160" spans="2:12" ht="30" x14ac:dyDescent="0.25">
      <c r="B160" s="25"/>
      <c r="C160" s="115" t="s">
        <v>1505</v>
      </c>
      <c r="D160" s="115" t="s">
        <v>1506</v>
      </c>
      <c r="E160" s="25"/>
      <c r="F160" s="25"/>
      <c r="G160" s="25"/>
      <c r="H160" s="25"/>
      <c r="I160" s="25"/>
      <c r="J160" s="25"/>
      <c r="K160" s="25"/>
      <c r="L160" s="25"/>
    </row>
    <row r="161" spans="2:12" ht="21.95" customHeight="1" x14ac:dyDescent="0.2">
      <c r="B161" s="25"/>
      <c r="C161" s="126" t="str">
        <f>+Cronograma_Ovino_Caprina!N120</f>
        <v>Mes 7 del año 1</v>
      </c>
      <c r="D161" s="126" t="str">
        <f>+Cronograma_Ovino_Caprina!O120</f>
        <v>Mes 12 del año 20</v>
      </c>
      <c r="E161" s="25"/>
      <c r="F161" s="25"/>
      <c r="G161" s="3"/>
      <c r="H161" s="25"/>
      <c r="I161" s="25"/>
      <c r="J161" s="25"/>
      <c r="K161" s="25"/>
      <c r="L161" s="25"/>
    </row>
    <row r="162" spans="2:12" ht="45" x14ac:dyDescent="0.2">
      <c r="B162" s="28" t="s">
        <v>920</v>
      </c>
      <c r="C162" s="28" t="s">
        <v>1507</v>
      </c>
      <c r="D162" s="28" t="s">
        <v>1508</v>
      </c>
      <c r="E162" s="28" t="s">
        <v>980</v>
      </c>
      <c r="F162" s="28" t="s">
        <v>1509</v>
      </c>
      <c r="G162" s="28" t="s">
        <v>1510</v>
      </c>
      <c r="H162" s="28" t="s">
        <v>1511</v>
      </c>
      <c r="I162" s="748" t="s">
        <v>1512</v>
      </c>
      <c r="J162" s="748"/>
      <c r="K162" s="28" t="s">
        <v>1513</v>
      </c>
      <c r="L162" s="25"/>
    </row>
    <row r="163" spans="2:12" x14ac:dyDescent="0.2">
      <c r="B163" s="93" t="s">
        <v>1547</v>
      </c>
      <c r="C163" s="94" t="s">
        <v>22</v>
      </c>
      <c r="D163" s="95">
        <f>+Categoria_de_Costos!C23*1</f>
        <v>18</v>
      </c>
      <c r="E163" s="71">
        <f>+Categoria_de_Costos!C417</f>
        <v>300000</v>
      </c>
      <c r="F163" s="96"/>
      <c r="G163" s="97"/>
      <c r="H163" s="91">
        <f>E163*D163</f>
        <v>5400000</v>
      </c>
      <c r="I163" s="749" t="s">
        <v>2113</v>
      </c>
      <c r="J163" s="749"/>
      <c r="K163" s="113" t="s">
        <v>1515</v>
      </c>
      <c r="L163" s="25"/>
    </row>
    <row r="164" spans="2:12" x14ac:dyDescent="0.2">
      <c r="B164" s="93" t="s">
        <v>2114</v>
      </c>
      <c r="C164" s="94" t="s">
        <v>22</v>
      </c>
      <c r="D164" s="95">
        <f>+Categoria_de_Costos!C23*2</f>
        <v>36</v>
      </c>
      <c r="E164" s="71">
        <f>+Categoria_de_Costos!C434</f>
        <v>60000</v>
      </c>
      <c r="F164" s="96"/>
      <c r="G164" s="97"/>
      <c r="H164" s="91">
        <f>E164*D164</f>
        <v>2160000</v>
      </c>
      <c r="I164" s="749" t="s">
        <v>2113</v>
      </c>
      <c r="J164" s="749"/>
      <c r="K164" s="109" t="s">
        <v>1519</v>
      </c>
      <c r="L164" s="25"/>
    </row>
    <row r="165" spans="2:12" ht="14.25" customHeight="1" x14ac:dyDescent="0.2">
      <c r="B165" s="93" t="s">
        <v>1913</v>
      </c>
      <c r="C165" s="94" t="s">
        <v>22</v>
      </c>
      <c r="D165" s="95">
        <f>+Categoria_de_Costos!C23*1</f>
        <v>18</v>
      </c>
      <c r="E165" s="71">
        <f>+Categoria_de_Costos!C426</f>
        <v>1020000</v>
      </c>
      <c r="F165" s="96"/>
      <c r="G165" s="97"/>
      <c r="H165" s="91">
        <f>E165*D165</f>
        <v>18360000</v>
      </c>
      <c r="I165" s="749" t="s">
        <v>2113</v>
      </c>
      <c r="J165" s="749"/>
      <c r="K165" s="109" t="s">
        <v>1517</v>
      </c>
      <c r="L165" s="25"/>
    </row>
    <row r="166" spans="2:12" x14ac:dyDescent="0.2">
      <c r="B166" s="108" t="s">
        <v>28</v>
      </c>
      <c r="C166" s="94" t="s">
        <v>22</v>
      </c>
      <c r="D166" s="95">
        <f>Categoria_de_Costos!C23*2</f>
        <v>36</v>
      </c>
      <c r="E166" s="71">
        <f>+Categoria_de_Costos!C445</f>
        <v>3000000</v>
      </c>
      <c r="F166" s="96"/>
      <c r="G166" s="97"/>
      <c r="H166" s="91">
        <f>E166*D166</f>
        <v>108000000</v>
      </c>
      <c r="I166" s="749" t="s">
        <v>2115</v>
      </c>
      <c r="J166" s="749"/>
      <c r="K166" s="109" t="s">
        <v>1521</v>
      </c>
      <c r="L166" s="25"/>
    </row>
    <row r="167" spans="2:12" ht="15" x14ac:dyDescent="0.2">
      <c r="B167" s="92" t="s">
        <v>1522</v>
      </c>
      <c r="C167" s="98"/>
      <c r="D167" s="99"/>
      <c r="E167" s="72"/>
      <c r="F167" s="72"/>
      <c r="G167" s="128"/>
      <c r="H167" s="100">
        <f>SUM(H163:H166)</f>
        <v>133920000</v>
      </c>
      <c r="I167" s="746"/>
      <c r="J167" s="746"/>
      <c r="K167" s="112"/>
    </row>
    <row r="168" spans="2:12" x14ac:dyDescent="0.2">
      <c r="B168" s="91" t="s">
        <v>2116</v>
      </c>
      <c r="C168" s="108" t="s">
        <v>13</v>
      </c>
      <c r="D168" s="109">
        <v>1</v>
      </c>
      <c r="E168" s="71">
        <f>+Categoria_de_Costos!G222</f>
        <v>12673000</v>
      </c>
      <c r="F168" s="96">
        <v>12</v>
      </c>
      <c r="G168" s="97">
        <v>1</v>
      </c>
      <c r="H168" s="91">
        <f>D168*E168*F168*G168</f>
        <v>152076000</v>
      </c>
      <c r="I168" s="749" t="s">
        <v>2117</v>
      </c>
      <c r="J168" s="749"/>
      <c r="K168" s="109" t="s">
        <v>1524</v>
      </c>
    </row>
    <row r="169" spans="2:12" x14ac:dyDescent="0.2">
      <c r="B169" s="91" t="s">
        <v>1525</v>
      </c>
      <c r="C169" s="108" t="s">
        <v>13</v>
      </c>
      <c r="D169" s="109">
        <v>1</v>
      </c>
      <c r="E169" s="71">
        <f>+Categoria_de_Costos!G219</f>
        <v>10469000</v>
      </c>
      <c r="F169" s="96">
        <v>12</v>
      </c>
      <c r="G169" s="97">
        <v>1</v>
      </c>
      <c r="H169" s="91">
        <f>D169*E169*F169*G169</f>
        <v>125628000</v>
      </c>
      <c r="I169" s="749" t="s">
        <v>2118</v>
      </c>
      <c r="J169" s="749"/>
      <c r="K169" s="109" t="s">
        <v>1524</v>
      </c>
    </row>
    <row r="170" spans="2:12" ht="15" x14ac:dyDescent="0.2">
      <c r="B170" s="92" t="s">
        <v>1699</v>
      </c>
      <c r="C170" s="98"/>
      <c r="D170" s="99"/>
      <c r="E170" s="72"/>
      <c r="F170" s="72"/>
      <c r="G170" s="128"/>
      <c r="H170" s="100">
        <f>SUM(H168:H169)</f>
        <v>277704000</v>
      </c>
      <c r="I170" s="746"/>
      <c r="J170" s="746"/>
      <c r="K170" s="112"/>
    </row>
    <row r="171" spans="2:12" x14ac:dyDescent="0.2">
      <c r="B171" s="101" t="s">
        <v>1792</v>
      </c>
      <c r="C171" s="102" t="s">
        <v>22</v>
      </c>
      <c r="D171" s="95">
        <f>+Categoria_de_Costos!C25*2</f>
        <v>52</v>
      </c>
      <c r="E171" s="71">
        <f>+Categoria_de_Costos!C555</f>
        <v>600000</v>
      </c>
      <c r="F171" s="96"/>
      <c r="G171" s="97"/>
      <c r="H171" s="110">
        <f>D171*E171</f>
        <v>31200000</v>
      </c>
      <c r="I171" s="749" t="s">
        <v>2115</v>
      </c>
      <c r="J171" s="749"/>
      <c r="K171" s="116" t="s">
        <v>1720</v>
      </c>
    </row>
    <row r="172" spans="2:12" x14ac:dyDescent="0.2">
      <c r="B172" s="101" t="s">
        <v>1812</v>
      </c>
      <c r="C172" s="102" t="s">
        <v>22</v>
      </c>
      <c r="D172" s="95">
        <v>4</v>
      </c>
      <c r="E172" s="71">
        <f>+Categoria_de_Costos!C597</f>
        <v>6000000</v>
      </c>
      <c r="F172" s="96"/>
      <c r="G172" s="97"/>
      <c r="H172" s="110">
        <f>D172*E172</f>
        <v>24000000</v>
      </c>
      <c r="I172" s="749" t="s">
        <v>2115</v>
      </c>
      <c r="J172" s="749"/>
      <c r="K172" s="116" t="s">
        <v>1722</v>
      </c>
    </row>
    <row r="173" spans="2:12" x14ac:dyDescent="0.2">
      <c r="B173" s="101" t="s">
        <v>1129</v>
      </c>
      <c r="C173" s="102" t="s">
        <v>22</v>
      </c>
      <c r="D173" s="95">
        <v>2000</v>
      </c>
      <c r="E173" s="71">
        <f>+Categoria_de_Costos!C634</f>
        <v>12000</v>
      </c>
      <c r="F173" s="96"/>
      <c r="G173" s="97"/>
      <c r="H173" s="91">
        <f>E173*D173</f>
        <v>24000000</v>
      </c>
      <c r="I173" s="749" t="s">
        <v>2115</v>
      </c>
      <c r="J173" s="749"/>
      <c r="K173" s="109" t="s">
        <v>1725</v>
      </c>
    </row>
    <row r="174" spans="2:12" ht="15" x14ac:dyDescent="0.2">
      <c r="B174" s="92" t="s">
        <v>1530</v>
      </c>
      <c r="C174" s="98"/>
      <c r="D174" s="99"/>
      <c r="E174" s="72"/>
      <c r="F174" s="72"/>
      <c r="G174" s="128"/>
      <c r="H174" s="100">
        <f>SUM(H171:H173)</f>
        <v>79200000</v>
      </c>
      <c r="I174" s="746"/>
      <c r="J174" s="746"/>
      <c r="K174" s="112"/>
    </row>
    <row r="175" spans="2:12" ht="14.25" customHeight="1" x14ac:dyDescent="0.2">
      <c r="B175" s="101" t="s">
        <v>2081</v>
      </c>
      <c r="C175" s="102" t="s">
        <v>22</v>
      </c>
      <c r="D175" s="95">
        <f>+Categoria_de_Costos!C23*D168</f>
        <v>18</v>
      </c>
      <c r="E175" s="103">
        <f>+Categoria_de_Costos!C296</f>
        <v>830000</v>
      </c>
      <c r="F175" s="104"/>
      <c r="G175" s="105"/>
      <c r="H175" s="106">
        <f>+E175*D175</f>
        <v>14940000</v>
      </c>
      <c r="I175" s="749" t="s">
        <v>2117</v>
      </c>
      <c r="J175" s="749"/>
      <c r="K175" s="114" t="s">
        <v>1531</v>
      </c>
    </row>
    <row r="176" spans="2:12" ht="14.25" customHeight="1" x14ac:dyDescent="0.2">
      <c r="B176" s="101" t="s">
        <v>2119</v>
      </c>
      <c r="C176" s="102" t="s">
        <v>1532</v>
      </c>
      <c r="D176" s="95">
        <f>+D175*3</f>
        <v>54</v>
      </c>
      <c r="E176" s="103">
        <f>+Categoria_de_Costos!G256</f>
        <v>716571.99506880005</v>
      </c>
      <c r="F176" s="104"/>
      <c r="G176" s="105"/>
      <c r="H176" s="106">
        <f>+E176*D176</f>
        <v>38694887.733715206</v>
      </c>
      <c r="I176" s="749" t="s">
        <v>2117</v>
      </c>
      <c r="J176" s="749"/>
      <c r="K176" s="113" t="s">
        <v>1533</v>
      </c>
    </row>
    <row r="177" spans="2:12" ht="15" x14ac:dyDescent="0.2">
      <c r="B177" s="92" t="s">
        <v>1962</v>
      </c>
      <c r="C177" s="98"/>
      <c r="D177" s="99"/>
      <c r="E177" s="72"/>
      <c r="F177" s="72"/>
      <c r="G177" s="128"/>
      <c r="H177" s="100">
        <f>SUM(H175:H176)</f>
        <v>53634887.733715206</v>
      </c>
      <c r="I177" s="746"/>
      <c r="J177" s="746"/>
      <c r="K177" s="112"/>
    </row>
    <row r="178" spans="2:12" x14ac:dyDescent="0.2">
      <c r="B178" s="108" t="s">
        <v>2120</v>
      </c>
      <c r="C178" s="94"/>
      <c r="D178" s="109"/>
      <c r="E178" s="71"/>
      <c r="F178" s="96"/>
      <c r="G178" s="97"/>
      <c r="H178" s="110" t="s">
        <v>1538</v>
      </c>
    </row>
    <row r="179" spans="2:12" ht="15" x14ac:dyDescent="0.2">
      <c r="B179" s="751" t="s">
        <v>1540</v>
      </c>
      <c r="C179" s="751"/>
      <c r="D179" s="751"/>
      <c r="E179" s="751"/>
      <c r="F179" s="751"/>
      <c r="G179" s="751"/>
      <c r="H179" s="33">
        <f>+H177+H174+H170+H167</f>
        <v>544458887.73371518</v>
      </c>
      <c r="I179" s="757"/>
      <c r="J179" s="757"/>
      <c r="K179" s="48"/>
      <c r="L179" s="25"/>
    </row>
    <row r="180" spans="2:12" ht="15" x14ac:dyDescent="0.2">
      <c r="B180" s="747" t="s">
        <v>2095</v>
      </c>
      <c r="C180" s="747"/>
      <c r="D180" s="747"/>
      <c r="E180" s="747"/>
      <c r="F180" s="747"/>
      <c r="G180" s="747"/>
      <c r="H180" s="111">
        <f>+H179/12*6</f>
        <v>272229443.86685759</v>
      </c>
      <c r="J180" s="25"/>
      <c r="K180" s="25"/>
      <c r="L180" s="25"/>
    </row>
    <row r="181" spans="2:12" ht="15" x14ac:dyDescent="0.2">
      <c r="B181" s="747" t="s">
        <v>2121</v>
      </c>
      <c r="C181" s="747"/>
      <c r="D181" s="747"/>
      <c r="E181" s="747"/>
      <c r="F181" s="747"/>
      <c r="G181" s="747"/>
      <c r="H181" s="111">
        <f>+H167+H170+H174+H177</f>
        <v>544458887.73371518</v>
      </c>
      <c r="J181" s="25"/>
      <c r="K181" s="25"/>
      <c r="L181" s="25"/>
    </row>
    <row r="182" spans="2:12" ht="15" x14ac:dyDescent="0.2">
      <c r="B182" s="747" t="s">
        <v>2122</v>
      </c>
      <c r="C182" s="747"/>
      <c r="D182" s="747"/>
      <c r="E182" s="747"/>
      <c r="F182" s="747"/>
      <c r="G182" s="747"/>
      <c r="H182" s="111">
        <f>+H167+H170+H174+H177</f>
        <v>544458887.73371518</v>
      </c>
      <c r="I182" s="36"/>
      <c r="J182" s="25"/>
      <c r="K182" s="25"/>
      <c r="L182" s="25"/>
    </row>
    <row r="183" spans="2:12" ht="15" x14ac:dyDescent="0.2">
      <c r="B183" s="747" t="s">
        <v>2123</v>
      </c>
      <c r="C183" s="747"/>
      <c r="D183" s="747"/>
      <c r="E183" s="747"/>
      <c r="F183" s="747"/>
      <c r="G183" s="747"/>
      <c r="H183" s="111">
        <f>+H167+H170+H174+H177</f>
        <v>544458887.73371518</v>
      </c>
      <c r="I183" s="36"/>
      <c r="J183" s="25"/>
      <c r="K183" s="25"/>
      <c r="L183" s="25"/>
    </row>
    <row r="185" spans="2:12" ht="15" x14ac:dyDescent="0.2">
      <c r="B185" s="753" t="s">
        <v>1545</v>
      </c>
      <c r="C185" s="753"/>
    </row>
    <row r="186" spans="2:12" ht="93.75" customHeight="1" x14ac:dyDescent="0.2">
      <c r="B186" s="752" t="s">
        <v>2124</v>
      </c>
      <c r="C186" s="752"/>
      <c r="D186" s="752"/>
      <c r="E186" s="752"/>
      <c r="F186" s="752"/>
      <c r="G186" s="752"/>
      <c r="H186" s="752"/>
      <c r="I186" s="752"/>
      <c r="J186" s="752"/>
      <c r="K186" s="752"/>
      <c r="L186" s="752"/>
    </row>
  </sheetData>
  <sheetProtection algorithmName="SHA-512" hashValue="ezFpBRAO+o2IN1YBpgwE3c0CDFCMQV1lLvPkp1TqKUJBkL/ANKnkP/QkhLDTpzJxqhgDJ+/lGIlWLFoBEzb5sw==" saltValue="kdONtc7EQ8qUwuPiKsEQNA==" spinCount="100000" sheet="1" objects="1" scenarios="1"/>
  <mergeCells count="142">
    <mergeCell ref="I128:J128"/>
    <mergeCell ref="I129:J129"/>
    <mergeCell ref="I130:J130"/>
    <mergeCell ref="B4:D4"/>
    <mergeCell ref="B14:L14"/>
    <mergeCell ref="B15:L15"/>
    <mergeCell ref="B16:L16"/>
    <mergeCell ref="B17:L17"/>
    <mergeCell ref="B18:L18"/>
    <mergeCell ref="I32:J32"/>
    <mergeCell ref="I33:J33"/>
    <mergeCell ref="I35:J35"/>
    <mergeCell ref="I36:J36"/>
    <mergeCell ref="B19:L19"/>
    <mergeCell ref="B20:L20"/>
    <mergeCell ref="I27:J27"/>
    <mergeCell ref="I28:J28"/>
    <mergeCell ref="I30:J30"/>
    <mergeCell ref="I31:J31"/>
    <mergeCell ref="I29:J29"/>
    <mergeCell ref="I51:J51"/>
    <mergeCell ref="I34:J34"/>
    <mergeCell ref="I54:J54"/>
    <mergeCell ref="B56:G56"/>
    <mergeCell ref="I56:J56"/>
    <mergeCell ref="B57:G57"/>
    <mergeCell ref="I37:J37"/>
    <mergeCell ref="I47:J47"/>
    <mergeCell ref="I52:J52"/>
    <mergeCell ref="I53:J53"/>
    <mergeCell ref="I50:J50"/>
    <mergeCell ref="I41:J41"/>
    <mergeCell ref="I42:J42"/>
    <mergeCell ref="I43:J43"/>
    <mergeCell ref="I38:J38"/>
    <mergeCell ref="I39:J39"/>
    <mergeCell ref="I40:J40"/>
    <mergeCell ref="I44:J44"/>
    <mergeCell ref="I45:J45"/>
    <mergeCell ref="I46:J46"/>
    <mergeCell ref="B55:G55"/>
    <mergeCell ref="I48:J48"/>
    <mergeCell ref="I49:J49"/>
    <mergeCell ref="B66:L66"/>
    <mergeCell ref="B67:L67"/>
    <mergeCell ref="B68:L68"/>
    <mergeCell ref="B69:L69"/>
    <mergeCell ref="B70:L70"/>
    <mergeCell ref="B58:G58"/>
    <mergeCell ref="B59:G59"/>
    <mergeCell ref="B61:C61"/>
    <mergeCell ref="B62:L62"/>
    <mergeCell ref="B65:L65"/>
    <mergeCell ref="I82:J82"/>
    <mergeCell ref="I83:J83"/>
    <mergeCell ref="I84:J84"/>
    <mergeCell ref="I86:J86"/>
    <mergeCell ref="I87:J87"/>
    <mergeCell ref="I77:J77"/>
    <mergeCell ref="I78:J78"/>
    <mergeCell ref="I79:J79"/>
    <mergeCell ref="I81:J81"/>
    <mergeCell ref="I80:J80"/>
    <mergeCell ref="I85:J85"/>
    <mergeCell ref="I90:J90"/>
    <mergeCell ref="I94:J94"/>
    <mergeCell ref="B96:G96"/>
    <mergeCell ref="I96:J96"/>
    <mergeCell ref="B97:G97"/>
    <mergeCell ref="I88:J88"/>
    <mergeCell ref="I92:J92"/>
    <mergeCell ref="I91:J91"/>
    <mergeCell ref="I89:J89"/>
    <mergeCell ref="I93:J93"/>
    <mergeCell ref="B95:G95"/>
    <mergeCell ref="B105:L105"/>
    <mergeCell ref="B106:L106"/>
    <mergeCell ref="B107:L107"/>
    <mergeCell ref="B108:L108"/>
    <mergeCell ref="B109:L109"/>
    <mergeCell ref="B98:G98"/>
    <mergeCell ref="B100:C100"/>
    <mergeCell ref="B101:L101"/>
    <mergeCell ref="B104:L104"/>
    <mergeCell ref="I122:J122"/>
    <mergeCell ref="I123:J123"/>
    <mergeCell ref="I124:J124"/>
    <mergeCell ref="I125:J125"/>
    <mergeCell ref="I127:J127"/>
    <mergeCell ref="I116:J116"/>
    <mergeCell ref="I117:J117"/>
    <mergeCell ref="I121:J121"/>
    <mergeCell ref="I118:J118"/>
    <mergeCell ref="I119:J119"/>
    <mergeCell ref="I126:J126"/>
    <mergeCell ref="I120:J120"/>
    <mergeCell ref="B142:G142"/>
    <mergeCell ref="I137:J137"/>
    <mergeCell ref="B139:G139"/>
    <mergeCell ref="I139:J139"/>
    <mergeCell ref="B140:G140"/>
    <mergeCell ref="B141:G141"/>
    <mergeCell ref="I131:J131"/>
    <mergeCell ref="I132:J132"/>
    <mergeCell ref="I133:J133"/>
    <mergeCell ref="I134:J134"/>
    <mergeCell ref="I136:J136"/>
    <mergeCell ref="I135:J135"/>
    <mergeCell ref="B152:L152"/>
    <mergeCell ref="B153:L153"/>
    <mergeCell ref="B155:L155"/>
    <mergeCell ref="I162:J162"/>
    <mergeCell ref="I163:J163"/>
    <mergeCell ref="I164:J164"/>
    <mergeCell ref="B154:L154"/>
    <mergeCell ref="B143:G143"/>
    <mergeCell ref="B144:G144"/>
    <mergeCell ref="B146:C146"/>
    <mergeCell ref="B147:L147"/>
    <mergeCell ref="B150:L150"/>
    <mergeCell ref="B151:L151"/>
    <mergeCell ref="I165:J165"/>
    <mergeCell ref="B180:G180"/>
    <mergeCell ref="B182:G182"/>
    <mergeCell ref="B183:G183"/>
    <mergeCell ref="B185:C185"/>
    <mergeCell ref="B186:L186"/>
    <mergeCell ref="I175:J175"/>
    <mergeCell ref="I177:J177"/>
    <mergeCell ref="B179:G179"/>
    <mergeCell ref="I179:J179"/>
    <mergeCell ref="I172:J172"/>
    <mergeCell ref="I173:J173"/>
    <mergeCell ref="I174:J174"/>
    <mergeCell ref="I176:J176"/>
    <mergeCell ref="I166:J166"/>
    <mergeCell ref="I167:J167"/>
    <mergeCell ref="I168:J168"/>
    <mergeCell ref="I169:J169"/>
    <mergeCell ref="I170:J170"/>
    <mergeCell ref="I171:J171"/>
    <mergeCell ref="B181:G181"/>
  </mergeCells>
  <pageMargins left="0.7" right="0.7" top="0.75" bottom="0.75" header="0.3" footer="0.3"/>
  <ignoredErrors>
    <ignoredError sqref="D164"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F6BF3-6299-C94A-B6A9-AB2FF2EFE154}">
  <dimension ref="A1:XFD132"/>
  <sheetViews>
    <sheetView showGridLines="0" zoomScale="75" zoomScaleNormal="75" workbookViewId="0">
      <selection activeCell="B5" sqref="B5:G5"/>
    </sheetView>
  </sheetViews>
  <sheetFormatPr baseColWidth="10" defaultColWidth="12.140625" defaultRowHeight="107.45" customHeight="1" x14ac:dyDescent="0.25"/>
  <cols>
    <col min="1" max="1" width="63.85546875" style="157" customWidth="1"/>
    <col min="2" max="2" width="60.140625" style="157" customWidth="1"/>
    <col min="3" max="3" width="39.42578125" style="157" customWidth="1"/>
    <col min="4" max="4" width="21.85546875" style="158" customWidth="1"/>
    <col min="5" max="6" width="12.140625" style="157"/>
    <col min="7" max="7" width="3.85546875" style="157" customWidth="1"/>
    <col min="8" max="8" width="15.42578125" style="157" customWidth="1"/>
    <col min="9" max="16384" width="12.140625" style="157"/>
  </cols>
  <sheetData>
    <row r="1" spans="1:8" ht="45" customHeight="1" x14ac:dyDescent="0.25"/>
    <row r="2" spans="1:8" ht="15.95" customHeight="1" x14ac:dyDescent="0.25">
      <c r="A2" s="608" t="s">
        <v>507</v>
      </c>
      <c r="B2" s="608"/>
      <c r="C2" s="608"/>
      <c r="D2" s="608"/>
      <c r="E2" s="608"/>
      <c r="F2" s="608"/>
      <c r="G2" s="608"/>
    </row>
    <row r="3" spans="1:8" ht="14.25" x14ac:dyDescent="0.25"/>
    <row r="4" spans="1:8" ht="52.5" customHeight="1" x14ac:dyDescent="0.25">
      <c r="A4" s="159" t="str">
        <f>+Categoria_de_Costos!B6</f>
        <v>1. Costos/Gastos de Personal: Honorarios</v>
      </c>
      <c r="B4" s="606" t="s">
        <v>2175</v>
      </c>
      <c r="C4" s="607"/>
      <c r="D4" s="607"/>
      <c r="E4" s="607"/>
      <c r="F4" s="607"/>
      <c r="G4" s="607"/>
    </row>
    <row r="5" spans="1:8" s="161" customFormat="1" ht="65.25" customHeight="1" x14ac:dyDescent="0.25">
      <c r="A5" s="160" t="s">
        <v>508</v>
      </c>
      <c r="B5" s="606" t="s">
        <v>509</v>
      </c>
      <c r="C5" s="607"/>
      <c r="D5" s="607"/>
      <c r="E5" s="607"/>
      <c r="F5" s="607"/>
      <c r="G5" s="607"/>
    </row>
    <row r="6" spans="1:8" s="161" customFormat="1" ht="56.45" customHeight="1" x14ac:dyDescent="0.25">
      <c r="A6" s="162" t="s">
        <v>510</v>
      </c>
      <c r="B6" s="606" t="s">
        <v>511</v>
      </c>
      <c r="C6" s="607"/>
      <c r="D6" s="607"/>
      <c r="E6" s="607"/>
      <c r="F6" s="607"/>
      <c r="G6" s="607"/>
    </row>
    <row r="7" spans="1:8" s="161" customFormat="1" ht="45.75" customHeight="1" x14ac:dyDescent="0.25">
      <c r="A7" s="162" t="s">
        <v>512</v>
      </c>
      <c r="B7" s="606" t="s">
        <v>513</v>
      </c>
      <c r="C7" s="607"/>
      <c r="D7" s="607"/>
      <c r="E7" s="607"/>
      <c r="F7" s="607"/>
      <c r="G7" s="607"/>
    </row>
    <row r="8" spans="1:8" s="161" customFormat="1" ht="51" customHeight="1" x14ac:dyDescent="0.25">
      <c r="A8" s="162" t="s">
        <v>514</v>
      </c>
      <c r="B8" s="606" t="s">
        <v>515</v>
      </c>
      <c r="C8" s="607"/>
      <c r="D8" s="607"/>
      <c r="E8" s="607"/>
      <c r="F8" s="607"/>
      <c r="G8" s="607"/>
    </row>
    <row r="9" spans="1:8" s="161" customFormat="1" ht="51" customHeight="1" x14ac:dyDescent="0.25">
      <c r="A9" s="162" t="s">
        <v>516</v>
      </c>
      <c r="B9" s="606" t="s">
        <v>517</v>
      </c>
      <c r="C9" s="607"/>
      <c r="D9" s="607"/>
      <c r="E9" s="607"/>
      <c r="F9" s="607"/>
      <c r="G9" s="607"/>
    </row>
    <row r="10" spans="1:8" s="161" customFormat="1" ht="63.75" customHeight="1" x14ac:dyDescent="0.25">
      <c r="A10" s="162" t="s">
        <v>518</v>
      </c>
      <c r="B10" s="606" t="s">
        <v>519</v>
      </c>
      <c r="C10" s="607"/>
      <c r="D10" s="607"/>
      <c r="E10" s="607"/>
      <c r="F10" s="607"/>
      <c r="G10" s="607"/>
    </row>
    <row r="11" spans="1:8" s="161" customFormat="1" ht="42.75" customHeight="1" x14ac:dyDescent="0.25">
      <c r="A11" s="163"/>
      <c r="B11" s="187"/>
      <c r="C11" s="188"/>
      <c r="D11" s="188"/>
      <c r="E11" s="188"/>
      <c r="F11" s="188"/>
      <c r="G11" s="188"/>
    </row>
    <row r="12" spans="1:8" s="161" customFormat="1" ht="84" customHeight="1" x14ac:dyDescent="0.25">
      <c r="A12" s="165" t="str">
        <f>+Categoria_de_Costos!B7</f>
        <v xml:space="preserve">2. Costos y/o gastos de viaje: transporte, alojamiento y alimentación </v>
      </c>
      <c r="B12" s="606" t="s">
        <v>520</v>
      </c>
      <c r="C12" s="607"/>
      <c r="D12" s="607"/>
      <c r="E12" s="607"/>
      <c r="F12" s="607"/>
      <c r="G12" s="607"/>
    </row>
    <row r="13" spans="1:8" s="161" customFormat="1" ht="55.5" customHeight="1" x14ac:dyDescent="0.25">
      <c r="A13" s="162" t="str">
        <f>+Categoria_de_Costos!B233</f>
        <v>a. Tabla gastos de alojamiento, alimentación y transporte local por categoría (Para contratistas)</v>
      </c>
      <c r="B13" s="606" t="s">
        <v>521</v>
      </c>
      <c r="C13" s="607"/>
      <c r="D13" s="607"/>
      <c r="E13" s="607"/>
      <c r="F13" s="607"/>
      <c r="G13" s="607"/>
    </row>
    <row r="14" spans="1:8" ht="42" customHeight="1" x14ac:dyDescent="0.25">
      <c r="A14" s="162" t="str">
        <f>+Categoria_de_Costos!B272</f>
        <v>b. Tiquetes  aéreos nacionales</v>
      </c>
      <c r="B14" s="606" t="s">
        <v>522</v>
      </c>
      <c r="C14" s="607"/>
      <c r="D14" s="607"/>
      <c r="E14" s="607"/>
      <c r="F14" s="607"/>
      <c r="G14" s="607"/>
      <c r="H14" s="161"/>
    </row>
    <row r="15" spans="1:8" ht="46.5" customHeight="1" x14ac:dyDescent="0.25">
      <c r="A15" s="162" t="str">
        <f>+Categoria_de_Costos!B301</f>
        <v>c. Tiquetes  aéreos internacionales</v>
      </c>
      <c r="B15" s="606" t="s">
        <v>523</v>
      </c>
      <c r="C15" s="606"/>
      <c r="D15" s="606"/>
      <c r="E15" s="606"/>
      <c r="F15" s="606"/>
      <c r="G15" s="606"/>
      <c r="H15" s="161"/>
    </row>
    <row r="16" spans="1:8" ht="46.5" customHeight="1" x14ac:dyDescent="0.25">
      <c r="A16" s="162" t="str">
        <f>+Categoria_de_Costos!B313</f>
        <v>d. Viajes (misiones) internacionales para profesionales especializados</v>
      </c>
      <c r="B16" s="603" t="s">
        <v>524</v>
      </c>
      <c r="C16" s="604"/>
      <c r="D16" s="604"/>
      <c r="E16" s="604"/>
      <c r="F16" s="604"/>
      <c r="G16" s="605"/>
      <c r="H16" s="161"/>
    </row>
    <row r="17" spans="1:8" ht="46.5" customHeight="1" x14ac:dyDescent="0.25">
      <c r="A17" s="162" t="str">
        <f>+Categoria_de_Costos!B321</f>
        <v>e. Desplazamiento terrestre en vehículo propio (rodamiento)</v>
      </c>
      <c r="B17" s="606" t="s">
        <v>525</v>
      </c>
      <c r="C17" s="607"/>
      <c r="D17" s="607"/>
      <c r="E17" s="607"/>
      <c r="F17" s="607"/>
      <c r="G17" s="607"/>
      <c r="H17" s="161"/>
    </row>
    <row r="18" spans="1:8" ht="46.5" customHeight="1" x14ac:dyDescent="0.25">
      <c r="A18" s="166" t="str">
        <f>+Categoria_de_Costos!B351</f>
        <v>f. Gastos desplazamiento para recurso humano regional (Extensionistas)</v>
      </c>
      <c r="B18" s="606" t="s">
        <v>526</v>
      </c>
      <c r="C18" s="607"/>
      <c r="D18" s="607"/>
      <c r="E18" s="607"/>
      <c r="F18" s="607"/>
      <c r="G18" s="607"/>
      <c r="H18" s="161"/>
    </row>
    <row r="19" spans="1:8" ht="44.25" customHeight="1" x14ac:dyDescent="0.25">
      <c r="A19" s="163"/>
      <c r="B19" s="187"/>
      <c r="C19" s="188"/>
      <c r="D19" s="188"/>
      <c r="E19" s="188"/>
      <c r="F19" s="188"/>
      <c r="G19" s="188"/>
      <c r="H19" s="161"/>
    </row>
    <row r="20" spans="1:8" ht="55.5" customHeight="1" x14ac:dyDescent="0.25">
      <c r="A20" s="159" t="str">
        <f>+Categoria_de_Costos!B8</f>
        <v>3. Costos  administrativos</v>
      </c>
      <c r="B20" s="606" t="s">
        <v>527</v>
      </c>
      <c r="C20" s="607"/>
      <c r="D20" s="607"/>
      <c r="E20" s="607"/>
      <c r="F20" s="607"/>
      <c r="G20" s="607"/>
    </row>
    <row r="21" spans="1:8" ht="42" customHeight="1" x14ac:dyDescent="0.25">
      <c r="A21" s="162" t="str">
        <f>+Categoria_de_Costos!B358</f>
        <v>a. Alquiler  espacio (Puesto de trabajo)</v>
      </c>
      <c r="B21" s="606" t="s">
        <v>528</v>
      </c>
      <c r="C21" s="607"/>
      <c r="D21" s="607"/>
      <c r="E21" s="607"/>
      <c r="F21" s="607"/>
      <c r="G21" s="607"/>
    </row>
    <row r="22" spans="1:8" ht="42" customHeight="1" x14ac:dyDescent="0.25">
      <c r="A22" s="162" t="str">
        <f>+Categoria_de_Costos!B369</f>
        <v>b. Computador Portátil</v>
      </c>
      <c r="B22" s="606" t="s">
        <v>529</v>
      </c>
      <c r="C22" s="607"/>
      <c r="D22" s="607"/>
      <c r="E22" s="607"/>
      <c r="F22" s="607"/>
      <c r="G22" s="607"/>
    </row>
    <row r="23" spans="1:8" ht="42" customHeight="1" x14ac:dyDescent="0.25">
      <c r="A23" s="162" t="str">
        <f>+Categoria_de_Costos!B380</f>
        <v>c. Computador PC escritorio</v>
      </c>
      <c r="B23" s="606" t="s">
        <v>530</v>
      </c>
      <c r="C23" s="607"/>
      <c r="D23" s="607"/>
      <c r="E23" s="607"/>
      <c r="F23" s="607"/>
      <c r="G23" s="607"/>
    </row>
    <row r="24" spans="1:8" ht="42" customHeight="1" x14ac:dyDescent="0.25">
      <c r="A24" s="162" t="str">
        <f>+Categoria_de_Costos!B391</f>
        <v xml:space="preserve">d. Impresora </v>
      </c>
      <c r="B24" s="606" t="s">
        <v>531</v>
      </c>
      <c r="C24" s="607"/>
      <c r="D24" s="607"/>
      <c r="E24" s="607"/>
      <c r="F24" s="607"/>
      <c r="G24" s="607"/>
    </row>
    <row r="25" spans="1:8" ht="42" customHeight="1" x14ac:dyDescent="0.25">
      <c r="A25" s="167" t="str">
        <f>+Categoria_de_Costos!B403</f>
        <v>e. Combo teclado mouse (Compra)</v>
      </c>
      <c r="B25" s="606" t="s">
        <v>532</v>
      </c>
      <c r="C25" s="607"/>
      <c r="D25" s="607"/>
      <c r="E25" s="607"/>
      <c r="F25" s="607"/>
      <c r="G25" s="607"/>
    </row>
    <row r="26" spans="1:8" ht="42" customHeight="1" x14ac:dyDescent="0.25">
      <c r="A26" s="167" t="str">
        <f>+Categoria_de_Costos!B404</f>
        <v>f. Licencia Software/persona (Compra duración 12 meses)</v>
      </c>
      <c r="B26" s="606" t="s">
        <v>533</v>
      </c>
      <c r="C26" s="607"/>
      <c r="D26" s="607"/>
      <c r="E26" s="607"/>
      <c r="F26" s="607"/>
      <c r="G26" s="607"/>
    </row>
    <row r="27" spans="1:8" ht="42" customHeight="1" x14ac:dyDescent="0.25">
      <c r="A27" s="167" t="str">
        <f>+Categoria_de_Costos!B405</f>
        <v>g. Suministros y papelería (compra promedio mes)</v>
      </c>
      <c r="B27" s="606" t="s">
        <v>534</v>
      </c>
      <c r="C27" s="607"/>
      <c r="D27" s="607"/>
      <c r="E27" s="607"/>
      <c r="F27" s="607"/>
      <c r="G27" s="607"/>
    </row>
    <row r="28" spans="1:8" ht="42" customHeight="1" x14ac:dyDescent="0.25">
      <c r="A28" s="167" t="str">
        <f>+Categoria_de_Costos!B406</f>
        <v>h. Arrendamiento Oficina (Alquiler de espacio) por mes</v>
      </c>
      <c r="B28" s="606" t="s">
        <v>535</v>
      </c>
      <c r="C28" s="607"/>
      <c r="D28" s="607"/>
      <c r="E28" s="607"/>
      <c r="F28" s="607"/>
      <c r="G28" s="607"/>
    </row>
    <row r="29" spans="1:8" ht="42" customHeight="1" x14ac:dyDescent="0.25">
      <c r="A29" s="167" t="str">
        <f>+Categoria_de_Costos!B407</f>
        <v xml:space="preserve">i. Tablet </v>
      </c>
      <c r="B29" s="606" t="s">
        <v>536</v>
      </c>
      <c r="C29" s="607"/>
      <c r="D29" s="607"/>
      <c r="E29" s="607"/>
      <c r="F29" s="607"/>
      <c r="G29" s="607"/>
    </row>
    <row r="30" spans="1:8" ht="42" customHeight="1" x14ac:dyDescent="0.25">
      <c r="A30" s="167" t="str">
        <f>+Categoria_de_Costos!B408</f>
        <v>j. Servicio mensual internet</v>
      </c>
      <c r="B30" s="606" t="s">
        <v>537</v>
      </c>
      <c r="C30" s="607"/>
      <c r="D30" s="607"/>
      <c r="E30" s="607"/>
      <c r="F30" s="607"/>
      <c r="G30" s="607"/>
    </row>
    <row r="31" spans="1:8" ht="35.25" customHeight="1" x14ac:dyDescent="0.25">
      <c r="A31" s="168"/>
      <c r="B31" s="187"/>
      <c r="C31" s="188"/>
      <c r="D31" s="188"/>
      <c r="E31" s="188"/>
      <c r="F31" s="188"/>
      <c r="G31" s="188"/>
    </row>
    <row r="32" spans="1:8" s="169" customFormat="1" ht="52.5" customHeight="1" x14ac:dyDescent="0.25">
      <c r="A32" s="159" t="str">
        <f>+Categoria_de_Costos!B9</f>
        <v>4. Costos actividades grupales</v>
      </c>
      <c r="B32" s="606" t="s">
        <v>538</v>
      </c>
      <c r="C32" s="607"/>
      <c r="D32" s="607"/>
      <c r="E32" s="607"/>
      <c r="F32" s="607"/>
      <c r="G32" s="607"/>
    </row>
    <row r="33" spans="1:18" s="169" customFormat="1" ht="49.5" customHeight="1" x14ac:dyDescent="0.25">
      <c r="A33" s="170" t="str">
        <f>+Categoria_de_Costos!B413</f>
        <v>a. Mesas de trabajo presenciales básicas</v>
      </c>
      <c r="B33" s="606" t="s">
        <v>539</v>
      </c>
      <c r="C33" s="607"/>
      <c r="D33" s="607"/>
      <c r="E33" s="607"/>
      <c r="F33" s="607"/>
      <c r="G33" s="607"/>
    </row>
    <row r="34" spans="1:18" s="169" customFormat="1" ht="71.099999999999994" customHeight="1" x14ac:dyDescent="0.25">
      <c r="A34" s="170" t="str">
        <f>+Categoria_de_Costos!B420</f>
        <v>b. Mesas de trabajo presenciales ampliadas</v>
      </c>
      <c r="B34" s="606" t="s">
        <v>540</v>
      </c>
      <c r="C34" s="607"/>
      <c r="D34" s="607"/>
      <c r="E34" s="607"/>
      <c r="F34" s="607"/>
      <c r="G34" s="607"/>
    </row>
    <row r="35" spans="1:18" s="169" customFormat="1" ht="63" customHeight="1" x14ac:dyDescent="0.25">
      <c r="A35" s="170" t="str">
        <f>+Categoria_de_Costos!B430</f>
        <v>c. Mesas de trabajo, talleres y/o eventos virtuales</v>
      </c>
      <c r="B35" s="606" t="s">
        <v>541</v>
      </c>
      <c r="C35" s="607"/>
      <c r="D35" s="607"/>
      <c r="E35" s="607"/>
      <c r="F35" s="607"/>
      <c r="G35" s="607"/>
    </row>
    <row r="36" spans="1:18" s="169" customFormat="1" ht="57" customHeight="1" x14ac:dyDescent="0.25">
      <c r="A36" s="170" t="str">
        <f>+Categoria_de_Costos!B437</f>
        <v>d. Talleres, talleres especializados y/ o eventos de divulgación nacionales y/o regionales</v>
      </c>
      <c r="B36" s="606" t="s">
        <v>542</v>
      </c>
      <c r="C36" s="607"/>
      <c r="D36" s="607"/>
      <c r="E36" s="607"/>
      <c r="F36" s="607"/>
      <c r="G36" s="607"/>
    </row>
    <row r="37" spans="1:18" s="169" customFormat="1" ht="57" customHeight="1" x14ac:dyDescent="0.25">
      <c r="A37" s="170" t="str">
        <f>+Categoria_de_Costos!B449</f>
        <v xml:space="preserve">e. Días de campo, taller de proceso, giras técnicas, visitas y/o demostraciones de método </v>
      </c>
      <c r="B37" s="606" t="s">
        <v>543</v>
      </c>
      <c r="C37" s="607"/>
      <c r="D37" s="607"/>
      <c r="E37" s="607"/>
      <c r="F37" s="607"/>
      <c r="G37" s="607"/>
    </row>
    <row r="38" spans="1:18" s="169" customFormat="1" ht="39.75" customHeight="1" x14ac:dyDescent="0.25">
      <c r="A38" s="171"/>
      <c r="B38" s="187"/>
      <c r="C38" s="188"/>
      <c r="D38" s="188"/>
      <c r="E38" s="188"/>
      <c r="F38" s="188"/>
      <c r="G38" s="188"/>
    </row>
    <row r="39" spans="1:18" s="161" customFormat="1" ht="78.95" customHeight="1" x14ac:dyDescent="0.25">
      <c r="A39" s="159" t="str">
        <f>+Categoria_de_Costos!B10</f>
        <v xml:space="preserve">5. Capacitación y Formación </v>
      </c>
      <c r="B39" s="606" t="s">
        <v>544</v>
      </c>
      <c r="C39" s="606"/>
      <c r="D39" s="606"/>
      <c r="E39" s="606"/>
      <c r="F39" s="606"/>
      <c r="G39" s="606"/>
      <c r="H39" s="157"/>
    </row>
    <row r="40" spans="1:18" ht="67.5" customHeight="1" x14ac:dyDescent="0.25">
      <c r="A40" s="170" t="str">
        <f>+Categoria_de_Costos!B462</f>
        <v xml:space="preserve">a. Cursos cortos virtuales </v>
      </c>
      <c r="B40" s="606" t="s">
        <v>545</v>
      </c>
      <c r="C40" s="606"/>
      <c r="D40" s="606"/>
      <c r="E40" s="606"/>
      <c r="F40" s="606"/>
      <c r="G40" s="606"/>
      <c r="H40" s="161"/>
      <c r="I40" s="161"/>
      <c r="J40" s="161"/>
      <c r="K40" s="161"/>
      <c r="L40" s="161"/>
      <c r="M40" s="161"/>
      <c r="N40" s="161"/>
      <c r="O40" s="161"/>
      <c r="P40" s="161"/>
      <c r="Q40" s="161"/>
      <c r="R40" s="161"/>
    </row>
    <row r="41" spans="1:18" s="161" customFormat="1" ht="67.5" customHeight="1" x14ac:dyDescent="0.25">
      <c r="A41" s="170" t="str">
        <f>+Categoria_de_Costos!B473</f>
        <v xml:space="preserve">b. Cursos cortos presenciales </v>
      </c>
      <c r="B41" s="606" t="s">
        <v>546</v>
      </c>
      <c r="C41" s="606"/>
      <c r="D41" s="606"/>
      <c r="E41" s="606"/>
      <c r="F41" s="606"/>
      <c r="G41" s="606"/>
    </row>
    <row r="42" spans="1:18" s="161" customFormat="1" ht="67.5" customHeight="1" x14ac:dyDescent="0.25">
      <c r="A42" s="170" t="str">
        <f>+Categoria_de_Costos!B487</f>
        <v xml:space="preserve">c. Diplomados  virtuales </v>
      </c>
      <c r="B42" s="606" t="s">
        <v>547</v>
      </c>
      <c r="C42" s="606"/>
      <c r="D42" s="606"/>
      <c r="E42" s="606"/>
      <c r="F42" s="606"/>
      <c r="G42" s="606"/>
    </row>
    <row r="43" spans="1:18" s="161" customFormat="1" ht="67.5" customHeight="1" x14ac:dyDescent="0.25">
      <c r="A43" s="172" t="str">
        <f>+Categoria_de_Costos!B499</f>
        <v xml:space="preserve">d. Diplomados presenciales </v>
      </c>
      <c r="B43" s="606" t="s">
        <v>547</v>
      </c>
      <c r="C43" s="606"/>
      <c r="D43" s="606"/>
      <c r="E43" s="606"/>
      <c r="F43" s="606"/>
      <c r="G43" s="606"/>
    </row>
    <row r="44" spans="1:18" ht="67.5" customHeight="1" x14ac:dyDescent="0.25">
      <c r="A44" s="172" t="str">
        <f>+Categoria_de_Costos!B512</f>
        <v>e. Formación tecnológica y/o universitaria</v>
      </c>
      <c r="B44" s="606" t="s">
        <v>548</v>
      </c>
      <c r="C44" s="606"/>
      <c r="D44" s="606"/>
      <c r="E44" s="606"/>
      <c r="F44" s="606"/>
      <c r="G44" s="606"/>
      <c r="H44" s="161"/>
      <c r="I44" s="161"/>
      <c r="J44" s="161"/>
      <c r="K44" s="161"/>
      <c r="L44" s="161"/>
      <c r="M44" s="161"/>
      <c r="N44" s="161"/>
      <c r="O44" s="161"/>
      <c r="P44" s="161"/>
      <c r="Q44" s="161"/>
      <c r="R44" s="161"/>
    </row>
    <row r="45" spans="1:18" s="161" customFormat="1" ht="67.5" customHeight="1" x14ac:dyDescent="0.25">
      <c r="A45" s="172" t="str">
        <f>+Categoria_de_Costos!B521</f>
        <v xml:space="preserve">f. Especializaciones  </v>
      </c>
      <c r="B45" s="606" t="s">
        <v>549</v>
      </c>
      <c r="C45" s="606"/>
      <c r="D45" s="606"/>
      <c r="E45" s="606"/>
      <c r="F45" s="606"/>
      <c r="G45" s="606"/>
    </row>
    <row r="46" spans="1:18" s="161" customFormat="1" ht="67.5" customHeight="1" x14ac:dyDescent="0.25">
      <c r="A46" s="172" t="str">
        <f>+Categoria_de_Costos!B527</f>
        <v xml:space="preserve">g. Maestrías </v>
      </c>
      <c r="B46" s="606" t="s">
        <v>549</v>
      </c>
      <c r="C46" s="606"/>
      <c r="D46" s="606"/>
      <c r="E46" s="606"/>
      <c r="F46" s="606"/>
      <c r="G46" s="606"/>
    </row>
    <row r="47" spans="1:18" s="161" customFormat="1" ht="67.5" customHeight="1" x14ac:dyDescent="0.25">
      <c r="A47" s="172" t="str">
        <f>+Categoria_de_Costos!B533</f>
        <v>h. Doctorados</v>
      </c>
      <c r="B47" s="606" t="s">
        <v>550</v>
      </c>
      <c r="C47" s="606"/>
      <c r="D47" s="606"/>
      <c r="E47" s="606"/>
      <c r="F47" s="606"/>
      <c r="G47" s="606"/>
    </row>
    <row r="48" spans="1:18" s="161" customFormat="1" ht="44.25" customHeight="1" x14ac:dyDescent="0.25">
      <c r="A48" s="173"/>
      <c r="B48" s="187"/>
      <c r="C48" s="187"/>
      <c r="D48" s="187"/>
      <c r="E48" s="187"/>
      <c r="F48" s="187"/>
      <c r="G48" s="187"/>
    </row>
    <row r="49" spans="1:7" ht="43.5" customHeight="1" x14ac:dyDescent="0.25">
      <c r="A49" s="159" t="str">
        <f>+Categoria_de_Costos!B11</f>
        <v>6. Promoción  y comunicación</v>
      </c>
      <c r="B49" s="609" t="s">
        <v>551</v>
      </c>
      <c r="C49" s="610"/>
      <c r="D49" s="610"/>
      <c r="E49" s="610"/>
      <c r="F49" s="610"/>
      <c r="G49" s="610"/>
    </row>
    <row r="50" spans="1:7" ht="43.5" customHeight="1" x14ac:dyDescent="0.25">
      <c r="A50" s="172" t="str">
        <f>+Categoria_de_Costos!B541</f>
        <v xml:space="preserve">a. Creación de imagen institucional </v>
      </c>
      <c r="B50" s="609" t="s">
        <v>552</v>
      </c>
      <c r="C50" s="610"/>
      <c r="D50" s="610"/>
      <c r="E50" s="610"/>
      <c r="F50" s="610"/>
      <c r="G50" s="610"/>
    </row>
    <row r="51" spans="1:7" ht="43.5" customHeight="1" x14ac:dyDescent="0.25">
      <c r="A51" s="172" t="str">
        <f>+Categoria_de_Costos!B544</f>
        <v>b. Campaña de promoción al consumo, fortalecimiento imagen corporativa, material promocional, etc.</v>
      </c>
      <c r="B51" s="609" t="s">
        <v>553</v>
      </c>
      <c r="C51" s="610"/>
      <c r="D51" s="610"/>
      <c r="E51" s="610"/>
      <c r="F51" s="610"/>
      <c r="G51" s="610"/>
    </row>
    <row r="52" spans="1:7" ht="43.5" customHeight="1" x14ac:dyDescent="0.25">
      <c r="A52" s="172" t="str">
        <f>+Categoria_de_Costos!B547</f>
        <v>c. Promoción y comunicación en medios masivos</v>
      </c>
      <c r="B52" s="609" t="s">
        <v>554</v>
      </c>
      <c r="C52" s="610"/>
      <c r="D52" s="610"/>
      <c r="E52" s="610"/>
      <c r="F52" s="610"/>
      <c r="G52" s="610"/>
    </row>
    <row r="53" spans="1:7" ht="43.5" customHeight="1" x14ac:dyDescent="0.25">
      <c r="A53" s="172" t="str">
        <f>+Categoria_de_Costos!B581</f>
        <v>d. Promoción y comunicación para correos masivos y mensajes</v>
      </c>
      <c r="B53" s="609" t="s">
        <v>555</v>
      </c>
      <c r="C53" s="610"/>
      <c r="D53" s="610"/>
      <c r="E53" s="610"/>
      <c r="F53" s="610"/>
      <c r="G53" s="610"/>
    </row>
    <row r="54" spans="1:7" ht="43.5" customHeight="1" x14ac:dyDescent="0.25">
      <c r="A54" s="172" t="str">
        <f>+Categoria_de_Costos!B590</f>
        <v>e. Promoción comunicación plataformas digitales</v>
      </c>
      <c r="B54" s="609" t="s">
        <v>556</v>
      </c>
      <c r="C54" s="610"/>
      <c r="D54" s="610"/>
      <c r="E54" s="610"/>
      <c r="F54" s="610"/>
      <c r="G54" s="610"/>
    </row>
    <row r="55" spans="1:7" ht="43.5" customHeight="1" x14ac:dyDescent="0.25">
      <c r="A55" s="172" t="str">
        <f>+Categoria_de_Costos!B612</f>
        <v>f. Herramientas para la promoción y comunicación</v>
      </c>
      <c r="B55" s="609" t="s">
        <v>557</v>
      </c>
      <c r="C55" s="610"/>
      <c r="D55" s="610"/>
      <c r="E55" s="610"/>
      <c r="F55" s="610"/>
      <c r="G55" s="610"/>
    </row>
    <row r="56" spans="1:7" ht="43.5" customHeight="1" x14ac:dyDescent="0.25">
      <c r="A56" s="172" t="str">
        <f>+Categoria_de_Costos!B621</f>
        <v xml:space="preserve">g. Proyecto de comunicación radial regional: </v>
      </c>
      <c r="B56" s="609" t="s">
        <v>558</v>
      </c>
      <c r="C56" s="610"/>
      <c r="D56" s="610"/>
      <c r="E56" s="610"/>
      <c r="F56" s="610"/>
      <c r="G56" s="610"/>
    </row>
    <row r="57" spans="1:7" ht="43.5" customHeight="1" x14ac:dyDescent="0.25">
      <c r="A57" s="172" t="str">
        <f>+Categoria_de_Costos!B631</f>
        <v xml:space="preserve">h. Material publicitario, de promoción y/o comunicación </v>
      </c>
      <c r="B57" s="609" t="s">
        <v>559</v>
      </c>
      <c r="C57" s="610"/>
      <c r="D57" s="610"/>
      <c r="E57" s="610"/>
      <c r="F57" s="610"/>
      <c r="G57" s="610"/>
    </row>
    <row r="58" spans="1:7" ht="47.25" customHeight="1" x14ac:dyDescent="0.25">
      <c r="A58" s="174"/>
      <c r="B58" s="187"/>
      <c r="C58" s="188"/>
      <c r="D58" s="188"/>
      <c r="E58" s="188"/>
      <c r="F58" s="188"/>
      <c r="G58" s="188"/>
    </row>
    <row r="59" spans="1:7" ht="57.6" customHeight="1" x14ac:dyDescent="0.25">
      <c r="A59" s="159" t="str">
        <f>+Categoria_de_Costos!B12</f>
        <v>7. Actividades para comercialización</v>
      </c>
      <c r="B59" s="606" t="s">
        <v>560</v>
      </c>
      <c r="C59" s="607"/>
      <c r="D59" s="607"/>
      <c r="E59" s="607"/>
      <c r="F59" s="607"/>
      <c r="G59" s="607"/>
    </row>
    <row r="60" spans="1:7" ht="74.45" customHeight="1" x14ac:dyDescent="0.25">
      <c r="A60" s="175" t="str">
        <f>+Categoria_de_Costos!B647</f>
        <v>a. Rueda de negocio presencial (10 empresas)</v>
      </c>
      <c r="B60" s="606" t="s">
        <v>561</v>
      </c>
      <c r="C60" s="607"/>
      <c r="D60" s="607"/>
      <c r="E60" s="607"/>
      <c r="F60" s="607"/>
      <c r="G60" s="607"/>
    </row>
    <row r="61" spans="1:7" ht="60.95" customHeight="1" x14ac:dyDescent="0.25">
      <c r="A61" s="175" t="str">
        <f>+Categoria_de_Costos!B661</f>
        <v>b Rueda de negocio  virtual</v>
      </c>
      <c r="B61" s="606" t="s">
        <v>562</v>
      </c>
      <c r="C61" s="607"/>
      <c r="D61" s="607"/>
      <c r="E61" s="607"/>
      <c r="F61" s="607"/>
      <c r="G61" s="607"/>
    </row>
    <row r="62" spans="1:7" ht="67.5" customHeight="1" x14ac:dyDescent="0.25">
      <c r="A62" s="175" t="str">
        <f>+Categoria_de_Costos!B669</f>
        <v>c. Participación en ferias comerciales internacionales</v>
      </c>
      <c r="B62" s="606" t="s">
        <v>563</v>
      </c>
      <c r="C62" s="607"/>
      <c r="D62" s="607"/>
      <c r="E62" s="607"/>
      <c r="F62" s="607"/>
      <c r="G62" s="607"/>
    </row>
    <row r="63" spans="1:7" ht="62.45" customHeight="1" x14ac:dyDescent="0.25">
      <c r="A63" s="175" t="str">
        <f>+Categoria_de_Costos!B678</f>
        <v xml:space="preserve">d. Participación en mercados campesinos/ Circuitos cortos de comercialización </v>
      </c>
      <c r="B63" s="606" t="s">
        <v>564</v>
      </c>
      <c r="C63" s="607"/>
      <c r="D63" s="607"/>
      <c r="E63" s="607"/>
      <c r="F63" s="607"/>
      <c r="G63" s="607"/>
    </row>
    <row r="64" spans="1:7" ht="45.75" customHeight="1" x14ac:dyDescent="0.25">
      <c r="A64" s="175" t="str">
        <f>+Categoria_de_Costos!B687</f>
        <v>e. Misiones comerciales internacionales</v>
      </c>
      <c r="B64" s="606" t="s">
        <v>565</v>
      </c>
      <c r="C64" s="607"/>
      <c r="D64" s="607"/>
      <c r="E64" s="607"/>
      <c r="F64" s="607"/>
      <c r="G64" s="607"/>
    </row>
    <row r="65" spans="1:7" ht="56.25" customHeight="1" x14ac:dyDescent="0.25">
      <c r="A65" s="175" t="str">
        <f>+Categoria_de_Costos!B696</f>
        <v xml:space="preserve">f. Elaboración de feria Nacional </v>
      </c>
      <c r="B65" s="606" t="s">
        <v>566</v>
      </c>
      <c r="C65" s="607"/>
      <c r="D65" s="607"/>
      <c r="E65" s="607"/>
      <c r="F65" s="607"/>
      <c r="G65" s="607"/>
    </row>
    <row r="66" spans="1:7" ht="47.25" customHeight="1" x14ac:dyDescent="0.25">
      <c r="A66" s="175" t="str">
        <f>+Categoria_de_Costos!B699</f>
        <v xml:space="preserve">g. Elaboración feria Regional </v>
      </c>
      <c r="B66" s="606" t="s">
        <v>567</v>
      </c>
      <c r="C66" s="607"/>
      <c r="D66" s="607"/>
      <c r="E66" s="607"/>
      <c r="F66" s="607"/>
      <c r="G66" s="607"/>
    </row>
    <row r="67" spans="1:7" ht="47.25" customHeight="1" x14ac:dyDescent="0.25">
      <c r="A67" s="164"/>
      <c r="B67" s="187"/>
      <c r="C67" s="188"/>
      <c r="D67" s="188"/>
      <c r="E67" s="188"/>
      <c r="F67" s="188"/>
      <c r="G67" s="188"/>
    </row>
    <row r="68" spans="1:7" ht="47.25" customHeight="1" x14ac:dyDescent="0.25">
      <c r="A68" s="159" t="str">
        <f>+Categoria_de_Costos!B13</f>
        <v>8. Sistemas de información y seguimiento</v>
      </c>
      <c r="B68" s="606" t="s">
        <v>568</v>
      </c>
      <c r="C68" s="607"/>
      <c r="D68" s="607"/>
      <c r="E68" s="607"/>
      <c r="F68" s="607"/>
      <c r="G68" s="607"/>
    </row>
    <row r="69" spans="1:7" ht="48.95" customHeight="1" x14ac:dyDescent="0.25">
      <c r="A69" s="176" t="str">
        <f>+Categoria_de_Costos!B704</f>
        <v>a. Diseño y creación del sistema interoperable de información</v>
      </c>
      <c r="B69" s="606" t="s">
        <v>569</v>
      </c>
      <c r="C69" s="607"/>
      <c r="D69" s="607"/>
      <c r="E69" s="607"/>
      <c r="F69" s="607"/>
      <c r="G69" s="607"/>
    </row>
    <row r="70" spans="1:7" ht="48.95" customHeight="1" x14ac:dyDescent="0.25">
      <c r="A70" s="176" t="str">
        <f>+Categoria_de_Costos!B711</f>
        <v>b. Sistema de seguimiento y evaluación</v>
      </c>
      <c r="B70" s="606" t="s">
        <v>570</v>
      </c>
      <c r="C70" s="607"/>
      <c r="D70" s="607"/>
      <c r="E70" s="607"/>
      <c r="F70" s="607"/>
      <c r="G70" s="607"/>
    </row>
    <row r="71" spans="1:7" ht="47.25" customHeight="1" x14ac:dyDescent="0.25">
      <c r="A71" s="164"/>
      <c r="B71" s="187"/>
      <c r="C71" s="188"/>
      <c r="D71" s="188"/>
      <c r="E71" s="188"/>
      <c r="F71" s="188"/>
      <c r="G71" s="188"/>
    </row>
    <row r="72" spans="1:7" ht="63.75" customHeight="1" x14ac:dyDescent="0.25">
      <c r="A72" s="159" t="str">
        <f>+Categoria_de_Costos!B14</f>
        <v xml:space="preserve">9. Certificaciones </v>
      </c>
      <c r="B72" s="606" t="s">
        <v>571</v>
      </c>
      <c r="C72" s="607"/>
      <c r="D72" s="607"/>
      <c r="E72" s="607"/>
      <c r="F72" s="607"/>
      <c r="G72" s="607"/>
    </row>
    <row r="73" spans="1:7" ht="42.95" customHeight="1" x14ac:dyDescent="0.25">
      <c r="A73" s="176" t="str">
        <f>+Categoria_de_Costos!B719</f>
        <v>a. Certificaciones Buenas Prácticas Ganaderas - BPG / Producción Ovino Caprina</v>
      </c>
      <c r="B73" s="606" t="s">
        <v>572</v>
      </c>
      <c r="C73" s="607"/>
      <c r="D73" s="607"/>
      <c r="E73" s="607"/>
      <c r="F73" s="607"/>
      <c r="G73" s="607"/>
    </row>
    <row r="74" spans="1:7" ht="66.75" customHeight="1" x14ac:dyDescent="0.25">
      <c r="A74" s="176" t="str">
        <f>+Categoria_de_Costos!B732</f>
        <v>b. Visita Verificación Cumplimiento -  Buenas Prácticas de Manufacturas (BPM) / Plantas de Procesamiento</v>
      </c>
      <c r="B74" s="609" t="s">
        <v>573</v>
      </c>
      <c r="C74" s="610"/>
      <c r="D74" s="610"/>
      <c r="E74" s="610"/>
      <c r="F74" s="610"/>
      <c r="G74" s="610"/>
    </row>
    <row r="75" spans="1:7" ht="70.5" customHeight="1" x14ac:dyDescent="0.25">
      <c r="A75" s="176" t="str">
        <f>+Categoria_de_Costos!B742</f>
        <v>c. Certificaciones HACCP / Plantas de Procesamiento (Leche, Carne, Beneficio, Acondicionadoras)</v>
      </c>
      <c r="B75" s="609" t="s">
        <v>574</v>
      </c>
      <c r="C75" s="610"/>
      <c r="D75" s="610"/>
      <c r="E75" s="610"/>
      <c r="F75" s="610"/>
      <c r="G75" s="610"/>
    </row>
    <row r="76" spans="1:7" ht="63.75" customHeight="1" x14ac:dyDescent="0.25">
      <c r="A76" s="176" t="str">
        <f>+Categoria_de_Costos!B754</f>
        <v>d. Certificación Sellos Verdes (certificado ambiental)</v>
      </c>
      <c r="B76" s="606" t="s">
        <v>575</v>
      </c>
      <c r="C76" s="607"/>
      <c r="D76" s="607"/>
      <c r="E76" s="607"/>
      <c r="F76" s="607"/>
      <c r="G76" s="607"/>
    </row>
    <row r="77" spans="1:7" ht="84" customHeight="1" x14ac:dyDescent="0.25">
      <c r="A77" s="176" t="str">
        <f>+Categoria_de_Costos!B763</f>
        <v>e. Certificación Sello de Calidad Hecho a Mano</v>
      </c>
      <c r="B77" s="606" t="s">
        <v>576</v>
      </c>
      <c r="C77" s="607"/>
      <c r="D77" s="607"/>
      <c r="E77" s="607"/>
      <c r="F77" s="607"/>
      <c r="G77" s="607"/>
    </row>
    <row r="78" spans="1:7" ht="48.75" customHeight="1" x14ac:dyDescent="0.25">
      <c r="A78" s="174"/>
      <c r="B78" s="187"/>
      <c r="C78" s="188"/>
      <c r="D78" s="188"/>
      <c r="E78" s="188"/>
      <c r="F78" s="188"/>
      <c r="G78" s="188"/>
    </row>
    <row r="79" spans="1:7" ht="57.95" customHeight="1" x14ac:dyDescent="0.25">
      <c r="A79" s="177" t="str">
        <f>+Categoria_de_Costos!B15</f>
        <v xml:space="preserve">10. Análisis de laboratorios </v>
      </c>
      <c r="B79" s="187"/>
      <c r="C79" s="188"/>
      <c r="D79" s="188"/>
      <c r="E79" s="188"/>
      <c r="F79" s="188"/>
      <c r="G79" s="188"/>
    </row>
    <row r="80" spans="1:7" ht="75.95" customHeight="1" x14ac:dyDescent="0.25">
      <c r="A80" s="178" t="str">
        <f>+Categoria_de_Costos!B773</f>
        <v>a. Análisis de Calidad de Aguas (Deben ser laboratorios acreditados por IDEAM)</v>
      </c>
      <c r="B80" s="609" t="s">
        <v>577</v>
      </c>
      <c r="C80" s="610"/>
      <c r="D80" s="610"/>
      <c r="E80" s="610"/>
      <c r="F80" s="610"/>
      <c r="G80" s="610"/>
    </row>
    <row r="81" spans="1:16378" ht="45" customHeight="1" x14ac:dyDescent="0.25">
      <c r="A81" s="178" t="str">
        <f>+Categoria_de_Costos!B789</f>
        <v xml:space="preserve">b. Análisis de Suelos: </v>
      </c>
      <c r="B81" s="609" t="s">
        <v>578</v>
      </c>
      <c r="C81" s="610"/>
      <c r="D81" s="610"/>
      <c r="E81" s="610"/>
      <c r="F81" s="610"/>
      <c r="G81" s="610"/>
    </row>
    <row r="82" spans="1:16378" ht="56.1" customHeight="1" x14ac:dyDescent="0.25">
      <c r="B82" s="187"/>
      <c r="C82" s="187"/>
      <c r="D82" s="187"/>
      <c r="E82" s="187"/>
      <c r="F82" s="187"/>
      <c r="G82" s="187"/>
    </row>
    <row r="83" spans="1:16378" ht="63.6" customHeight="1" x14ac:dyDescent="0.25">
      <c r="A83" s="159" t="str">
        <f>+Categoria_de_Costos!B796</f>
        <v xml:space="preserve">11 . Incentivos </v>
      </c>
      <c r="B83" s="606" t="s">
        <v>579</v>
      </c>
      <c r="C83" s="607"/>
      <c r="D83" s="607"/>
      <c r="E83" s="607"/>
      <c r="F83" s="607"/>
      <c r="G83" s="607"/>
    </row>
    <row r="84" spans="1:16378" ht="99.95" customHeight="1" x14ac:dyDescent="0.25">
      <c r="A84" s="179" t="str">
        <f>+Categoria_de_Costos!B810</f>
        <v>a. LEC Desarrollo Productivo (Sostenimiento pecuario)</v>
      </c>
      <c r="B84" s="609" t="s">
        <v>580</v>
      </c>
      <c r="C84" s="610"/>
      <c r="D84" s="610"/>
      <c r="E84" s="610"/>
      <c r="F84" s="610"/>
      <c r="G84" s="610"/>
      <c r="I84" s="158"/>
      <c r="J84" s="613"/>
      <c r="K84" s="614"/>
      <c r="L84" s="614"/>
      <c r="M84" s="614"/>
      <c r="N84" s="614"/>
      <c r="O84" s="614"/>
      <c r="P84" s="158"/>
      <c r="Q84" s="613"/>
      <c r="R84" s="614"/>
      <c r="S84" s="614"/>
      <c r="T84" s="614"/>
      <c r="U84" s="614"/>
      <c r="V84" s="614"/>
      <c r="W84" s="158"/>
      <c r="X84" s="613"/>
      <c r="Y84" s="614"/>
      <c r="Z84" s="614"/>
      <c r="AA84" s="614"/>
      <c r="AB84" s="614"/>
      <c r="AC84" s="614"/>
      <c r="AD84" s="158"/>
      <c r="AE84" s="613"/>
      <c r="AF84" s="614"/>
      <c r="AG84" s="614"/>
      <c r="AH84" s="614"/>
      <c r="AI84" s="614"/>
      <c r="AJ84" s="614"/>
      <c r="AK84" s="158"/>
      <c r="AL84" s="613"/>
      <c r="AM84" s="614"/>
      <c r="AN84" s="614"/>
      <c r="AO84" s="614"/>
      <c r="AP84" s="614"/>
      <c r="AQ84" s="614"/>
      <c r="AR84" s="158"/>
      <c r="AS84" s="613"/>
      <c r="AT84" s="614"/>
      <c r="AU84" s="614"/>
      <c r="AV84" s="614"/>
      <c r="AW84" s="614"/>
      <c r="AX84" s="614"/>
      <c r="AY84" s="180"/>
      <c r="AZ84" s="611"/>
      <c r="BA84" s="612"/>
      <c r="BB84" s="612"/>
      <c r="BC84" s="612"/>
      <c r="BD84" s="612"/>
      <c r="BE84" s="612"/>
      <c r="BF84" s="181"/>
      <c r="BG84" s="611"/>
      <c r="BH84" s="612"/>
      <c r="BI84" s="612"/>
      <c r="BJ84" s="612"/>
      <c r="BK84" s="612"/>
      <c r="BL84" s="612"/>
      <c r="BM84" s="181"/>
      <c r="BN84" s="611"/>
      <c r="BO84" s="612"/>
      <c r="BP84" s="612"/>
      <c r="BQ84" s="612"/>
      <c r="BR84" s="612"/>
      <c r="BS84" s="612"/>
      <c r="BT84" s="181"/>
      <c r="BU84" s="611"/>
      <c r="BV84" s="612"/>
      <c r="BW84" s="612"/>
      <c r="BX84" s="612"/>
      <c r="BY84" s="612"/>
      <c r="BZ84" s="612"/>
      <c r="CA84" s="181"/>
      <c r="CB84" s="611"/>
      <c r="CC84" s="612"/>
      <c r="CD84" s="612"/>
      <c r="CE84" s="612"/>
      <c r="CF84" s="612"/>
      <c r="CG84" s="612"/>
      <c r="CH84" s="181"/>
      <c r="CI84" s="611"/>
      <c r="CJ84" s="612"/>
      <c r="CK84" s="612"/>
      <c r="CL84" s="612"/>
      <c r="CM84" s="612"/>
      <c r="CN84" s="612"/>
      <c r="CO84" s="181"/>
      <c r="CP84" s="611"/>
      <c r="CQ84" s="612"/>
      <c r="CR84" s="612"/>
      <c r="CS84" s="612"/>
      <c r="CT84" s="612"/>
      <c r="CU84" s="612"/>
      <c r="CV84" s="181"/>
      <c r="CW84" s="611"/>
      <c r="CX84" s="612"/>
      <c r="CY84" s="612"/>
      <c r="CZ84" s="612"/>
      <c r="DA84" s="612"/>
      <c r="DB84" s="612"/>
      <c r="DC84" s="181"/>
      <c r="DD84" s="611"/>
      <c r="DE84" s="612"/>
      <c r="DF84" s="612"/>
      <c r="DG84" s="612"/>
      <c r="DH84" s="612"/>
      <c r="DI84" s="612"/>
      <c r="DJ84" s="181"/>
      <c r="DK84" s="611"/>
      <c r="DL84" s="612"/>
      <c r="DM84" s="612"/>
      <c r="DN84" s="612"/>
      <c r="DO84" s="612"/>
      <c r="DP84" s="612"/>
      <c r="DQ84" s="181"/>
      <c r="DR84" s="611"/>
      <c r="DS84" s="612"/>
      <c r="DT84" s="612"/>
      <c r="DU84" s="612"/>
      <c r="DV84" s="612"/>
      <c r="DW84" s="612"/>
      <c r="DX84" s="181"/>
      <c r="DY84" s="611"/>
      <c r="DZ84" s="612"/>
      <c r="EA84" s="612"/>
      <c r="EB84" s="612"/>
      <c r="EC84" s="612"/>
      <c r="ED84" s="612"/>
      <c r="EE84" s="181"/>
      <c r="EF84" s="611"/>
      <c r="EG84" s="612"/>
      <c r="EH84" s="612"/>
      <c r="EI84" s="612"/>
      <c r="EJ84" s="612"/>
      <c r="EK84" s="612"/>
      <c r="EL84" s="181"/>
      <c r="EM84" s="611"/>
      <c r="EN84" s="612"/>
      <c r="EO84" s="612"/>
      <c r="EP84" s="612"/>
      <c r="EQ84" s="612"/>
      <c r="ER84" s="612"/>
      <c r="ES84" s="181"/>
      <c r="ET84" s="611"/>
      <c r="EU84" s="612"/>
      <c r="EV84" s="612"/>
      <c r="EW84" s="612"/>
      <c r="EX84" s="612"/>
      <c r="EY84" s="612"/>
      <c r="EZ84" s="181"/>
      <c r="FA84" s="611"/>
      <c r="FB84" s="612"/>
      <c r="FC84" s="612"/>
      <c r="FD84" s="612"/>
      <c r="FE84" s="612"/>
      <c r="FF84" s="612"/>
      <c r="FG84" s="181"/>
      <c r="FH84" s="611"/>
      <c r="FI84" s="612"/>
      <c r="FJ84" s="612"/>
      <c r="FK84" s="612"/>
      <c r="FL84" s="612"/>
      <c r="FM84" s="612"/>
      <c r="FN84" s="181"/>
      <c r="FO84" s="611"/>
      <c r="FP84" s="612"/>
      <c r="FQ84" s="612"/>
      <c r="FR84" s="612"/>
      <c r="FS84" s="612"/>
      <c r="FT84" s="612"/>
      <c r="FU84" s="181"/>
      <c r="FV84" s="611"/>
      <c r="FW84" s="612"/>
      <c r="FX84" s="612"/>
      <c r="FY84" s="612"/>
      <c r="FZ84" s="612"/>
      <c r="GA84" s="612"/>
      <c r="GB84" s="181"/>
      <c r="GC84" s="611"/>
      <c r="GD84" s="612"/>
      <c r="GE84" s="612"/>
      <c r="GF84" s="612"/>
      <c r="GG84" s="612"/>
      <c r="GH84" s="612"/>
      <c r="GI84" s="181"/>
      <c r="GJ84" s="611"/>
      <c r="GK84" s="612"/>
      <c r="GL84" s="612"/>
      <c r="GM84" s="612"/>
      <c r="GN84" s="612"/>
      <c r="GO84" s="612"/>
      <c r="GP84" s="181"/>
      <c r="GQ84" s="611"/>
      <c r="GR84" s="612"/>
      <c r="GS84" s="612"/>
      <c r="GT84" s="612"/>
      <c r="GU84" s="612"/>
      <c r="GV84" s="612"/>
      <c r="GW84" s="181"/>
      <c r="GX84" s="611"/>
      <c r="GY84" s="612"/>
      <c r="GZ84" s="612"/>
      <c r="HA84" s="612"/>
      <c r="HB84" s="612"/>
      <c r="HC84" s="612"/>
      <c r="HD84" s="181"/>
      <c r="HE84" s="611"/>
      <c r="HF84" s="612"/>
      <c r="HG84" s="612"/>
      <c r="HH84" s="612"/>
      <c r="HI84" s="612"/>
      <c r="HJ84" s="612"/>
      <c r="HK84" s="181"/>
      <c r="HL84" s="611"/>
      <c r="HM84" s="612"/>
      <c r="HN84" s="612"/>
      <c r="HO84" s="612"/>
      <c r="HP84" s="612"/>
      <c r="HQ84" s="612"/>
      <c r="HR84" s="181"/>
      <c r="HS84" s="611"/>
      <c r="HT84" s="612"/>
      <c r="HU84" s="612"/>
      <c r="HV84" s="612"/>
      <c r="HW84" s="612"/>
      <c r="HX84" s="612"/>
      <c r="HY84" s="181"/>
      <c r="HZ84" s="611"/>
      <c r="IA84" s="612"/>
      <c r="IB84" s="612"/>
      <c r="IC84" s="612"/>
      <c r="ID84" s="612"/>
      <c r="IE84" s="612"/>
      <c r="IF84" s="181"/>
      <c r="IG84" s="611"/>
      <c r="IH84" s="612"/>
      <c r="II84" s="612"/>
      <c r="IJ84" s="612"/>
      <c r="IK84" s="612"/>
      <c r="IL84" s="612"/>
      <c r="IM84" s="181"/>
      <c r="IN84" s="611"/>
      <c r="IO84" s="612"/>
      <c r="IP84" s="612"/>
      <c r="IQ84" s="612"/>
      <c r="IR84" s="612"/>
      <c r="IS84" s="612"/>
      <c r="IT84" s="181"/>
      <c r="IU84" s="611"/>
      <c r="IV84" s="612"/>
      <c r="IW84" s="612"/>
      <c r="IX84" s="612"/>
      <c r="IY84" s="612"/>
      <c r="IZ84" s="612"/>
      <c r="JA84" s="181"/>
      <c r="JB84" s="611"/>
      <c r="JC84" s="612"/>
      <c r="JD84" s="612"/>
      <c r="JE84" s="612"/>
      <c r="JF84" s="612"/>
      <c r="JG84" s="612"/>
      <c r="JH84" s="181"/>
      <c r="JI84" s="611"/>
      <c r="JJ84" s="612"/>
      <c r="JK84" s="612"/>
      <c r="JL84" s="612"/>
      <c r="JM84" s="612"/>
      <c r="JN84" s="612"/>
      <c r="JO84" s="181"/>
      <c r="JP84" s="611"/>
      <c r="JQ84" s="612"/>
      <c r="JR84" s="612"/>
      <c r="JS84" s="612"/>
      <c r="JT84" s="612"/>
      <c r="JU84" s="612"/>
      <c r="JV84" s="181"/>
      <c r="JW84" s="611"/>
      <c r="JX84" s="612"/>
      <c r="JY84" s="612"/>
      <c r="JZ84" s="612"/>
      <c r="KA84" s="612"/>
      <c r="KB84" s="612"/>
      <c r="KC84" s="181"/>
      <c r="KD84" s="611"/>
      <c r="KE84" s="612"/>
      <c r="KF84" s="612"/>
      <c r="KG84" s="612"/>
      <c r="KH84" s="612"/>
      <c r="KI84" s="612"/>
      <c r="KJ84" s="181"/>
      <c r="KK84" s="611"/>
      <c r="KL84" s="612"/>
      <c r="KM84" s="612"/>
      <c r="KN84" s="612"/>
      <c r="KO84" s="612"/>
      <c r="KP84" s="612"/>
      <c r="KQ84" s="181"/>
      <c r="KR84" s="611"/>
      <c r="KS84" s="612"/>
      <c r="KT84" s="612"/>
      <c r="KU84" s="612"/>
      <c r="KV84" s="612"/>
      <c r="KW84" s="612"/>
      <c r="KX84" s="181"/>
      <c r="KY84" s="611"/>
      <c r="KZ84" s="612"/>
      <c r="LA84" s="612"/>
      <c r="LB84" s="612"/>
      <c r="LC84" s="612"/>
      <c r="LD84" s="612"/>
      <c r="LE84" s="181"/>
      <c r="LF84" s="611"/>
      <c r="LG84" s="612"/>
      <c r="LH84" s="612"/>
      <c r="LI84" s="612"/>
      <c r="LJ84" s="612"/>
      <c r="LK84" s="612"/>
      <c r="LL84" s="181"/>
      <c r="LM84" s="611"/>
      <c r="LN84" s="612"/>
      <c r="LO84" s="612"/>
      <c r="LP84" s="612"/>
      <c r="LQ84" s="612"/>
      <c r="LR84" s="612"/>
      <c r="LS84" s="181"/>
      <c r="LT84" s="611"/>
      <c r="LU84" s="612"/>
      <c r="LV84" s="612"/>
      <c r="LW84" s="612"/>
      <c r="LX84" s="612"/>
      <c r="LY84" s="612"/>
      <c r="LZ84" s="181"/>
      <c r="MA84" s="611"/>
      <c r="MB84" s="612"/>
      <c r="MC84" s="612"/>
      <c r="MD84" s="612"/>
      <c r="ME84" s="612"/>
      <c r="MF84" s="612"/>
      <c r="MG84" s="181"/>
      <c r="MH84" s="611"/>
      <c r="MI84" s="612"/>
      <c r="MJ84" s="612"/>
      <c r="MK84" s="612"/>
      <c r="ML84" s="612"/>
      <c r="MM84" s="612"/>
      <c r="MN84" s="181"/>
      <c r="MO84" s="611"/>
      <c r="MP84" s="612"/>
      <c r="MQ84" s="612"/>
      <c r="MR84" s="612"/>
      <c r="MS84" s="612"/>
      <c r="MT84" s="612"/>
      <c r="MU84" s="181"/>
      <c r="MV84" s="611"/>
      <c r="MW84" s="612"/>
      <c r="MX84" s="612"/>
      <c r="MY84" s="612"/>
      <c r="MZ84" s="612"/>
      <c r="NA84" s="612"/>
      <c r="NB84" s="181"/>
      <c r="NC84" s="611"/>
      <c r="ND84" s="612"/>
      <c r="NE84" s="612"/>
      <c r="NF84" s="612"/>
      <c r="NG84" s="612"/>
      <c r="NH84" s="612"/>
      <c r="NI84" s="181"/>
      <c r="NJ84" s="611"/>
      <c r="NK84" s="612"/>
      <c r="NL84" s="612"/>
      <c r="NM84" s="612"/>
      <c r="NN84" s="612"/>
      <c r="NO84" s="612"/>
      <c r="NP84" s="181"/>
      <c r="NQ84" s="611"/>
      <c r="NR84" s="612"/>
      <c r="NS84" s="612"/>
      <c r="NT84" s="612"/>
      <c r="NU84" s="612"/>
      <c r="NV84" s="612"/>
      <c r="NW84" s="181"/>
      <c r="NX84" s="611"/>
      <c r="NY84" s="612"/>
      <c r="NZ84" s="612"/>
      <c r="OA84" s="612"/>
      <c r="OB84" s="612"/>
      <c r="OC84" s="612"/>
      <c r="OD84" s="181"/>
      <c r="OE84" s="611"/>
      <c r="OF84" s="612"/>
      <c r="OG84" s="612"/>
      <c r="OH84" s="612"/>
      <c r="OI84" s="612"/>
      <c r="OJ84" s="612"/>
      <c r="OK84" s="181"/>
      <c r="OL84" s="611"/>
      <c r="OM84" s="612"/>
      <c r="ON84" s="612"/>
      <c r="OO84" s="612"/>
      <c r="OP84" s="612"/>
      <c r="OQ84" s="612"/>
      <c r="OR84" s="181"/>
      <c r="OS84" s="611"/>
      <c r="OT84" s="612"/>
      <c r="OU84" s="612"/>
      <c r="OV84" s="612"/>
      <c r="OW84" s="612"/>
      <c r="OX84" s="612"/>
      <c r="OY84" s="181"/>
      <c r="OZ84" s="611"/>
      <c r="PA84" s="612"/>
      <c r="PB84" s="612"/>
      <c r="PC84" s="612"/>
      <c r="PD84" s="612"/>
      <c r="PE84" s="612"/>
      <c r="PF84" s="181"/>
      <c r="PG84" s="611"/>
      <c r="PH84" s="612"/>
      <c r="PI84" s="612"/>
      <c r="PJ84" s="612"/>
      <c r="PK84" s="612"/>
      <c r="PL84" s="612"/>
      <c r="PM84" s="181"/>
      <c r="PN84" s="611"/>
      <c r="PO84" s="612"/>
      <c r="PP84" s="612"/>
      <c r="PQ84" s="612"/>
      <c r="PR84" s="612"/>
      <c r="PS84" s="612"/>
      <c r="PT84" s="181"/>
      <c r="PU84" s="611"/>
      <c r="PV84" s="612"/>
      <c r="PW84" s="612"/>
      <c r="PX84" s="612"/>
      <c r="PY84" s="612"/>
      <c r="PZ84" s="612"/>
      <c r="QA84" s="181"/>
      <c r="QB84" s="611"/>
      <c r="QC84" s="612"/>
      <c r="QD84" s="612"/>
      <c r="QE84" s="612"/>
      <c r="QF84" s="612"/>
      <c r="QG84" s="612"/>
      <c r="QH84" s="181"/>
      <c r="QI84" s="611"/>
      <c r="QJ84" s="612"/>
      <c r="QK84" s="612"/>
      <c r="QL84" s="612"/>
      <c r="QM84" s="612"/>
      <c r="QN84" s="612"/>
      <c r="QO84" s="181"/>
      <c r="QP84" s="611"/>
      <c r="QQ84" s="612"/>
      <c r="QR84" s="612"/>
      <c r="QS84" s="612"/>
      <c r="QT84" s="612"/>
      <c r="QU84" s="612"/>
      <c r="QV84" s="181"/>
      <c r="QW84" s="611"/>
      <c r="QX84" s="612"/>
      <c r="QY84" s="612"/>
      <c r="QZ84" s="612"/>
      <c r="RA84" s="612"/>
      <c r="RB84" s="612"/>
      <c r="RC84" s="181"/>
      <c r="RD84" s="611"/>
      <c r="RE84" s="612"/>
      <c r="RF84" s="612"/>
      <c r="RG84" s="612"/>
      <c r="RH84" s="612"/>
      <c r="RI84" s="612"/>
      <c r="RJ84" s="181"/>
      <c r="RK84" s="611"/>
      <c r="RL84" s="612"/>
      <c r="RM84" s="612"/>
      <c r="RN84" s="612"/>
      <c r="RO84" s="612"/>
      <c r="RP84" s="612"/>
      <c r="RQ84" s="181"/>
      <c r="RR84" s="611"/>
      <c r="RS84" s="612"/>
      <c r="RT84" s="612"/>
      <c r="RU84" s="612"/>
      <c r="RV84" s="612"/>
      <c r="RW84" s="612"/>
      <c r="RX84" s="181"/>
      <c r="RY84" s="611"/>
      <c r="RZ84" s="612"/>
      <c r="SA84" s="612"/>
      <c r="SB84" s="612"/>
      <c r="SC84" s="612"/>
      <c r="SD84" s="612"/>
      <c r="SE84" s="181"/>
      <c r="SF84" s="611"/>
      <c r="SG84" s="612"/>
      <c r="SH84" s="612"/>
      <c r="SI84" s="612"/>
      <c r="SJ84" s="612"/>
      <c r="SK84" s="612"/>
      <c r="SL84" s="181"/>
      <c r="SM84" s="611"/>
      <c r="SN84" s="612"/>
      <c r="SO84" s="612"/>
      <c r="SP84" s="612"/>
      <c r="SQ84" s="612"/>
      <c r="SR84" s="612"/>
      <c r="SS84" s="181"/>
      <c r="ST84" s="611"/>
      <c r="SU84" s="612"/>
      <c r="SV84" s="612"/>
      <c r="SW84" s="612"/>
      <c r="SX84" s="612"/>
      <c r="SY84" s="612"/>
      <c r="SZ84" s="181"/>
      <c r="TA84" s="611"/>
      <c r="TB84" s="612"/>
      <c r="TC84" s="612"/>
      <c r="TD84" s="612"/>
      <c r="TE84" s="612"/>
      <c r="TF84" s="612"/>
      <c r="TG84" s="181"/>
      <c r="TH84" s="611"/>
      <c r="TI84" s="612"/>
      <c r="TJ84" s="612"/>
      <c r="TK84" s="612"/>
      <c r="TL84" s="612"/>
      <c r="TM84" s="612"/>
      <c r="TN84" s="181"/>
      <c r="TO84" s="611"/>
      <c r="TP84" s="612"/>
      <c r="TQ84" s="612"/>
      <c r="TR84" s="612"/>
      <c r="TS84" s="612"/>
      <c r="TT84" s="612"/>
      <c r="TU84" s="181"/>
      <c r="TV84" s="611"/>
      <c r="TW84" s="612"/>
      <c r="TX84" s="612"/>
      <c r="TY84" s="612"/>
      <c r="TZ84" s="612"/>
      <c r="UA84" s="612"/>
      <c r="UB84" s="181"/>
      <c r="UC84" s="611"/>
      <c r="UD84" s="612"/>
      <c r="UE84" s="612"/>
      <c r="UF84" s="612"/>
      <c r="UG84" s="612"/>
      <c r="UH84" s="612"/>
      <c r="UI84" s="181"/>
      <c r="UJ84" s="611"/>
      <c r="UK84" s="612"/>
      <c r="UL84" s="612"/>
      <c r="UM84" s="612"/>
      <c r="UN84" s="612"/>
      <c r="UO84" s="612"/>
      <c r="UP84" s="181"/>
      <c r="UQ84" s="611"/>
      <c r="UR84" s="612"/>
      <c r="US84" s="612"/>
      <c r="UT84" s="612"/>
      <c r="UU84" s="612"/>
      <c r="UV84" s="612"/>
      <c r="UW84" s="181"/>
      <c r="UX84" s="611"/>
      <c r="UY84" s="612"/>
      <c r="UZ84" s="612"/>
      <c r="VA84" s="612"/>
      <c r="VB84" s="612"/>
      <c r="VC84" s="612"/>
      <c r="VD84" s="181"/>
      <c r="VE84" s="611"/>
      <c r="VF84" s="612"/>
      <c r="VG84" s="612"/>
      <c r="VH84" s="612"/>
      <c r="VI84" s="612"/>
      <c r="VJ84" s="612"/>
      <c r="VK84" s="181"/>
      <c r="VL84" s="611"/>
      <c r="VM84" s="612"/>
      <c r="VN84" s="612"/>
      <c r="VO84" s="612"/>
      <c r="VP84" s="612"/>
      <c r="VQ84" s="612"/>
      <c r="VR84" s="181"/>
      <c r="VS84" s="611"/>
      <c r="VT84" s="612"/>
      <c r="VU84" s="612"/>
      <c r="VV84" s="612"/>
      <c r="VW84" s="612"/>
      <c r="VX84" s="612"/>
      <c r="VY84" s="181"/>
      <c r="VZ84" s="611"/>
      <c r="WA84" s="612"/>
      <c r="WB84" s="612"/>
      <c r="WC84" s="612"/>
      <c r="WD84" s="612"/>
      <c r="WE84" s="612"/>
      <c r="WF84" s="181"/>
      <c r="WG84" s="611"/>
      <c r="WH84" s="612"/>
      <c r="WI84" s="612"/>
      <c r="WJ84" s="612"/>
      <c r="WK84" s="612"/>
      <c r="WL84" s="612"/>
      <c r="WM84" s="181"/>
      <c r="WN84" s="611"/>
      <c r="WO84" s="612"/>
      <c r="WP84" s="612"/>
      <c r="WQ84" s="612"/>
      <c r="WR84" s="612"/>
      <c r="WS84" s="612"/>
      <c r="WT84" s="181"/>
      <c r="WU84" s="611"/>
      <c r="WV84" s="612"/>
      <c r="WW84" s="612"/>
      <c r="WX84" s="612"/>
      <c r="WY84" s="612"/>
      <c r="WZ84" s="612"/>
      <c r="XA84" s="181"/>
      <c r="XB84" s="611"/>
      <c r="XC84" s="612"/>
      <c r="XD84" s="612"/>
      <c r="XE84" s="612"/>
      <c r="XF84" s="612"/>
      <c r="XG84" s="612"/>
      <c r="XH84" s="181"/>
      <c r="XI84" s="611"/>
      <c r="XJ84" s="612"/>
      <c r="XK84" s="612"/>
      <c r="XL84" s="612"/>
      <c r="XM84" s="612"/>
      <c r="XN84" s="612"/>
      <c r="XO84" s="181"/>
      <c r="XP84" s="611"/>
      <c r="XQ84" s="612"/>
      <c r="XR84" s="612"/>
      <c r="XS84" s="612"/>
      <c r="XT84" s="612"/>
      <c r="XU84" s="612"/>
      <c r="XV84" s="181"/>
      <c r="XW84" s="611"/>
      <c r="XX84" s="612"/>
      <c r="XY84" s="612"/>
      <c r="XZ84" s="612"/>
      <c r="YA84" s="612"/>
      <c r="YB84" s="612"/>
      <c r="YC84" s="181"/>
      <c r="YD84" s="611"/>
      <c r="YE84" s="612"/>
      <c r="YF84" s="612"/>
      <c r="YG84" s="612"/>
      <c r="YH84" s="612"/>
      <c r="YI84" s="612"/>
      <c r="YJ84" s="181"/>
      <c r="YK84" s="611"/>
      <c r="YL84" s="612"/>
      <c r="YM84" s="612"/>
      <c r="YN84" s="612"/>
      <c r="YO84" s="612"/>
      <c r="YP84" s="612"/>
      <c r="YQ84" s="181"/>
      <c r="YR84" s="611"/>
      <c r="YS84" s="612"/>
      <c r="YT84" s="612"/>
      <c r="YU84" s="612"/>
      <c r="YV84" s="612"/>
      <c r="YW84" s="612"/>
      <c r="YX84" s="181"/>
      <c r="YY84" s="611"/>
      <c r="YZ84" s="612"/>
      <c r="ZA84" s="612"/>
      <c r="ZB84" s="612"/>
      <c r="ZC84" s="612"/>
      <c r="ZD84" s="612"/>
      <c r="ZE84" s="181"/>
      <c r="ZF84" s="611"/>
      <c r="ZG84" s="612"/>
      <c r="ZH84" s="612"/>
      <c r="ZI84" s="612"/>
      <c r="ZJ84" s="612"/>
      <c r="ZK84" s="612"/>
      <c r="ZL84" s="181"/>
      <c r="ZM84" s="611"/>
      <c r="ZN84" s="612"/>
      <c r="ZO84" s="612"/>
      <c r="ZP84" s="612"/>
      <c r="ZQ84" s="612"/>
      <c r="ZR84" s="612"/>
      <c r="ZS84" s="181"/>
      <c r="ZT84" s="611"/>
      <c r="ZU84" s="612"/>
      <c r="ZV84" s="612"/>
      <c r="ZW84" s="612"/>
      <c r="ZX84" s="612"/>
      <c r="ZY84" s="612"/>
      <c r="ZZ84" s="181"/>
      <c r="AAA84" s="611"/>
      <c r="AAB84" s="612"/>
      <c r="AAC84" s="612"/>
      <c r="AAD84" s="612"/>
      <c r="AAE84" s="612"/>
      <c r="AAF84" s="612"/>
      <c r="AAG84" s="181"/>
      <c r="AAH84" s="611"/>
      <c r="AAI84" s="612"/>
      <c r="AAJ84" s="612"/>
      <c r="AAK84" s="612"/>
      <c r="AAL84" s="612"/>
      <c r="AAM84" s="612"/>
      <c r="AAN84" s="181"/>
      <c r="AAO84" s="611"/>
      <c r="AAP84" s="612"/>
      <c r="AAQ84" s="612"/>
      <c r="AAR84" s="612"/>
      <c r="AAS84" s="612"/>
      <c r="AAT84" s="612"/>
      <c r="AAU84" s="181"/>
      <c r="AAV84" s="611"/>
      <c r="AAW84" s="612"/>
      <c r="AAX84" s="612"/>
      <c r="AAY84" s="612"/>
      <c r="AAZ84" s="612"/>
      <c r="ABA84" s="612"/>
      <c r="ABB84" s="181"/>
      <c r="ABC84" s="611"/>
      <c r="ABD84" s="612"/>
      <c r="ABE84" s="612"/>
      <c r="ABF84" s="612"/>
      <c r="ABG84" s="612"/>
      <c r="ABH84" s="612"/>
      <c r="ABI84" s="181"/>
      <c r="ABJ84" s="611"/>
      <c r="ABK84" s="612"/>
      <c r="ABL84" s="612"/>
      <c r="ABM84" s="612"/>
      <c r="ABN84" s="612"/>
      <c r="ABO84" s="612"/>
      <c r="ABP84" s="181"/>
      <c r="ABQ84" s="611"/>
      <c r="ABR84" s="612"/>
      <c r="ABS84" s="612"/>
      <c r="ABT84" s="612"/>
      <c r="ABU84" s="612"/>
      <c r="ABV84" s="612"/>
      <c r="ABW84" s="181"/>
      <c r="ABX84" s="611"/>
      <c r="ABY84" s="612"/>
      <c r="ABZ84" s="612"/>
      <c r="ACA84" s="612"/>
      <c r="ACB84" s="612"/>
      <c r="ACC84" s="612"/>
      <c r="ACD84" s="181"/>
      <c r="ACE84" s="611"/>
      <c r="ACF84" s="612"/>
      <c r="ACG84" s="612"/>
      <c r="ACH84" s="612"/>
      <c r="ACI84" s="612"/>
      <c r="ACJ84" s="612"/>
      <c r="ACK84" s="181"/>
      <c r="ACL84" s="611"/>
      <c r="ACM84" s="612"/>
      <c r="ACN84" s="612"/>
      <c r="ACO84" s="612"/>
      <c r="ACP84" s="612"/>
      <c r="ACQ84" s="612"/>
      <c r="ACR84" s="181"/>
      <c r="ACS84" s="611"/>
      <c r="ACT84" s="612"/>
      <c r="ACU84" s="612"/>
      <c r="ACV84" s="612"/>
      <c r="ACW84" s="612"/>
      <c r="ACX84" s="612"/>
      <c r="ACY84" s="181"/>
      <c r="ACZ84" s="611"/>
      <c r="ADA84" s="612"/>
      <c r="ADB84" s="612"/>
      <c r="ADC84" s="612"/>
      <c r="ADD84" s="612"/>
      <c r="ADE84" s="612"/>
      <c r="ADF84" s="181"/>
      <c r="ADG84" s="611"/>
      <c r="ADH84" s="612"/>
      <c r="ADI84" s="612"/>
      <c r="ADJ84" s="612"/>
      <c r="ADK84" s="612"/>
      <c r="ADL84" s="612"/>
      <c r="ADM84" s="181"/>
      <c r="ADN84" s="611"/>
      <c r="ADO84" s="612"/>
      <c r="ADP84" s="612"/>
      <c r="ADQ84" s="612"/>
      <c r="ADR84" s="612"/>
      <c r="ADS84" s="612"/>
      <c r="ADT84" s="181"/>
      <c r="ADU84" s="611"/>
      <c r="ADV84" s="612"/>
      <c r="ADW84" s="612"/>
      <c r="ADX84" s="612"/>
      <c r="ADY84" s="612"/>
      <c r="ADZ84" s="612"/>
      <c r="AEA84" s="181"/>
      <c r="AEB84" s="611"/>
      <c r="AEC84" s="612"/>
      <c r="AED84" s="612"/>
      <c r="AEE84" s="612"/>
      <c r="AEF84" s="612"/>
      <c r="AEG84" s="612"/>
      <c r="AEH84" s="181"/>
      <c r="AEI84" s="611"/>
      <c r="AEJ84" s="612"/>
      <c r="AEK84" s="612"/>
      <c r="AEL84" s="612"/>
      <c r="AEM84" s="612"/>
      <c r="AEN84" s="612"/>
      <c r="AEO84" s="181"/>
      <c r="AEP84" s="611"/>
      <c r="AEQ84" s="612"/>
      <c r="AER84" s="612"/>
      <c r="AES84" s="612"/>
      <c r="AET84" s="612"/>
      <c r="AEU84" s="612"/>
      <c r="AEV84" s="181"/>
      <c r="AEW84" s="611"/>
      <c r="AEX84" s="612"/>
      <c r="AEY84" s="612"/>
      <c r="AEZ84" s="612"/>
      <c r="AFA84" s="612"/>
      <c r="AFB84" s="612"/>
      <c r="AFC84" s="181"/>
      <c r="AFD84" s="611"/>
      <c r="AFE84" s="612"/>
      <c r="AFF84" s="612"/>
      <c r="AFG84" s="612"/>
      <c r="AFH84" s="612"/>
      <c r="AFI84" s="612"/>
      <c r="AFJ84" s="181"/>
      <c r="AFK84" s="611"/>
      <c r="AFL84" s="612"/>
      <c r="AFM84" s="612"/>
      <c r="AFN84" s="612"/>
      <c r="AFO84" s="612"/>
      <c r="AFP84" s="612"/>
      <c r="AFQ84" s="181"/>
      <c r="AFR84" s="611"/>
      <c r="AFS84" s="612"/>
      <c r="AFT84" s="612"/>
      <c r="AFU84" s="612"/>
      <c r="AFV84" s="612"/>
      <c r="AFW84" s="612"/>
      <c r="AFX84" s="181"/>
      <c r="AFY84" s="611"/>
      <c r="AFZ84" s="612"/>
      <c r="AGA84" s="612"/>
      <c r="AGB84" s="612"/>
      <c r="AGC84" s="612"/>
      <c r="AGD84" s="612"/>
      <c r="AGE84" s="181"/>
      <c r="AGF84" s="611"/>
      <c r="AGG84" s="612"/>
      <c r="AGH84" s="612"/>
      <c r="AGI84" s="612"/>
      <c r="AGJ84" s="612"/>
      <c r="AGK84" s="612"/>
      <c r="AGL84" s="181"/>
      <c r="AGM84" s="611"/>
      <c r="AGN84" s="612"/>
      <c r="AGO84" s="612"/>
      <c r="AGP84" s="612"/>
      <c r="AGQ84" s="612"/>
      <c r="AGR84" s="612"/>
      <c r="AGS84" s="181"/>
      <c r="AGT84" s="611"/>
      <c r="AGU84" s="612"/>
      <c r="AGV84" s="612"/>
      <c r="AGW84" s="612"/>
      <c r="AGX84" s="612"/>
      <c r="AGY84" s="612"/>
      <c r="AGZ84" s="181"/>
      <c r="AHA84" s="611"/>
      <c r="AHB84" s="612"/>
      <c r="AHC84" s="612"/>
      <c r="AHD84" s="612"/>
      <c r="AHE84" s="612"/>
      <c r="AHF84" s="612"/>
      <c r="AHG84" s="181"/>
      <c r="AHH84" s="611"/>
      <c r="AHI84" s="612"/>
      <c r="AHJ84" s="612"/>
      <c r="AHK84" s="612"/>
      <c r="AHL84" s="612"/>
      <c r="AHM84" s="612"/>
      <c r="AHN84" s="181"/>
      <c r="AHO84" s="611"/>
      <c r="AHP84" s="612"/>
      <c r="AHQ84" s="612"/>
      <c r="AHR84" s="612"/>
      <c r="AHS84" s="612"/>
      <c r="AHT84" s="612"/>
      <c r="AHU84" s="181"/>
      <c r="AHV84" s="611"/>
      <c r="AHW84" s="612"/>
      <c r="AHX84" s="612"/>
      <c r="AHY84" s="612"/>
      <c r="AHZ84" s="612"/>
      <c r="AIA84" s="612"/>
      <c r="AIB84" s="181"/>
      <c r="AIC84" s="611"/>
      <c r="AID84" s="612"/>
      <c r="AIE84" s="612"/>
      <c r="AIF84" s="612"/>
      <c r="AIG84" s="612"/>
      <c r="AIH84" s="612"/>
      <c r="AII84" s="181"/>
      <c r="AIJ84" s="611"/>
      <c r="AIK84" s="612"/>
      <c r="AIL84" s="612"/>
      <c r="AIM84" s="612"/>
      <c r="AIN84" s="612"/>
      <c r="AIO84" s="612"/>
      <c r="AIP84" s="181"/>
      <c r="AIQ84" s="611"/>
      <c r="AIR84" s="612"/>
      <c r="AIS84" s="612"/>
      <c r="AIT84" s="612"/>
      <c r="AIU84" s="612"/>
      <c r="AIV84" s="612"/>
      <c r="AIW84" s="181"/>
      <c r="AIX84" s="611"/>
      <c r="AIY84" s="612"/>
      <c r="AIZ84" s="612"/>
      <c r="AJA84" s="612"/>
      <c r="AJB84" s="612"/>
      <c r="AJC84" s="612"/>
      <c r="AJD84" s="181"/>
      <c r="AJE84" s="611"/>
      <c r="AJF84" s="612"/>
      <c r="AJG84" s="612"/>
      <c r="AJH84" s="612"/>
      <c r="AJI84" s="612"/>
      <c r="AJJ84" s="612"/>
      <c r="AJK84" s="181"/>
      <c r="AJL84" s="611"/>
      <c r="AJM84" s="612"/>
      <c r="AJN84" s="612"/>
      <c r="AJO84" s="612"/>
      <c r="AJP84" s="612"/>
      <c r="AJQ84" s="612"/>
      <c r="AJR84" s="181"/>
      <c r="AJS84" s="611"/>
      <c r="AJT84" s="612"/>
      <c r="AJU84" s="612"/>
      <c r="AJV84" s="612"/>
      <c r="AJW84" s="612"/>
      <c r="AJX84" s="612"/>
      <c r="AJY84" s="181"/>
      <c r="AJZ84" s="611"/>
      <c r="AKA84" s="612"/>
      <c r="AKB84" s="612"/>
      <c r="AKC84" s="612"/>
      <c r="AKD84" s="612"/>
      <c r="AKE84" s="612"/>
      <c r="AKF84" s="181"/>
      <c r="AKG84" s="611"/>
      <c r="AKH84" s="612"/>
      <c r="AKI84" s="612"/>
      <c r="AKJ84" s="612"/>
      <c r="AKK84" s="612"/>
      <c r="AKL84" s="612"/>
      <c r="AKM84" s="181"/>
      <c r="AKN84" s="611"/>
      <c r="AKO84" s="612"/>
      <c r="AKP84" s="612"/>
      <c r="AKQ84" s="612"/>
      <c r="AKR84" s="612"/>
      <c r="AKS84" s="612"/>
      <c r="AKT84" s="181"/>
      <c r="AKU84" s="611"/>
      <c r="AKV84" s="612"/>
      <c r="AKW84" s="612"/>
      <c r="AKX84" s="612"/>
      <c r="AKY84" s="612"/>
      <c r="AKZ84" s="612"/>
      <c r="ALA84" s="181"/>
      <c r="ALB84" s="611"/>
      <c r="ALC84" s="612"/>
      <c r="ALD84" s="612"/>
      <c r="ALE84" s="612"/>
      <c r="ALF84" s="612"/>
      <c r="ALG84" s="612"/>
      <c r="ALH84" s="181"/>
      <c r="ALI84" s="611"/>
      <c r="ALJ84" s="612"/>
      <c r="ALK84" s="612"/>
      <c r="ALL84" s="612"/>
      <c r="ALM84" s="612"/>
      <c r="ALN84" s="612"/>
      <c r="ALO84" s="181"/>
      <c r="ALP84" s="611"/>
      <c r="ALQ84" s="612"/>
      <c r="ALR84" s="612"/>
      <c r="ALS84" s="612"/>
      <c r="ALT84" s="612"/>
      <c r="ALU84" s="612"/>
      <c r="ALV84" s="181"/>
      <c r="ALW84" s="611"/>
      <c r="ALX84" s="612"/>
      <c r="ALY84" s="612"/>
      <c r="ALZ84" s="612"/>
      <c r="AMA84" s="612"/>
      <c r="AMB84" s="612"/>
      <c r="AMC84" s="181"/>
      <c r="AMD84" s="611"/>
      <c r="AME84" s="612"/>
      <c r="AMF84" s="612"/>
      <c r="AMG84" s="612"/>
      <c r="AMH84" s="612"/>
      <c r="AMI84" s="612"/>
      <c r="AMJ84" s="181"/>
      <c r="AMK84" s="611"/>
      <c r="AML84" s="612"/>
      <c r="AMM84" s="612"/>
      <c r="AMN84" s="612"/>
      <c r="AMO84" s="612"/>
      <c r="AMP84" s="612"/>
      <c r="AMQ84" s="181"/>
      <c r="AMR84" s="611"/>
      <c r="AMS84" s="612"/>
      <c r="AMT84" s="612"/>
      <c r="AMU84" s="612"/>
      <c r="AMV84" s="612"/>
      <c r="AMW84" s="612"/>
      <c r="AMX84" s="181"/>
      <c r="AMY84" s="611"/>
      <c r="AMZ84" s="612"/>
      <c r="ANA84" s="612"/>
      <c r="ANB84" s="612"/>
      <c r="ANC84" s="612"/>
      <c r="AND84" s="612"/>
      <c r="ANE84" s="181"/>
      <c r="ANF84" s="611"/>
      <c r="ANG84" s="612"/>
      <c r="ANH84" s="612"/>
      <c r="ANI84" s="612"/>
      <c r="ANJ84" s="612"/>
      <c r="ANK84" s="612"/>
      <c r="ANL84" s="181"/>
      <c r="ANM84" s="611"/>
      <c r="ANN84" s="612"/>
      <c r="ANO84" s="612"/>
      <c r="ANP84" s="612"/>
      <c r="ANQ84" s="612"/>
      <c r="ANR84" s="612"/>
      <c r="ANS84" s="181"/>
      <c r="ANT84" s="611"/>
      <c r="ANU84" s="612"/>
      <c r="ANV84" s="612"/>
      <c r="ANW84" s="612"/>
      <c r="ANX84" s="612"/>
      <c r="ANY84" s="612"/>
      <c r="ANZ84" s="181"/>
      <c r="AOA84" s="611"/>
      <c r="AOB84" s="612"/>
      <c r="AOC84" s="612"/>
      <c r="AOD84" s="612"/>
      <c r="AOE84" s="612"/>
      <c r="AOF84" s="612"/>
      <c r="AOG84" s="181"/>
      <c r="AOH84" s="611"/>
      <c r="AOI84" s="612"/>
      <c r="AOJ84" s="612"/>
      <c r="AOK84" s="612"/>
      <c r="AOL84" s="612"/>
      <c r="AOM84" s="612"/>
      <c r="AON84" s="181"/>
      <c r="AOO84" s="611"/>
      <c r="AOP84" s="612"/>
      <c r="AOQ84" s="612"/>
      <c r="AOR84" s="612"/>
      <c r="AOS84" s="612"/>
      <c r="AOT84" s="612"/>
      <c r="AOU84" s="181"/>
      <c r="AOV84" s="611"/>
      <c r="AOW84" s="612"/>
      <c r="AOX84" s="612"/>
      <c r="AOY84" s="612"/>
      <c r="AOZ84" s="612"/>
      <c r="APA84" s="612"/>
      <c r="APB84" s="181"/>
      <c r="APC84" s="611"/>
      <c r="APD84" s="612"/>
      <c r="APE84" s="612"/>
      <c r="APF84" s="612"/>
      <c r="APG84" s="612"/>
      <c r="APH84" s="612"/>
      <c r="API84" s="181"/>
      <c r="APJ84" s="611"/>
      <c r="APK84" s="612"/>
      <c r="APL84" s="612"/>
      <c r="APM84" s="612"/>
      <c r="APN84" s="612"/>
      <c r="APO84" s="612"/>
      <c r="APP84" s="181"/>
      <c r="APQ84" s="611"/>
      <c r="APR84" s="612"/>
      <c r="APS84" s="612"/>
      <c r="APT84" s="612"/>
      <c r="APU84" s="612"/>
      <c r="APV84" s="612"/>
      <c r="APW84" s="181"/>
      <c r="APX84" s="611"/>
      <c r="APY84" s="612"/>
      <c r="APZ84" s="612"/>
      <c r="AQA84" s="612"/>
      <c r="AQB84" s="612"/>
      <c r="AQC84" s="612"/>
      <c r="AQD84" s="181"/>
      <c r="AQE84" s="611"/>
      <c r="AQF84" s="612"/>
      <c r="AQG84" s="612"/>
      <c r="AQH84" s="612"/>
      <c r="AQI84" s="612"/>
      <c r="AQJ84" s="612"/>
      <c r="AQK84" s="181"/>
      <c r="AQL84" s="611"/>
      <c r="AQM84" s="612"/>
      <c r="AQN84" s="612"/>
      <c r="AQO84" s="612"/>
      <c r="AQP84" s="612"/>
      <c r="AQQ84" s="612"/>
      <c r="AQR84" s="181"/>
      <c r="AQS84" s="611"/>
      <c r="AQT84" s="612"/>
      <c r="AQU84" s="612"/>
      <c r="AQV84" s="612"/>
      <c r="AQW84" s="612"/>
      <c r="AQX84" s="612"/>
      <c r="AQY84" s="181"/>
      <c r="AQZ84" s="611"/>
      <c r="ARA84" s="612"/>
      <c r="ARB84" s="612"/>
      <c r="ARC84" s="612"/>
      <c r="ARD84" s="612"/>
      <c r="ARE84" s="612"/>
      <c r="ARF84" s="181"/>
      <c r="ARG84" s="611"/>
      <c r="ARH84" s="612"/>
      <c r="ARI84" s="612"/>
      <c r="ARJ84" s="612"/>
      <c r="ARK84" s="612"/>
      <c r="ARL84" s="612"/>
      <c r="ARM84" s="181"/>
      <c r="ARN84" s="611"/>
      <c r="ARO84" s="612"/>
      <c r="ARP84" s="612"/>
      <c r="ARQ84" s="612"/>
      <c r="ARR84" s="612"/>
      <c r="ARS84" s="612"/>
      <c r="ART84" s="181"/>
      <c r="ARU84" s="611"/>
      <c r="ARV84" s="612"/>
      <c r="ARW84" s="612"/>
      <c r="ARX84" s="612"/>
      <c r="ARY84" s="612"/>
      <c r="ARZ84" s="612"/>
      <c r="ASA84" s="181"/>
      <c r="ASB84" s="611"/>
      <c r="ASC84" s="612"/>
      <c r="ASD84" s="612"/>
      <c r="ASE84" s="612"/>
      <c r="ASF84" s="612"/>
      <c r="ASG84" s="612"/>
      <c r="ASH84" s="181"/>
      <c r="ASI84" s="611"/>
      <c r="ASJ84" s="612"/>
      <c r="ASK84" s="612"/>
      <c r="ASL84" s="612"/>
      <c r="ASM84" s="612"/>
      <c r="ASN84" s="612"/>
      <c r="ASO84" s="181"/>
      <c r="ASP84" s="611"/>
      <c r="ASQ84" s="612"/>
      <c r="ASR84" s="612"/>
      <c r="ASS84" s="612"/>
      <c r="AST84" s="612"/>
      <c r="ASU84" s="612"/>
      <c r="ASV84" s="181"/>
      <c r="ASW84" s="611"/>
      <c r="ASX84" s="612"/>
      <c r="ASY84" s="612"/>
      <c r="ASZ84" s="612"/>
      <c r="ATA84" s="612"/>
      <c r="ATB84" s="612"/>
      <c r="ATC84" s="181"/>
      <c r="ATD84" s="611"/>
      <c r="ATE84" s="612"/>
      <c r="ATF84" s="612"/>
      <c r="ATG84" s="612"/>
      <c r="ATH84" s="612"/>
      <c r="ATI84" s="612"/>
      <c r="ATJ84" s="181"/>
      <c r="ATK84" s="611"/>
      <c r="ATL84" s="612"/>
      <c r="ATM84" s="612"/>
      <c r="ATN84" s="612"/>
      <c r="ATO84" s="612"/>
      <c r="ATP84" s="612"/>
      <c r="ATQ84" s="181"/>
      <c r="ATR84" s="611"/>
      <c r="ATS84" s="612"/>
      <c r="ATT84" s="612"/>
      <c r="ATU84" s="612"/>
      <c r="ATV84" s="612"/>
      <c r="ATW84" s="612"/>
      <c r="ATX84" s="181"/>
      <c r="ATY84" s="611"/>
      <c r="ATZ84" s="612"/>
      <c r="AUA84" s="612"/>
      <c r="AUB84" s="612"/>
      <c r="AUC84" s="612"/>
      <c r="AUD84" s="612"/>
      <c r="AUE84" s="181"/>
      <c r="AUF84" s="611"/>
      <c r="AUG84" s="612"/>
      <c r="AUH84" s="612"/>
      <c r="AUI84" s="612"/>
      <c r="AUJ84" s="612"/>
      <c r="AUK84" s="612"/>
      <c r="AUL84" s="181"/>
      <c r="AUM84" s="611"/>
      <c r="AUN84" s="612"/>
      <c r="AUO84" s="612"/>
      <c r="AUP84" s="612"/>
      <c r="AUQ84" s="612"/>
      <c r="AUR84" s="612"/>
      <c r="AUS84" s="181"/>
      <c r="AUT84" s="611"/>
      <c r="AUU84" s="612"/>
      <c r="AUV84" s="612"/>
      <c r="AUW84" s="612"/>
      <c r="AUX84" s="612"/>
      <c r="AUY84" s="612"/>
      <c r="AUZ84" s="181"/>
      <c r="AVA84" s="611"/>
      <c r="AVB84" s="612"/>
      <c r="AVC84" s="612"/>
      <c r="AVD84" s="612"/>
      <c r="AVE84" s="612"/>
      <c r="AVF84" s="612"/>
      <c r="AVG84" s="181"/>
      <c r="AVH84" s="611"/>
      <c r="AVI84" s="612"/>
      <c r="AVJ84" s="612"/>
      <c r="AVK84" s="612"/>
      <c r="AVL84" s="612"/>
      <c r="AVM84" s="612"/>
      <c r="AVN84" s="181"/>
      <c r="AVO84" s="611"/>
      <c r="AVP84" s="612"/>
      <c r="AVQ84" s="612"/>
      <c r="AVR84" s="612"/>
      <c r="AVS84" s="612"/>
      <c r="AVT84" s="612"/>
      <c r="AVU84" s="181"/>
      <c r="AVV84" s="611"/>
      <c r="AVW84" s="612"/>
      <c r="AVX84" s="612"/>
      <c r="AVY84" s="612"/>
      <c r="AVZ84" s="612"/>
      <c r="AWA84" s="612"/>
      <c r="AWB84" s="181"/>
      <c r="AWC84" s="611"/>
      <c r="AWD84" s="612"/>
      <c r="AWE84" s="612"/>
      <c r="AWF84" s="612"/>
      <c r="AWG84" s="612"/>
      <c r="AWH84" s="612"/>
      <c r="AWI84" s="181"/>
      <c r="AWJ84" s="611"/>
      <c r="AWK84" s="612"/>
      <c r="AWL84" s="612"/>
      <c r="AWM84" s="612"/>
      <c r="AWN84" s="612"/>
      <c r="AWO84" s="612"/>
      <c r="AWP84" s="181"/>
      <c r="AWQ84" s="611"/>
      <c r="AWR84" s="612"/>
      <c r="AWS84" s="612"/>
      <c r="AWT84" s="612"/>
      <c r="AWU84" s="612"/>
      <c r="AWV84" s="612"/>
      <c r="AWW84" s="181"/>
      <c r="AWX84" s="611"/>
      <c r="AWY84" s="612"/>
      <c r="AWZ84" s="612"/>
      <c r="AXA84" s="612"/>
      <c r="AXB84" s="612"/>
      <c r="AXC84" s="612"/>
      <c r="AXD84" s="181"/>
      <c r="AXE84" s="611"/>
      <c r="AXF84" s="612"/>
      <c r="AXG84" s="612"/>
      <c r="AXH84" s="612"/>
      <c r="AXI84" s="612"/>
      <c r="AXJ84" s="612"/>
      <c r="AXK84" s="181"/>
      <c r="AXL84" s="611"/>
      <c r="AXM84" s="612"/>
      <c r="AXN84" s="612"/>
      <c r="AXO84" s="612"/>
      <c r="AXP84" s="612"/>
      <c r="AXQ84" s="612"/>
      <c r="AXR84" s="181"/>
      <c r="AXS84" s="611"/>
      <c r="AXT84" s="612"/>
      <c r="AXU84" s="612"/>
      <c r="AXV84" s="612"/>
      <c r="AXW84" s="612"/>
      <c r="AXX84" s="612"/>
      <c r="AXY84" s="181"/>
      <c r="AXZ84" s="611"/>
      <c r="AYA84" s="612"/>
      <c r="AYB84" s="612"/>
      <c r="AYC84" s="612"/>
      <c r="AYD84" s="612"/>
      <c r="AYE84" s="612"/>
      <c r="AYF84" s="181"/>
      <c r="AYG84" s="611"/>
      <c r="AYH84" s="612"/>
      <c r="AYI84" s="612"/>
      <c r="AYJ84" s="612"/>
      <c r="AYK84" s="612"/>
      <c r="AYL84" s="612"/>
      <c r="AYM84" s="181"/>
      <c r="AYN84" s="611"/>
      <c r="AYO84" s="612"/>
      <c r="AYP84" s="612"/>
      <c r="AYQ84" s="612"/>
      <c r="AYR84" s="612"/>
      <c r="AYS84" s="612"/>
      <c r="AYT84" s="181"/>
      <c r="AYU84" s="611"/>
      <c r="AYV84" s="612"/>
      <c r="AYW84" s="612"/>
      <c r="AYX84" s="612"/>
      <c r="AYY84" s="612"/>
      <c r="AYZ84" s="612"/>
      <c r="AZA84" s="181"/>
      <c r="AZB84" s="611"/>
      <c r="AZC84" s="612"/>
      <c r="AZD84" s="612"/>
      <c r="AZE84" s="612"/>
      <c r="AZF84" s="612"/>
      <c r="AZG84" s="612"/>
      <c r="AZH84" s="181"/>
      <c r="AZI84" s="611"/>
      <c r="AZJ84" s="612"/>
      <c r="AZK84" s="612"/>
      <c r="AZL84" s="612"/>
      <c r="AZM84" s="612"/>
      <c r="AZN84" s="612"/>
      <c r="AZO84" s="181"/>
      <c r="AZP84" s="611"/>
      <c r="AZQ84" s="612"/>
      <c r="AZR84" s="612"/>
      <c r="AZS84" s="612"/>
      <c r="AZT84" s="612"/>
      <c r="AZU84" s="612"/>
      <c r="AZV84" s="181"/>
      <c r="AZW84" s="611"/>
      <c r="AZX84" s="612"/>
      <c r="AZY84" s="612"/>
      <c r="AZZ84" s="612"/>
      <c r="BAA84" s="612"/>
      <c r="BAB84" s="612"/>
      <c r="BAC84" s="181"/>
      <c r="BAD84" s="611"/>
      <c r="BAE84" s="612"/>
      <c r="BAF84" s="612"/>
      <c r="BAG84" s="612"/>
      <c r="BAH84" s="612"/>
      <c r="BAI84" s="612"/>
      <c r="BAJ84" s="181"/>
      <c r="BAK84" s="611"/>
      <c r="BAL84" s="612"/>
      <c r="BAM84" s="612"/>
      <c r="BAN84" s="612"/>
      <c r="BAO84" s="612"/>
      <c r="BAP84" s="612"/>
      <c r="BAQ84" s="181"/>
      <c r="BAR84" s="611"/>
      <c r="BAS84" s="612"/>
      <c r="BAT84" s="612"/>
      <c r="BAU84" s="612"/>
      <c r="BAV84" s="612"/>
      <c r="BAW84" s="612"/>
      <c r="BAX84" s="181"/>
      <c r="BAY84" s="611"/>
      <c r="BAZ84" s="612"/>
      <c r="BBA84" s="612"/>
      <c r="BBB84" s="612"/>
      <c r="BBC84" s="612"/>
      <c r="BBD84" s="612"/>
      <c r="BBE84" s="181"/>
      <c r="BBF84" s="611"/>
      <c r="BBG84" s="612"/>
      <c r="BBH84" s="612"/>
      <c r="BBI84" s="612"/>
      <c r="BBJ84" s="612"/>
      <c r="BBK84" s="612"/>
      <c r="BBL84" s="181"/>
      <c r="BBM84" s="611"/>
      <c r="BBN84" s="612"/>
      <c r="BBO84" s="612"/>
      <c r="BBP84" s="612"/>
      <c r="BBQ84" s="612"/>
      <c r="BBR84" s="612"/>
      <c r="BBS84" s="181"/>
      <c r="BBT84" s="611"/>
      <c r="BBU84" s="612"/>
      <c r="BBV84" s="612"/>
      <c r="BBW84" s="612"/>
      <c r="BBX84" s="612"/>
      <c r="BBY84" s="612"/>
      <c r="BBZ84" s="181"/>
      <c r="BCA84" s="611"/>
      <c r="BCB84" s="612"/>
      <c r="BCC84" s="612"/>
      <c r="BCD84" s="612"/>
      <c r="BCE84" s="612"/>
      <c r="BCF84" s="612"/>
      <c r="BCG84" s="181"/>
      <c r="BCH84" s="611"/>
      <c r="BCI84" s="612"/>
      <c r="BCJ84" s="612"/>
      <c r="BCK84" s="612"/>
      <c r="BCL84" s="612"/>
      <c r="BCM84" s="612"/>
      <c r="BCN84" s="181"/>
      <c r="BCO84" s="611"/>
      <c r="BCP84" s="612"/>
      <c r="BCQ84" s="612"/>
      <c r="BCR84" s="612"/>
      <c r="BCS84" s="612"/>
      <c r="BCT84" s="612"/>
      <c r="BCU84" s="181"/>
      <c r="BCV84" s="611"/>
      <c r="BCW84" s="612"/>
      <c r="BCX84" s="612"/>
      <c r="BCY84" s="612"/>
      <c r="BCZ84" s="612"/>
      <c r="BDA84" s="612"/>
      <c r="BDB84" s="181"/>
      <c r="BDC84" s="611"/>
      <c r="BDD84" s="612"/>
      <c r="BDE84" s="612"/>
      <c r="BDF84" s="612"/>
      <c r="BDG84" s="612"/>
      <c r="BDH84" s="612"/>
      <c r="BDI84" s="181"/>
      <c r="BDJ84" s="611"/>
      <c r="BDK84" s="612"/>
      <c r="BDL84" s="612"/>
      <c r="BDM84" s="612"/>
      <c r="BDN84" s="612"/>
      <c r="BDO84" s="612"/>
      <c r="BDP84" s="181"/>
      <c r="BDQ84" s="611"/>
      <c r="BDR84" s="612"/>
      <c r="BDS84" s="612"/>
      <c r="BDT84" s="612"/>
      <c r="BDU84" s="612"/>
      <c r="BDV84" s="612"/>
      <c r="BDW84" s="181"/>
      <c r="BDX84" s="611"/>
      <c r="BDY84" s="612"/>
      <c r="BDZ84" s="612"/>
      <c r="BEA84" s="612"/>
      <c r="BEB84" s="612"/>
      <c r="BEC84" s="612"/>
      <c r="BED84" s="181"/>
      <c r="BEE84" s="611"/>
      <c r="BEF84" s="612"/>
      <c r="BEG84" s="612"/>
      <c r="BEH84" s="612"/>
      <c r="BEI84" s="612"/>
      <c r="BEJ84" s="612"/>
      <c r="BEK84" s="181"/>
      <c r="BEL84" s="611"/>
      <c r="BEM84" s="612"/>
      <c r="BEN84" s="612"/>
      <c r="BEO84" s="612"/>
      <c r="BEP84" s="612"/>
      <c r="BEQ84" s="612"/>
      <c r="BER84" s="181"/>
      <c r="BES84" s="611"/>
      <c r="BET84" s="612"/>
      <c r="BEU84" s="612"/>
      <c r="BEV84" s="612"/>
      <c r="BEW84" s="612"/>
      <c r="BEX84" s="612"/>
      <c r="BEY84" s="181"/>
      <c r="BEZ84" s="611"/>
      <c r="BFA84" s="612"/>
      <c r="BFB84" s="612"/>
      <c r="BFC84" s="612"/>
      <c r="BFD84" s="612"/>
      <c r="BFE84" s="612"/>
      <c r="BFF84" s="181"/>
      <c r="BFG84" s="611"/>
      <c r="BFH84" s="612"/>
      <c r="BFI84" s="612"/>
      <c r="BFJ84" s="612"/>
      <c r="BFK84" s="612"/>
      <c r="BFL84" s="612"/>
      <c r="BFM84" s="181"/>
      <c r="BFN84" s="611"/>
      <c r="BFO84" s="612"/>
      <c r="BFP84" s="612"/>
      <c r="BFQ84" s="612"/>
      <c r="BFR84" s="612"/>
      <c r="BFS84" s="612"/>
      <c r="BFT84" s="181"/>
      <c r="BFU84" s="611"/>
      <c r="BFV84" s="612"/>
      <c r="BFW84" s="612"/>
      <c r="BFX84" s="612"/>
      <c r="BFY84" s="612"/>
      <c r="BFZ84" s="612"/>
      <c r="BGA84" s="181"/>
      <c r="BGB84" s="611"/>
      <c r="BGC84" s="612"/>
      <c r="BGD84" s="612"/>
      <c r="BGE84" s="612"/>
      <c r="BGF84" s="612"/>
      <c r="BGG84" s="612"/>
      <c r="BGH84" s="181"/>
      <c r="BGI84" s="611"/>
      <c r="BGJ84" s="612"/>
      <c r="BGK84" s="612"/>
      <c r="BGL84" s="612"/>
      <c r="BGM84" s="612"/>
      <c r="BGN84" s="612"/>
      <c r="BGO84" s="181"/>
      <c r="BGP84" s="611"/>
      <c r="BGQ84" s="612"/>
      <c r="BGR84" s="612"/>
      <c r="BGS84" s="612"/>
      <c r="BGT84" s="612"/>
      <c r="BGU84" s="612"/>
      <c r="BGV84" s="181"/>
      <c r="BGW84" s="611"/>
      <c r="BGX84" s="612"/>
      <c r="BGY84" s="612"/>
      <c r="BGZ84" s="612"/>
      <c r="BHA84" s="612"/>
      <c r="BHB84" s="612"/>
      <c r="BHC84" s="181"/>
      <c r="BHD84" s="611"/>
      <c r="BHE84" s="612"/>
      <c r="BHF84" s="612"/>
      <c r="BHG84" s="612"/>
      <c r="BHH84" s="612"/>
      <c r="BHI84" s="612"/>
      <c r="BHJ84" s="181"/>
      <c r="BHK84" s="611"/>
      <c r="BHL84" s="612"/>
      <c r="BHM84" s="612"/>
      <c r="BHN84" s="612"/>
      <c r="BHO84" s="612"/>
      <c r="BHP84" s="612"/>
      <c r="BHQ84" s="181"/>
      <c r="BHR84" s="611"/>
      <c r="BHS84" s="612"/>
      <c r="BHT84" s="612"/>
      <c r="BHU84" s="612"/>
      <c r="BHV84" s="612"/>
      <c r="BHW84" s="612"/>
      <c r="BHX84" s="181"/>
      <c r="BHY84" s="611"/>
      <c r="BHZ84" s="612"/>
      <c r="BIA84" s="612"/>
      <c r="BIB84" s="612"/>
      <c r="BIC84" s="612"/>
      <c r="BID84" s="612"/>
      <c r="BIE84" s="181"/>
      <c r="BIF84" s="611"/>
      <c r="BIG84" s="612"/>
      <c r="BIH84" s="612"/>
      <c r="BII84" s="612"/>
      <c r="BIJ84" s="612"/>
      <c r="BIK84" s="612"/>
      <c r="BIL84" s="181"/>
      <c r="BIM84" s="611"/>
      <c r="BIN84" s="612"/>
      <c r="BIO84" s="612"/>
      <c r="BIP84" s="612"/>
      <c r="BIQ84" s="612"/>
      <c r="BIR84" s="612"/>
      <c r="BIS84" s="181"/>
      <c r="BIT84" s="611"/>
      <c r="BIU84" s="612"/>
      <c r="BIV84" s="612"/>
      <c r="BIW84" s="612"/>
      <c r="BIX84" s="612"/>
      <c r="BIY84" s="612"/>
      <c r="BIZ84" s="181"/>
      <c r="BJA84" s="611"/>
      <c r="BJB84" s="612"/>
      <c r="BJC84" s="612"/>
      <c r="BJD84" s="612"/>
      <c r="BJE84" s="612"/>
      <c r="BJF84" s="612"/>
      <c r="BJG84" s="181"/>
      <c r="BJH84" s="611"/>
      <c r="BJI84" s="612"/>
      <c r="BJJ84" s="612"/>
      <c r="BJK84" s="612"/>
      <c r="BJL84" s="612"/>
      <c r="BJM84" s="612"/>
      <c r="BJN84" s="181"/>
      <c r="BJO84" s="611"/>
      <c r="BJP84" s="612"/>
      <c r="BJQ84" s="612"/>
      <c r="BJR84" s="612"/>
      <c r="BJS84" s="612"/>
      <c r="BJT84" s="612"/>
      <c r="BJU84" s="181"/>
      <c r="BJV84" s="611"/>
      <c r="BJW84" s="612"/>
      <c r="BJX84" s="612"/>
      <c r="BJY84" s="612"/>
      <c r="BJZ84" s="612"/>
      <c r="BKA84" s="612"/>
      <c r="BKB84" s="181"/>
      <c r="BKC84" s="611"/>
      <c r="BKD84" s="612"/>
      <c r="BKE84" s="612"/>
      <c r="BKF84" s="612"/>
      <c r="BKG84" s="612"/>
      <c r="BKH84" s="612"/>
      <c r="BKI84" s="181"/>
      <c r="BKJ84" s="611"/>
      <c r="BKK84" s="612"/>
      <c r="BKL84" s="612"/>
      <c r="BKM84" s="612"/>
      <c r="BKN84" s="612"/>
      <c r="BKO84" s="612"/>
      <c r="BKP84" s="181"/>
      <c r="BKQ84" s="611"/>
      <c r="BKR84" s="612"/>
      <c r="BKS84" s="612"/>
      <c r="BKT84" s="612"/>
      <c r="BKU84" s="612"/>
      <c r="BKV84" s="612"/>
      <c r="BKW84" s="181"/>
      <c r="BKX84" s="611"/>
      <c r="BKY84" s="612"/>
      <c r="BKZ84" s="612"/>
      <c r="BLA84" s="612"/>
      <c r="BLB84" s="612"/>
      <c r="BLC84" s="612"/>
      <c r="BLD84" s="181"/>
      <c r="BLE84" s="611"/>
      <c r="BLF84" s="612"/>
      <c r="BLG84" s="612"/>
      <c r="BLH84" s="612"/>
      <c r="BLI84" s="612"/>
      <c r="BLJ84" s="612"/>
      <c r="BLK84" s="181"/>
      <c r="BLL84" s="611"/>
      <c r="BLM84" s="612"/>
      <c r="BLN84" s="612"/>
      <c r="BLO84" s="612"/>
      <c r="BLP84" s="612"/>
      <c r="BLQ84" s="612"/>
      <c r="BLR84" s="181"/>
      <c r="BLS84" s="611"/>
      <c r="BLT84" s="612"/>
      <c r="BLU84" s="612"/>
      <c r="BLV84" s="612"/>
      <c r="BLW84" s="612"/>
      <c r="BLX84" s="612"/>
      <c r="BLY84" s="181"/>
      <c r="BLZ84" s="611"/>
      <c r="BMA84" s="612"/>
      <c r="BMB84" s="612"/>
      <c r="BMC84" s="612"/>
      <c r="BMD84" s="612"/>
      <c r="BME84" s="612"/>
      <c r="BMF84" s="181"/>
      <c r="BMG84" s="611"/>
      <c r="BMH84" s="612"/>
      <c r="BMI84" s="612"/>
      <c r="BMJ84" s="612"/>
      <c r="BMK84" s="612"/>
      <c r="BML84" s="612"/>
      <c r="BMM84" s="181"/>
      <c r="BMN84" s="611"/>
      <c r="BMO84" s="612"/>
      <c r="BMP84" s="612"/>
      <c r="BMQ84" s="612"/>
      <c r="BMR84" s="612"/>
      <c r="BMS84" s="612"/>
      <c r="BMT84" s="181"/>
      <c r="BMU84" s="611"/>
      <c r="BMV84" s="612"/>
      <c r="BMW84" s="612"/>
      <c r="BMX84" s="612"/>
      <c r="BMY84" s="612"/>
      <c r="BMZ84" s="612"/>
      <c r="BNA84" s="181"/>
      <c r="BNB84" s="611"/>
      <c r="BNC84" s="612"/>
      <c r="BND84" s="612"/>
      <c r="BNE84" s="612"/>
      <c r="BNF84" s="612"/>
      <c r="BNG84" s="612"/>
      <c r="BNH84" s="181"/>
      <c r="BNI84" s="611"/>
      <c r="BNJ84" s="612"/>
      <c r="BNK84" s="612"/>
      <c r="BNL84" s="612"/>
      <c r="BNM84" s="612"/>
      <c r="BNN84" s="612"/>
      <c r="BNO84" s="181"/>
      <c r="BNP84" s="611"/>
      <c r="BNQ84" s="612"/>
      <c r="BNR84" s="612"/>
      <c r="BNS84" s="612"/>
      <c r="BNT84" s="612"/>
      <c r="BNU84" s="612"/>
      <c r="BNV84" s="181"/>
      <c r="BNW84" s="611"/>
      <c r="BNX84" s="612"/>
      <c r="BNY84" s="612"/>
      <c r="BNZ84" s="612"/>
      <c r="BOA84" s="612"/>
      <c r="BOB84" s="612"/>
      <c r="BOC84" s="181"/>
      <c r="BOD84" s="611"/>
      <c r="BOE84" s="612"/>
      <c r="BOF84" s="612"/>
      <c r="BOG84" s="612"/>
      <c r="BOH84" s="612"/>
      <c r="BOI84" s="612"/>
      <c r="BOJ84" s="181"/>
      <c r="BOK84" s="611"/>
      <c r="BOL84" s="612"/>
      <c r="BOM84" s="612"/>
      <c r="BON84" s="612"/>
      <c r="BOO84" s="612"/>
      <c r="BOP84" s="612"/>
      <c r="BOQ84" s="181"/>
      <c r="BOR84" s="611"/>
      <c r="BOS84" s="612"/>
      <c r="BOT84" s="612"/>
      <c r="BOU84" s="612"/>
      <c r="BOV84" s="612"/>
      <c r="BOW84" s="612"/>
      <c r="BOX84" s="181"/>
      <c r="BOY84" s="611"/>
      <c r="BOZ84" s="612"/>
      <c r="BPA84" s="612"/>
      <c r="BPB84" s="612"/>
      <c r="BPC84" s="612"/>
      <c r="BPD84" s="612"/>
      <c r="BPE84" s="181"/>
      <c r="BPF84" s="611"/>
      <c r="BPG84" s="612"/>
      <c r="BPH84" s="612"/>
      <c r="BPI84" s="612"/>
      <c r="BPJ84" s="612"/>
      <c r="BPK84" s="612"/>
      <c r="BPL84" s="181"/>
      <c r="BPM84" s="611"/>
      <c r="BPN84" s="612"/>
      <c r="BPO84" s="612"/>
      <c r="BPP84" s="612"/>
      <c r="BPQ84" s="612"/>
      <c r="BPR84" s="612"/>
      <c r="BPS84" s="181"/>
      <c r="BPT84" s="611"/>
      <c r="BPU84" s="612"/>
      <c r="BPV84" s="612"/>
      <c r="BPW84" s="612"/>
      <c r="BPX84" s="612"/>
      <c r="BPY84" s="612"/>
      <c r="BPZ84" s="181"/>
      <c r="BQA84" s="611"/>
      <c r="BQB84" s="612"/>
      <c r="BQC84" s="612"/>
      <c r="BQD84" s="612"/>
      <c r="BQE84" s="612"/>
      <c r="BQF84" s="612"/>
      <c r="BQG84" s="181"/>
      <c r="BQH84" s="611"/>
      <c r="BQI84" s="612"/>
      <c r="BQJ84" s="612"/>
      <c r="BQK84" s="612"/>
      <c r="BQL84" s="612"/>
      <c r="BQM84" s="612"/>
      <c r="BQN84" s="181"/>
      <c r="BQO84" s="611"/>
      <c r="BQP84" s="612"/>
      <c r="BQQ84" s="612"/>
      <c r="BQR84" s="612"/>
      <c r="BQS84" s="612"/>
      <c r="BQT84" s="612"/>
      <c r="BQU84" s="181"/>
      <c r="BQV84" s="611"/>
      <c r="BQW84" s="612"/>
      <c r="BQX84" s="612"/>
      <c r="BQY84" s="612"/>
      <c r="BQZ84" s="612"/>
      <c r="BRA84" s="612"/>
      <c r="BRB84" s="181"/>
      <c r="BRC84" s="611"/>
      <c r="BRD84" s="612"/>
      <c r="BRE84" s="612"/>
      <c r="BRF84" s="612"/>
      <c r="BRG84" s="612"/>
      <c r="BRH84" s="612"/>
      <c r="BRI84" s="181"/>
      <c r="BRJ84" s="611"/>
      <c r="BRK84" s="612"/>
      <c r="BRL84" s="612"/>
      <c r="BRM84" s="612"/>
      <c r="BRN84" s="612"/>
      <c r="BRO84" s="612"/>
      <c r="BRP84" s="181"/>
      <c r="BRQ84" s="611"/>
      <c r="BRR84" s="612"/>
      <c r="BRS84" s="612"/>
      <c r="BRT84" s="612"/>
      <c r="BRU84" s="612"/>
      <c r="BRV84" s="612"/>
      <c r="BRW84" s="181"/>
      <c r="BRX84" s="611"/>
      <c r="BRY84" s="612"/>
      <c r="BRZ84" s="612"/>
      <c r="BSA84" s="612"/>
      <c r="BSB84" s="612"/>
      <c r="BSC84" s="612"/>
      <c r="BSD84" s="181"/>
      <c r="BSE84" s="611"/>
      <c r="BSF84" s="612"/>
      <c r="BSG84" s="612"/>
      <c r="BSH84" s="612"/>
      <c r="BSI84" s="612"/>
      <c r="BSJ84" s="612"/>
      <c r="BSK84" s="181"/>
      <c r="BSL84" s="611"/>
      <c r="BSM84" s="612"/>
      <c r="BSN84" s="612"/>
      <c r="BSO84" s="612"/>
      <c r="BSP84" s="612"/>
      <c r="BSQ84" s="612"/>
      <c r="BSR84" s="181"/>
      <c r="BSS84" s="611"/>
      <c r="BST84" s="612"/>
      <c r="BSU84" s="612"/>
      <c r="BSV84" s="612"/>
      <c r="BSW84" s="612"/>
      <c r="BSX84" s="612"/>
      <c r="BSY84" s="181"/>
      <c r="BSZ84" s="611"/>
      <c r="BTA84" s="612"/>
      <c r="BTB84" s="612"/>
      <c r="BTC84" s="612"/>
      <c r="BTD84" s="612"/>
      <c r="BTE84" s="612"/>
      <c r="BTF84" s="181"/>
      <c r="BTG84" s="611"/>
      <c r="BTH84" s="612"/>
      <c r="BTI84" s="612"/>
      <c r="BTJ84" s="612"/>
      <c r="BTK84" s="612"/>
      <c r="BTL84" s="612"/>
      <c r="BTM84" s="181"/>
      <c r="BTN84" s="611"/>
      <c r="BTO84" s="612"/>
      <c r="BTP84" s="612"/>
      <c r="BTQ84" s="612"/>
      <c r="BTR84" s="612"/>
      <c r="BTS84" s="612"/>
      <c r="BTT84" s="181"/>
      <c r="BTU84" s="611"/>
      <c r="BTV84" s="612"/>
      <c r="BTW84" s="612"/>
      <c r="BTX84" s="612"/>
      <c r="BTY84" s="612"/>
      <c r="BTZ84" s="612"/>
      <c r="BUA84" s="181"/>
      <c r="BUB84" s="611"/>
      <c r="BUC84" s="612"/>
      <c r="BUD84" s="612"/>
      <c r="BUE84" s="612"/>
      <c r="BUF84" s="612"/>
      <c r="BUG84" s="612"/>
      <c r="BUH84" s="181"/>
      <c r="BUI84" s="611"/>
      <c r="BUJ84" s="612"/>
      <c r="BUK84" s="612"/>
      <c r="BUL84" s="612"/>
      <c r="BUM84" s="612"/>
      <c r="BUN84" s="612"/>
      <c r="BUO84" s="181"/>
      <c r="BUP84" s="611"/>
      <c r="BUQ84" s="612"/>
      <c r="BUR84" s="612"/>
      <c r="BUS84" s="612"/>
      <c r="BUT84" s="612"/>
      <c r="BUU84" s="612"/>
      <c r="BUV84" s="181"/>
      <c r="BUW84" s="611"/>
      <c r="BUX84" s="612"/>
      <c r="BUY84" s="612"/>
      <c r="BUZ84" s="612"/>
      <c r="BVA84" s="612"/>
      <c r="BVB84" s="612"/>
      <c r="BVC84" s="181"/>
      <c r="BVD84" s="611"/>
      <c r="BVE84" s="612"/>
      <c r="BVF84" s="612"/>
      <c r="BVG84" s="612"/>
      <c r="BVH84" s="612"/>
      <c r="BVI84" s="612"/>
      <c r="BVJ84" s="181"/>
      <c r="BVK84" s="611"/>
      <c r="BVL84" s="612"/>
      <c r="BVM84" s="612"/>
      <c r="BVN84" s="612"/>
      <c r="BVO84" s="612"/>
      <c r="BVP84" s="612"/>
      <c r="BVQ84" s="181"/>
      <c r="BVR84" s="611"/>
      <c r="BVS84" s="612"/>
      <c r="BVT84" s="612"/>
      <c r="BVU84" s="612"/>
      <c r="BVV84" s="612"/>
      <c r="BVW84" s="612"/>
      <c r="BVX84" s="181"/>
      <c r="BVY84" s="611"/>
      <c r="BVZ84" s="612"/>
      <c r="BWA84" s="612"/>
      <c r="BWB84" s="612"/>
      <c r="BWC84" s="612"/>
      <c r="BWD84" s="612"/>
      <c r="BWE84" s="181"/>
      <c r="BWF84" s="611"/>
      <c r="BWG84" s="612"/>
      <c r="BWH84" s="612"/>
      <c r="BWI84" s="612"/>
      <c r="BWJ84" s="612"/>
      <c r="BWK84" s="612"/>
      <c r="BWL84" s="181"/>
      <c r="BWM84" s="611"/>
      <c r="BWN84" s="612"/>
      <c r="BWO84" s="612"/>
      <c r="BWP84" s="612"/>
      <c r="BWQ84" s="612"/>
      <c r="BWR84" s="612"/>
      <c r="BWS84" s="181"/>
      <c r="BWT84" s="611"/>
      <c r="BWU84" s="612"/>
      <c r="BWV84" s="612"/>
      <c r="BWW84" s="612"/>
      <c r="BWX84" s="612"/>
      <c r="BWY84" s="612"/>
      <c r="BWZ84" s="181"/>
      <c r="BXA84" s="611"/>
      <c r="BXB84" s="612"/>
      <c r="BXC84" s="612"/>
      <c r="BXD84" s="612"/>
      <c r="BXE84" s="612"/>
      <c r="BXF84" s="612"/>
      <c r="BXG84" s="181"/>
      <c r="BXH84" s="611"/>
      <c r="BXI84" s="612"/>
      <c r="BXJ84" s="612"/>
      <c r="BXK84" s="612"/>
      <c r="BXL84" s="612"/>
      <c r="BXM84" s="612"/>
      <c r="BXN84" s="181"/>
      <c r="BXO84" s="611"/>
      <c r="BXP84" s="612"/>
      <c r="BXQ84" s="612"/>
      <c r="BXR84" s="612"/>
      <c r="BXS84" s="612"/>
      <c r="BXT84" s="612"/>
      <c r="BXU84" s="181"/>
      <c r="BXV84" s="611"/>
      <c r="BXW84" s="612"/>
      <c r="BXX84" s="612"/>
      <c r="BXY84" s="612"/>
      <c r="BXZ84" s="612"/>
      <c r="BYA84" s="612"/>
      <c r="BYB84" s="181"/>
      <c r="BYC84" s="611"/>
      <c r="BYD84" s="612"/>
      <c r="BYE84" s="612"/>
      <c r="BYF84" s="612"/>
      <c r="BYG84" s="612"/>
      <c r="BYH84" s="612"/>
      <c r="BYI84" s="181"/>
      <c r="BYJ84" s="611"/>
      <c r="BYK84" s="612"/>
      <c r="BYL84" s="612"/>
      <c r="BYM84" s="612"/>
      <c r="BYN84" s="612"/>
      <c r="BYO84" s="612"/>
      <c r="BYP84" s="181"/>
      <c r="BYQ84" s="611"/>
      <c r="BYR84" s="612"/>
      <c r="BYS84" s="612"/>
      <c r="BYT84" s="612"/>
      <c r="BYU84" s="612"/>
      <c r="BYV84" s="612"/>
      <c r="BYW84" s="181"/>
      <c r="BYX84" s="611"/>
      <c r="BYY84" s="612"/>
      <c r="BYZ84" s="612"/>
      <c r="BZA84" s="612"/>
      <c r="BZB84" s="612"/>
      <c r="BZC84" s="612"/>
      <c r="BZD84" s="181"/>
      <c r="BZE84" s="611"/>
      <c r="BZF84" s="612"/>
      <c r="BZG84" s="612"/>
      <c r="BZH84" s="612"/>
      <c r="BZI84" s="612"/>
      <c r="BZJ84" s="612"/>
      <c r="BZK84" s="181"/>
      <c r="BZL84" s="611"/>
      <c r="BZM84" s="612"/>
      <c r="BZN84" s="612"/>
      <c r="BZO84" s="612"/>
      <c r="BZP84" s="612"/>
      <c r="BZQ84" s="612"/>
      <c r="BZR84" s="181"/>
      <c r="BZS84" s="611"/>
      <c r="BZT84" s="612"/>
      <c r="BZU84" s="612"/>
      <c r="BZV84" s="612"/>
      <c r="BZW84" s="612"/>
      <c r="BZX84" s="612"/>
      <c r="BZY84" s="181"/>
      <c r="BZZ84" s="611"/>
      <c r="CAA84" s="612"/>
      <c r="CAB84" s="612"/>
      <c r="CAC84" s="612"/>
      <c r="CAD84" s="612"/>
      <c r="CAE84" s="612"/>
      <c r="CAF84" s="181"/>
      <c r="CAG84" s="611"/>
      <c r="CAH84" s="612"/>
      <c r="CAI84" s="612"/>
      <c r="CAJ84" s="612"/>
      <c r="CAK84" s="612"/>
      <c r="CAL84" s="612"/>
      <c r="CAM84" s="181"/>
      <c r="CAN84" s="611"/>
      <c r="CAO84" s="612"/>
      <c r="CAP84" s="612"/>
      <c r="CAQ84" s="612"/>
      <c r="CAR84" s="612"/>
      <c r="CAS84" s="612"/>
      <c r="CAT84" s="181"/>
      <c r="CAU84" s="611"/>
      <c r="CAV84" s="612"/>
      <c r="CAW84" s="612"/>
      <c r="CAX84" s="612"/>
      <c r="CAY84" s="612"/>
      <c r="CAZ84" s="612"/>
      <c r="CBA84" s="181"/>
      <c r="CBB84" s="611"/>
      <c r="CBC84" s="612"/>
      <c r="CBD84" s="612"/>
      <c r="CBE84" s="612"/>
      <c r="CBF84" s="612"/>
      <c r="CBG84" s="612"/>
      <c r="CBH84" s="181"/>
      <c r="CBI84" s="611"/>
      <c r="CBJ84" s="612"/>
      <c r="CBK84" s="612"/>
      <c r="CBL84" s="612"/>
      <c r="CBM84" s="612"/>
      <c r="CBN84" s="612"/>
      <c r="CBO84" s="181"/>
      <c r="CBP84" s="611"/>
      <c r="CBQ84" s="612"/>
      <c r="CBR84" s="612"/>
      <c r="CBS84" s="612"/>
      <c r="CBT84" s="612"/>
      <c r="CBU84" s="612"/>
      <c r="CBV84" s="181"/>
      <c r="CBW84" s="611"/>
      <c r="CBX84" s="612"/>
      <c r="CBY84" s="612"/>
      <c r="CBZ84" s="612"/>
      <c r="CCA84" s="612"/>
      <c r="CCB84" s="612"/>
      <c r="CCC84" s="181"/>
      <c r="CCD84" s="611"/>
      <c r="CCE84" s="612"/>
      <c r="CCF84" s="612"/>
      <c r="CCG84" s="612"/>
      <c r="CCH84" s="612"/>
      <c r="CCI84" s="612"/>
      <c r="CCJ84" s="181"/>
      <c r="CCK84" s="611"/>
      <c r="CCL84" s="612"/>
      <c r="CCM84" s="612"/>
      <c r="CCN84" s="612"/>
      <c r="CCO84" s="612"/>
      <c r="CCP84" s="612"/>
      <c r="CCQ84" s="181"/>
      <c r="CCR84" s="611"/>
      <c r="CCS84" s="612"/>
      <c r="CCT84" s="612"/>
      <c r="CCU84" s="612"/>
      <c r="CCV84" s="612"/>
      <c r="CCW84" s="612"/>
      <c r="CCX84" s="181"/>
      <c r="CCY84" s="611"/>
      <c r="CCZ84" s="612"/>
      <c r="CDA84" s="612"/>
      <c r="CDB84" s="612"/>
      <c r="CDC84" s="612"/>
      <c r="CDD84" s="612"/>
      <c r="CDE84" s="181"/>
      <c r="CDF84" s="611"/>
      <c r="CDG84" s="612"/>
      <c r="CDH84" s="612"/>
      <c r="CDI84" s="612"/>
      <c r="CDJ84" s="612"/>
      <c r="CDK84" s="612"/>
      <c r="CDL84" s="181"/>
      <c r="CDM84" s="611"/>
      <c r="CDN84" s="612"/>
      <c r="CDO84" s="612"/>
      <c r="CDP84" s="612"/>
      <c r="CDQ84" s="612"/>
      <c r="CDR84" s="612"/>
      <c r="CDS84" s="181"/>
      <c r="CDT84" s="611"/>
      <c r="CDU84" s="612"/>
      <c r="CDV84" s="612"/>
      <c r="CDW84" s="612"/>
      <c r="CDX84" s="612"/>
      <c r="CDY84" s="612"/>
      <c r="CDZ84" s="181"/>
      <c r="CEA84" s="611"/>
      <c r="CEB84" s="612"/>
      <c r="CEC84" s="612"/>
      <c r="CED84" s="612"/>
      <c r="CEE84" s="612"/>
      <c r="CEF84" s="612"/>
      <c r="CEG84" s="181"/>
      <c r="CEH84" s="611"/>
      <c r="CEI84" s="612"/>
      <c r="CEJ84" s="612"/>
      <c r="CEK84" s="612"/>
      <c r="CEL84" s="612"/>
      <c r="CEM84" s="612"/>
      <c r="CEN84" s="181"/>
      <c r="CEO84" s="611"/>
      <c r="CEP84" s="612"/>
      <c r="CEQ84" s="612"/>
      <c r="CER84" s="612"/>
      <c r="CES84" s="612"/>
      <c r="CET84" s="612"/>
      <c r="CEU84" s="181"/>
      <c r="CEV84" s="611"/>
      <c r="CEW84" s="612"/>
      <c r="CEX84" s="612"/>
      <c r="CEY84" s="612"/>
      <c r="CEZ84" s="612"/>
      <c r="CFA84" s="612"/>
      <c r="CFB84" s="181"/>
      <c r="CFC84" s="611"/>
      <c r="CFD84" s="612"/>
      <c r="CFE84" s="612"/>
      <c r="CFF84" s="612"/>
      <c r="CFG84" s="612"/>
      <c r="CFH84" s="612"/>
      <c r="CFI84" s="181"/>
      <c r="CFJ84" s="611"/>
      <c r="CFK84" s="612"/>
      <c r="CFL84" s="612"/>
      <c r="CFM84" s="612"/>
      <c r="CFN84" s="612"/>
      <c r="CFO84" s="612"/>
      <c r="CFP84" s="181"/>
      <c r="CFQ84" s="611"/>
      <c r="CFR84" s="612"/>
      <c r="CFS84" s="612"/>
      <c r="CFT84" s="612"/>
      <c r="CFU84" s="612"/>
      <c r="CFV84" s="612"/>
      <c r="CFW84" s="181"/>
      <c r="CFX84" s="611"/>
      <c r="CFY84" s="612"/>
      <c r="CFZ84" s="612"/>
      <c r="CGA84" s="612"/>
      <c r="CGB84" s="612"/>
      <c r="CGC84" s="612"/>
      <c r="CGD84" s="181"/>
      <c r="CGE84" s="611"/>
      <c r="CGF84" s="612"/>
      <c r="CGG84" s="612"/>
      <c r="CGH84" s="612"/>
      <c r="CGI84" s="612"/>
      <c r="CGJ84" s="612"/>
      <c r="CGK84" s="181"/>
      <c r="CGL84" s="611"/>
      <c r="CGM84" s="612"/>
      <c r="CGN84" s="612"/>
      <c r="CGO84" s="612"/>
      <c r="CGP84" s="612"/>
      <c r="CGQ84" s="612"/>
      <c r="CGR84" s="181"/>
      <c r="CGS84" s="611"/>
      <c r="CGT84" s="612"/>
      <c r="CGU84" s="612"/>
      <c r="CGV84" s="612"/>
      <c r="CGW84" s="612"/>
      <c r="CGX84" s="612"/>
      <c r="CGY84" s="181"/>
      <c r="CGZ84" s="611"/>
      <c r="CHA84" s="612"/>
      <c r="CHB84" s="612"/>
      <c r="CHC84" s="612"/>
      <c r="CHD84" s="612"/>
      <c r="CHE84" s="612"/>
      <c r="CHF84" s="181"/>
      <c r="CHG84" s="611"/>
      <c r="CHH84" s="612"/>
      <c r="CHI84" s="612"/>
      <c r="CHJ84" s="612"/>
      <c r="CHK84" s="612"/>
      <c r="CHL84" s="612"/>
      <c r="CHM84" s="181"/>
      <c r="CHN84" s="611"/>
      <c r="CHO84" s="612"/>
      <c r="CHP84" s="612"/>
      <c r="CHQ84" s="612"/>
      <c r="CHR84" s="612"/>
      <c r="CHS84" s="612"/>
      <c r="CHT84" s="181"/>
      <c r="CHU84" s="611"/>
      <c r="CHV84" s="612"/>
      <c r="CHW84" s="612"/>
      <c r="CHX84" s="612"/>
      <c r="CHY84" s="612"/>
      <c r="CHZ84" s="612"/>
      <c r="CIA84" s="181"/>
      <c r="CIB84" s="611"/>
      <c r="CIC84" s="612"/>
      <c r="CID84" s="612"/>
      <c r="CIE84" s="612"/>
      <c r="CIF84" s="612"/>
      <c r="CIG84" s="612"/>
      <c r="CIH84" s="181"/>
      <c r="CII84" s="611"/>
      <c r="CIJ84" s="612"/>
      <c r="CIK84" s="612"/>
      <c r="CIL84" s="612"/>
      <c r="CIM84" s="612"/>
      <c r="CIN84" s="612"/>
      <c r="CIO84" s="181"/>
      <c r="CIP84" s="611"/>
      <c r="CIQ84" s="612"/>
      <c r="CIR84" s="612"/>
      <c r="CIS84" s="612"/>
      <c r="CIT84" s="612"/>
      <c r="CIU84" s="612"/>
      <c r="CIV84" s="181"/>
      <c r="CIW84" s="611"/>
      <c r="CIX84" s="612"/>
      <c r="CIY84" s="612"/>
      <c r="CIZ84" s="612"/>
      <c r="CJA84" s="612"/>
      <c r="CJB84" s="612"/>
      <c r="CJC84" s="181"/>
      <c r="CJD84" s="611"/>
      <c r="CJE84" s="612"/>
      <c r="CJF84" s="612"/>
      <c r="CJG84" s="612"/>
      <c r="CJH84" s="612"/>
      <c r="CJI84" s="612"/>
      <c r="CJJ84" s="181"/>
      <c r="CJK84" s="611"/>
      <c r="CJL84" s="612"/>
      <c r="CJM84" s="612"/>
      <c r="CJN84" s="612"/>
      <c r="CJO84" s="612"/>
      <c r="CJP84" s="612"/>
      <c r="CJQ84" s="181"/>
      <c r="CJR84" s="611"/>
      <c r="CJS84" s="612"/>
      <c r="CJT84" s="612"/>
      <c r="CJU84" s="612"/>
      <c r="CJV84" s="612"/>
      <c r="CJW84" s="612"/>
      <c r="CJX84" s="181"/>
      <c r="CJY84" s="611"/>
      <c r="CJZ84" s="612"/>
      <c r="CKA84" s="612"/>
      <c r="CKB84" s="612"/>
      <c r="CKC84" s="612"/>
      <c r="CKD84" s="612"/>
      <c r="CKE84" s="181"/>
      <c r="CKF84" s="611"/>
      <c r="CKG84" s="612"/>
      <c r="CKH84" s="612"/>
      <c r="CKI84" s="612"/>
      <c r="CKJ84" s="612"/>
      <c r="CKK84" s="612"/>
      <c r="CKL84" s="181"/>
      <c r="CKM84" s="611"/>
      <c r="CKN84" s="612"/>
      <c r="CKO84" s="612"/>
      <c r="CKP84" s="612"/>
      <c r="CKQ84" s="612"/>
      <c r="CKR84" s="612"/>
      <c r="CKS84" s="181"/>
      <c r="CKT84" s="611"/>
      <c r="CKU84" s="612"/>
      <c r="CKV84" s="612"/>
      <c r="CKW84" s="612"/>
      <c r="CKX84" s="612"/>
      <c r="CKY84" s="612"/>
      <c r="CKZ84" s="181"/>
      <c r="CLA84" s="611"/>
      <c r="CLB84" s="612"/>
      <c r="CLC84" s="612"/>
      <c r="CLD84" s="612"/>
      <c r="CLE84" s="612"/>
      <c r="CLF84" s="612"/>
      <c r="CLG84" s="181"/>
      <c r="CLH84" s="611"/>
      <c r="CLI84" s="612"/>
      <c r="CLJ84" s="612"/>
      <c r="CLK84" s="612"/>
      <c r="CLL84" s="612"/>
      <c r="CLM84" s="612"/>
      <c r="CLN84" s="181"/>
      <c r="CLO84" s="611"/>
      <c r="CLP84" s="612"/>
      <c r="CLQ84" s="612"/>
      <c r="CLR84" s="612"/>
      <c r="CLS84" s="612"/>
      <c r="CLT84" s="612"/>
      <c r="CLU84" s="181"/>
      <c r="CLV84" s="611"/>
      <c r="CLW84" s="612"/>
      <c r="CLX84" s="612"/>
      <c r="CLY84" s="612"/>
      <c r="CLZ84" s="612"/>
      <c r="CMA84" s="612"/>
      <c r="CMB84" s="181"/>
      <c r="CMC84" s="611"/>
      <c r="CMD84" s="612"/>
      <c r="CME84" s="612"/>
      <c r="CMF84" s="612"/>
      <c r="CMG84" s="612"/>
      <c r="CMH84" s="612"/>
      <c r="CMI84" s="181"/>
      <c r="CMJ84" s="611"/>
      <c r="CMK84" s="612"/>
      <c r="CML84" s="612"/>
      <c r="CMM84" s="612"/>
      <c r="CMN84" s="612"/>
      <c r="CMO84" s="612"/>
      <c r="CMP84" s="181"/>
      <c r="CMQ84" s="611"/>
      <c r="CMR84" s="612"/>
      <c r="CMS84" s="612"/>
      <c r="CMT84" s="612"/>
      <c r="CMU84" s="612"/>
      <c r="CMV84" s="612"/>
      <c r="CMW84" s="181"/>
      <c r="CMX84" s="611"/>
      <c r="CMY84" s="612"/>
      <c r="CMZ84" s="612"/>
      <c r="CNA84" s="612"/>
      <c r="CNB84" s="612"/>
      <c r="CNC84" s="612"/>
      <c r="CND84" s="181"/>
      <c r="CNE84" s="611"/>
      <c r="CNF84" s="612"/>
      <c r="CNG84" s="612"/>
      <c r="CNH84" s="612"/>
      <c r="CNI84" s="612"/>
      <c r="CNJ84" s="612"/>
      <c r="CNK84" s="181"/>
      <c r="CNL84" s="611"/>
      <c r="CNM84" s="612"/>
      <c r="CNN84" s="612"/>
      <c r="CNO84" s="612"/>
      <c r="CNP84" s="612"/>
      <c r="CNQ84" s="612"/>
      <c r="CNR84" s="181"/>
      <c r="CNS84" s="611"/>
      <c r="CNT84" s="612"/>
      <c r="CNU84" s="612"/>
      <c r="CNV84" s="612"/>
      <c r="CNW84" s="612"/>
      <c r="CNX84" s="612"/>
      <c r="CNY84" s="181"/>
      <c r="CNZ84" s="611"/>
      <c r="COA84" s="612"/>
      <c r="COB84" s="612"/>
      <c r="COC84" s="612"/>
      <c r="COD84" s="612"/>
      <c r="COE84" s="612"/>
      <c r="COF84" s="181"/>
      <c r="COG84" s="611"/>
      <c r="COH84" s="612"/>
      <c r="COI84" s="612"/>
      <c r="COJ84" s="612"/>
      <c r="COK84" s="612"/>
      <c r="COL84" s="612"/>
      <c r="COM84" s="181"/>
      <c r="CON84" s="611"/>
      <c r="COO84" s="612"/>
      <c r="COP84" s="612"/>
      <c r="COQ84" s="612"/>
      <c r="COR84" s="612"/>
      <c r="COS84" s="612"/>
      <c r="COT84" s="181"/>
      <c r="COU84" s="611"/>
      <c r="COV84" s="612"/>
      <c r="COW84" s="612"/>
      <c r="COX84" s="612"/>
      <c r="COY84" s="612"/>
      <c r="COZ84" s="612"/>
      <c r="CPA84" s="181"/>
      <c r="CPB84" s="611"/>
      <c r="CPC84" s="612"/>
      <c r="CPD84" s="612"/>
      <c r="CPE84" s="612"/>
      <c r="CPF84" s="612"/>
      <c r="CPG84" s="612"/>
      <c r="CPH84" s="181"/>
      <c r="CPI84" s="611"/>
      <c r="CPJ84" s="612"/>
      <c r="CPK84" s="612"/>
      <c r="CPL84" s="612"/>
      <c r="CPM84" s="612"/>
      <c r="CPN84" s="612"/>
      <c r="CPO84" s="181"/>
      <c r="CPP84" s="611"/>
      <c r="CPQ84" s="612"/>
      <c r="CPR84" s="612"/>
      <c r="CPS84" s="612"/>
      <c r="CPT84" s="612"/>
      <c r="CPU84" s="612"/>
      <c r="CPV84" s="181"/>
      <c r="CPW84" s="611"/>
      <c r="CPX84" s="612"/>
      <c r="CPY84" s="612"/>
      <c r="CPZ84" s="612"/>
      <c r="CQA84" s="612"/>
      <c r="CQB84" s="612"/>
      <c r="CQC84" s="181"/>
      <c r="CQD84" s="611"/>
      <c r="CQE84" s="612"/>
      <c r="CQF84" s="612"/>
      <c r="CQG84" s="612"/>
      <c r="CQH84" s="612"/>
      <c r="CQI84" s="612"/>
      <c r="CQJ84" s="181"/>
      <c r="CQK84" s="611"/>
      <c r="CQL84" s="612"/>
      <c r="CQM84" s="612"/>
      <c r="CQN84" s="612"/>
      <c r="CQO84" s="612"/>
      <c r="CQP84" s="612"/>
      <c r="CQQ84" s="181"/>
      <c r="CQR84" s="611"/>
      <c r="CQS84" s="612"/>
      <c r="CQT84" s="612"/>
      <c r="CQU84" s="612"/>
      <c r="CQV84" s="612"/>
      <c r="CQW84" s="612"/>
      <c r="CQX84" s="181"/>
      <c r="CQY84" s="611"/>
      <c r="CQZ84" s="612"/>
      <c r="CRA84" s="612"/>
      <c r="CRB84" s="612"/>
      <c r="CRC84" s="612"/>
      <c r="CRD84" s="612"/>
      <c r="CRE84" s="181"/>
      <c r="CRF84" s="611"/>
      <c r="CRG84" s="612"/>
      <c r="CRH84" s="612"/>
      <c r="CRI84" s="612"/>
      <c r="CRJ84" s="612"/>
      <c r="CRK84" s="612"/>
      <c r="CRL84" s="181"/>
      <c r="CRM84" s="611"/>
      <c r="CRN84" s="612"/>
      <c r="CRO84" s="612"/>
      <c r="CRP84" s="612"/>
      <c r="CRQ84" s="612"/>
      <c r="CRR84" s="612"/>
      <c r="CRS84" s="181"/>
      <c r="CRT84" s="611"/>
      <c r="CRU84" s="612"/>
      <c r="CRV84" s="612"/>
      <c r="CRW84" s="612"/>
      <c r="CRX84" s="612"/>
      <c r="CRY84" s="612"/>
      <c r="CRZ84" s="181"/>
      <c r="CSA84" s="611"/>
      <c r="CSB84" s="612"/>
      <c r="CSC84" s="612"/>
      <c r="CSD84" s="612"/>
      <c r="CSE84" s="612"/>
      <c r="CSF84" s="612"/>
      <c r="CSG84" s="181"/>
      <c r="CSH84" s="611"/>
      <c r="CSI84" s="612"/>
      <c r="CSJ84" s="612"/>
      <c r="CSK84" s="612"/>
      <c r="CSL84" s="612"/>
      <c r="CSM84" s="612"/>
      <c r="CSN84" s="181"/>
      <c r="CSO84" s="611"/>
      <c r="CSP84" s="612"/>
      <c r="CSQ84" s="612"/>
      <c r="CSR84" s="612"/>
      <c r="CSS84" s="612"/>
      <c r="CST84" s="612"/>
      <c r="CSU84" s="181"/>
      <c r="CSV84" s="611"/>
      <c r="CSW84" s="612"/>
      <c r="CSX84" s="612"/>
      <c r="CSY84" s="612"/>
      <c r="CSZ84" s="612"/>
      <c r="CTA84" s="612"/>
      <c r="CTB84" s="181"/>
      <c r="CTC84" s="611"/>
      <c r="CTD84" s="612"/>
      <c r="CTE84" s="612"/>
      <c r="CTF84" s="612"/>
      <c r="CTG84" s="612"/>
      <c r="CTH84" s="612"/>
      <c r="CTI84" s="181"/>
      <c r="CTJ84" s="611"/>
      <c r="CTK84" s="612"/>
      <c r="CTL84" s="612"/>
      <c r="CTM84" s="612"/>
      <c r="CTN84" s="612"/>
      <c r="CTO84" s="612"/>
      <c r="CTP84" s="181"/>
      <c r="CTQ84" s="611"/>
      <c r="CTR84" s="612"/>
      <c r="CTS84" s="612"/>
      <c r="CTT84" s="612"/>
      <c r="CTU84" s="612"/>
      <c r="CTV84" s="612"/>
      <c r="CTW84" s="181"/>
      <c r="CTX84" s="611"/>
      <c r="CTY84" s="612"/>
      <c r="CTZ84" s="612"/>
      <c r="CUA84" s="612"/>
      <c r="CUB84" s="612"/>
      <c r="CUC84" s="612"/>
      <c r="CUD84" s="181"/>
      <c r="CUE84" s="611"/>
      <c r="CUF84" s="612"/>
      <c r="CUG84" s="612"/>
      <c r="CUH84" s="612"/>
      <c r="CUI84" s="612"/>
      <c r="CUJ84" s="612"/>
      <c r="CUK84" s="181"/>
      <c r="CUL84" s="611"/>
      <c r="CUM84" s="612"/>
      <c r="CUN84" s="612"/>
      <c r="CUO84" s="612"/>
      <c r="CUP84" s="612"/>
      <c r="CUQ84" s="612"/>
      <c r="CUR84" s="181"/>
      <c r="CUS84" s="611"/>
      <c r="CUT84" s="612"/>
      <c r="CUU84" s="612"/>
      <c r="CUV84" s="612"/>
      <c r="CUW84" s="612"/>
      <c r="CUX84" s="612"/>
      <c r="CUY84" s="181"/>
      <c r="CUZ84" s="611"/>
      <c r="CVA84" s="612"/>
      <c r="CVB84" s="612"/>
      <c r="CVC84" s="612"/>
      <c r="CVD84" s="612"/>
      <c r="CVE84" s="612"/>
      <c r="CVF84" s="181"/>
      <c r="CVG84" s="611"/>
      <c r="CVH84" s="612"/>
      <c r="CVI84" s="612"/>
      <c r="CVJ84" s="612"/>
      <c r="CVK84" s="612"/>
      <c r="CVL84" s="612"/>
      <c r="CVM84" s="181"/>
      <c r="CVN84" s="611"/>
      <c r="CVO84" s="612"/>
      <c r="CVP84" s="612"/>
      <c r="CVQ84" s="612"/>
      <c r="CVR84" s="612"/>
      <c r="CVS84" s="612"/>
      <c r="CVT84" s="181"/>
      <c r="CVU84" s="611"/>
      <c r="CVV84" s="612"/>
      <c r="CVW84" s="612"/>
      <c r="CVX84" s="612"/>
      <c r="CVY84" s="612"/>
      <c r="CVZ84" s="612"/>
      <c r="CWA84" s="181"/>
      <c r="CWB84" s="611"/>
      <c r="CWC84" s="612"/>
      <c r="CWD84" s="612"/>
      <c r="CWE84" s="612"/>
      <c r="CWF84" s="612"/>
      <c r="CWG84" s="612"/>
      <c r="CWH84" s="181"/>
      <c r="CWI84" s="611"/>
      <c r="CWJ84" s="612"/>
      <c r="CWK84" s="612"/>
      <c r="CWL84" s="612"/>
      <c r="CWM84" s="612"/>
      <c r="CWN84" s="612"/>
      <c r="CWO84" s="181"/>
      <c r="CWP84" s="611"/>
      <c r="CWQ84" s="612"/>
      <c r="CWR84" s="612"/>
      <c r="CWS84" s="612"/>
      <c r="CWT84" s="612"/>
      <c r="CWU84" s="612"/>
      <c r="CWV84" s="181"/>
      <c r="CWW84" s="611"/>
      <c r="CWX84" s="612"/>
      <c r="CWY84" s="612"/>
      <c r="CWZ84" s="612"/>
      <c r="CXA84" s="612"/>
      <c r="CXB84" s="612"/>
      <c r="CXC84" s="181"/>
      <c r="CXD84" s="611"/>
      <c r="CXE84" s="612"/>
      <c r="CXF84" s="612"/>
      <c r="CXG84" s="612"/>
      <c r="CXH84" s="612"/>
      <c r="CXI84" s="612"/>
      <c r="CXJ84" s="181"/>
      <c r="CXK84" s="611"/>
      <c r="CXL84" s="612"/>
      <c r="CXM84" s="612"/>
      <c r="CXN84" s="612"/>
      <c r="CXO84" s="612"/>
      <c r="CXP84" s="612"/>
      <c r="CXQ84" s="181"/>
      <c r="CXR84" s="611"/>
      <c r="CXS84" s="612"/>
      <c r="CXT84" s="612"/>
      <c r="CXU84" s="612"/>
      <c r="CXV84" s="612"/>
      <c r="CXW84" s="612"/>
      <c r="CXX84" s="181"/>
      <c r="CXY84" s="611"/>
      <c r="CXZ84" s="612"/>
      <c r="CYA84" s="612"/>
      <c r="CYB84" s="612"/>
      <c r="CYC84" s="612"/>
      <c r="CYD84" s="612"/>
      <c r="CYE84" s="181"/>
      <c r="CYF84" s="611"/>
      <c r="CYG84" s="612"/>
      <c r="CYH84" s="612"/>
      <c r="CYI84" s="612"/>
      <c r="CYJ84" s="612"/>
      <c r="CYK84" s="612"/>
      <c r="CYL84" s="181"/>
      <c r="CYM84" s="611"/>
      <c r="CYN84" s="612"/>
      <c r="CYO84" s="612"/>
      <c r="CYP84" s="612"/>
      <c r="CYQ84" s="612"/>
      <c r="CYR84" s="612"/>
      <c r="CYS84" s="181"/>
      <c r="CYT84" s="611"/>
      <c r="CYU84" s="612"/>
      <c r="CYV84" s="612"/>
      <c r="CYW84" s="612"/>
      <c r="CYX84" s="612"/>
      <c r="CYY84" s="612"/>
      <c r="CYZ84" s="181"/>
      <c r="CZA84" s="611"/>
      <c r="CZB84" s="612"/>
      <c r="CZC84" s="612"/>
      <c r="CZD84" s="612"/>
      <c r="CZE84" s="612"/>
      <c r="CZF84" s="612"/>
      <c r="CZG84" s="181"/>
      <c r="CZH84" s="611"/>
      <c r="CZI84" s="612"/>
      <c r="CZJ84" s="612"/>
      <c r="CZK84" s="612"/>
      <c r="CZL84" s="612"/>
      <c r="CZM84" s="612"/>
      <c r="CZN84" s="181"/>
      <c r="CZO84" s="611"/>
      <c r="CZP84" s="612"/>
      <c r="CZQ84" s="612"/>
      <c r="CZR84" s="612"/>
      <c r="CZS84" s="612"/>
      <c r="CZT84" s="612"/>
      <c r="CZU84" s="181"/>
      <c r="CZV84" s="611"/>
      <c r="CZW84" s="612"/>
      <c r="CZX84" s="612"/>
      <c r="CZY84" s="612"/>
      <c r="CZZ84" s="612"/>
      <c r="DAA84" s="612"/>
      <c r="DAB84" s="181"/>
      <c r="DAC84" s="611"/>
      <c r="DAD84" s="612"/>
      <c r="DAE84" s="612"/>
      <c r="DAF84" s="612"/>
      <c r="DAG84" s="612"/>
      <c r="DAH84" s="612"/>
      <c r="DAI84" s="181"/>
      <c r="DAJ84" s="611"/>
      <c r="DAK84" s="612"/>
      <c r="DAL84" s="612"/>
      <c r="DAM84" s="612"/>
      <c r="DAN84" s="612"/>
      <c r="DAO84" s="612"/>
      <c r="DAP84" s="181"/>
      <c r="DAQ84" s="611"/>
      <c r="DAR84" s="612"/>
      <c r="DAS84" s="612"/>
      <c r="DAT84" s="612"/>
      <c r="DAU84" s="612"/>
      <c r="DAV84" s="612"/>
      <c r="DAW84" s="181"/>
      <c r="DAX84" s="611"/>
      <c r="DAY84" s="612"/>
      <c r="DAZ84" s="612"/>
      <c r="DBA84" s="612"/>
      <c r="DBB84" s="612"/>
      <c r="DBC84" s="612"/>
      <c r="DBD84" s="181"/>
      <c r="DBE84" s="611"/>
      <c r="DBF84" s="612"/>
      <c r="DBG84" s="612"/>
      <c r="DBH84" s="612"/>
      <c r="DBI84" s="612"/>
      <c r="DBJ84" s="612"/>
      <c r="DBK84" s="181"/>
      <c r="DBL84" s="611"/>
      <c r="DBM84" s="612"/>
      <c r="DBN84" s="612"/>
      <c r="DBO84" s="612"/>
      <c r="DBP84" s="612"/>
      <c r="DBQ84" s="612"/>
      <c r="DBR84" s="181"/>
      <c r="DBS84" s="611"/>
      <c r="DBT84" s="612"/>
      <c r="DBU84" s="612"/>
      <c r="DBV84" s="612"/>
      <c r="DBW84" s="612"/>
      <c r="DBX84" s="612"/>
      <c r="DBY84" s="181"/>
      <c r="DBZ84" s="611"/>
      <c r="DCA84" s="612"/>
      <c r="DCB84" s="612"/>
      <c r="DCC84" s="612"/>
      <c r="DCD84" s="612"/>
      <c r="DCE84" s="612"/>
      <c r="DCF84" s="181"/>
      <c r="DCG84" s="611"/>
      <c r="DCH84" s="612"/>
      <c r="DCI84" s="612"/>
      <c r="DCJ84" s="612"/>
      <c r="DCK84" s="612"/>
      <c r="DCL84" s="612"/>
      <c r="DCM84" s="181"/>
      <c r="DCN84" s="611"/>
      <c r="DCO84" s="612"/>
      <c r="DCP84" s="612"/>
      <c r="DCQ84" s="612"/>
      <c r="DCR84" s="612"/>
      <c r="DCS84" s="612"/>
      <c r="DCT84" s="181"/>
      <c r="DCU84" s="611"/>
      <c r="DCV84" s="612"/>
      <c r="DCW84" s="612"/>
      <c r="DCX84" s="612"/>
      <c r="DCY84" s="612"/>
      <c r="DCZ84" s="612"/>
      <c r="DDA84" s="181"/>
      <c r="DDB84" s="611"/>
      <c r="DDC84" s="612"/>
      <c r="DDD84" s="612"/>
      <c r="DDE84" s="612"/>
      <c r="DDF84" s="612"/>
      <c r="DDG84" s="612"/>
      <c r="DDH84" s="181"/>
      <c r="DDI84" s="611"/>
      <c r="DDJ84" s="612"/>
      <c r="DDK84" s="612"/>
      <c r="DDL84" s="612"/>
      <c r="DDM84" s="612"/>
      <c r="DDN84" s="612"/>
      <c r="DDO84" s="181"/>
      <c r="DDP84" s="611"/>
      <c r="DDQ84" s="612"/>
      <c r="DDR84" s="612"/>
      <c r="DDS84" s="612"/>
      <c r="DDT84" s="612"/>
      <c r="DDU84" s="612"/>
      <c r="DDV84" s="181"/>
      <c r="DDW84" s="611"/>
      <c r="DDX84" s="612"/>
      <c r="DDY84" s="612"/>
      <c r="DDZ84" s="612"/>
      <c r="DEA84" s="612"/>
      <c r="DEB84" s="612"/>
      <c r="DEC84" s="181"/>
      <c r="DED84" s="611"/>
      <c r="DEE84" s="612"/>
      <c r="DEF84" s="612"/>
      <c r="DEG84" s="612"/>
      <c r="DEH84" s="612"/>
      <c r="DEI84" s="612"/>
      <c r="DEJ84" s="181"/>
      <c r="DEK84" s="611"/>
      <c r="DEL84" s="612"/>
      <c r="DEM84" s="612"/>
      <c r="DEN84" s="612"/>
      <c r="DEO84" s="612"/>
      <c r="DEP84" s="612"/>
      <c r="DEQ84" s="181"/>
      <c r="DER84" s="611"/>
      <c r="DES84" s="612"/>
      <c r="DET84" s="612"/>
      <c r="DEU84" s="612"/>
      <c r="DEV84" s="612"/>
      <c r="DEW84" s="612"/>
      <c r="DEX84" s="181"/>
      <c r="DEY84" s="611"/>
      <c r="DEZ84" s="612"/>
      <c r="DFA84" s="612"/>
      <c r="DFB84" s="612"/>
      <c r="DFC84" s="612"/>
      <c r="DFD84" s="612"/>
      <c r="DFE84" s="181"/>
      <c r="DFF84" s="611"/>
      <c r="DFG84" s="612"/>
      <c r="DFH84" s="612"/>
      <c r="DFI84" s="612"/>
      <c r="DFJ84" s="612"/>
      <c r="DFK84" s="612"/>
      <c r="DFL84" s="181"/>
      <c r="DFM84" s="611"/>
      <c r="DFN84" s="612"/>
      <c r="DFO84" s="612"/>
      <c r="DFP84" s="612"/>
      <c r="DFQ84" s="612"/>
      <c r="DFR84" s="612"/>
      <c r="DFS84" s="181"/>
      <c r="DFT84" s="611"/>
      <c r="DFU84" s="612"/>
      <c r="DFV84" s="612"/>
      <c r="DFW84" s="612"/>
      <c r="DFX84" s="612"/>
      <c r="DFY84" s="612"/>
      <c r="DFZ84" s="181"/>
      <c r="DGA84" s="611"/>
      <c r="DGB84" s="612"/>
      <c r="DGC84" s="612"/>
      <c r="DGD84" s="612"/>
      <c r="DGE84" s="612"/>
      <c r="DGF84" s="612"/>
      <c r="DGG84" s="181"/>
      <c r="DGH84" s="611"/>
      <c r="DGI84" s="612"/>
      <c r="DGJ84" s="612"/>
      <c r="DGK84" s="612"/>
      <c r="DGL84" s="612"/>
      <c r="DGM84" s="612"/>
      <c r="DGN84" s="181"/>
      <c r="DGO84" s="611"/>
      <c r="DGP84" s="612"/>
      <c r="DGQ84" s="612"/>
      <c r="DGR84" s="612"/>
      <c r="DGS84" s="612"/>
      <c r="DGT84" s="612"/>
      <c r="DGU84" s="181"/>
      <c r="DGV84" s="611"/>
      <c r="DGW84" s="612"/>
      <c r="DGX84" s="612"/>
      <c r="DGY84" s="612"/>
      <c r="DGZ84" s="612"/>
      <c r="DHA84" s="612"/>
      <c r="DHB84" s="181"/>
      <c r="DHC84" s="611"/>
      <c r="DHD84" s="612"/>
      <c r="DHE84" s="612"/>
      <c r="DHF84" s="612"/>
      <c r="DHG84" s="612"/>
      <c r="DHH84" s="612"/>
      <c r="DHI84" s="181"/>
      <c r="DHJ84" s="611"/>
      <c r="DHK84" s="612"/>
      <c r="DHL84" s="612"/>
      <c r="DHM84" s="612"/>
      <c r="DHN84" s="612"/>
      <c r="DHO84" s="612"/>
      <c r="DHP84" s="181"/>
      <c r="DHQ84" s="611"/>
      <c r="DHR84" s="612"/>
      <c r="DHS84" s="612"/>
      <c r="DHT84" s="612"/>
      <c r="DHU84" s="612"/>
      <c r="DHV84" s="612"/>
      <c r="DHW84" s="181"/>
      <c r="DHX84" s="611"/>
      <c r="DHY84" s="612"/>
      <c r="DHZ84" s="612"/>
      <c r="DIA84" s="612"/>
      <c r="DIB84" s="612"/>
      <c r="DIC84" s="612"/>
      <c r="DID84" s="181"/>
      <c r="DIE84" s="611"/>
      <c r="DIF84" s="612"/>
      <c r="DIG84" s="612"/>
      <c r="DIH84" s="612"/>
      <c r="DII84" s="612"/>
      <c r="DIJ84" s="612"/>
      <c r="DIK84" s="181"/>
      <c r="DIL84" s="611"/>
      <c r="DIM84" s="612"/>
      <c r="DIN84" s="612"/>
      <c r="DIO84" s="612"/>
      <c r="DIP84" s="612"/>
      <c r="DIQ84" s="612"/>
      <c r="DIR84" s="181"/>
      <c r="DIS84" s="611"/>
      <c r="DIT84" s="612"/>
      <c r="DIU84" s="612"/>
      <c r="DIV84" s="612"/>
      <c r="DIW84" s="612"/>
      <c r="DIX84" s="612"/>
      <c r="DIY84" s="181"/>
      <c r="DIZ84" s="611"/>
      <c r="DJA84" s="612"/>
      <c r="DJB84" s="612"/>
      <c r="DJC84" s="612"/>
      <c r="DJD84" s="612"/>
      <c r="DJE84" s="612"/>
      <c r="DJF84" s="181"/>
      <c r="DJG84" s="611"/>
      <c r="DJH84" s="612"/>
      <c r="DJI84" s="612"/>
      <c r="DJJ84" s="612"/>
      <c r="DJK84" s="612"/>
      <c r="DJL84" s="612"/>
      <c r="DJM84" s="181"/>
      <c r="DJN84" s="611"/>
      <c r="DJO84" s="612"/>
      <c r="DJP84" s="612"/>
      <c r="DJQ84" s="612"/>
      <c r="DJR84" s="612"/>
      <c r="DJS84" s="612"/>
      <c r="DJT84" s="181"/>
      <c r="DJU84" s="611"/>
      <c r="DJV84" s="612"/>
      <c r="DJW84" s="612"/>
      <c r="DJX84" s="612"/>
      <c r="DJY84" s="612"/>
      <c r="DJZ84" s="612"/>
      <c r="DKA84" s="181"/>
      <c r="DKB84" s="611"/>
      <c r="DKC84" s="612"/>
      <c r="DKD84" s="612"/>
      <c r="DKE84" s="612"/>
      <c r="DKF84" s="612"/>
      <c r="DKG84" s="612"/>
      <c r="DKH84" s="181"/>
      <c r="DKI84" s="611"/>
      <c r="DKJ84" s="612"/>
      <c r="DKK84" s="612"/>
      <c r="DKL84" s="612"/>
      <c r="DKM84" s="612"/>
      <c r="DKN84" s="612"/>
      <c r="DKO84" s="181"/>
      <c r="DKP84" s="611"/>
      <c r="DKQ84" s="612"/>
      <c r="DKR84" s="612"/>
      <c r="DKS84" s="612"/>
      <c r="DKT84" s="612"/>
      <c r="DKU84" s="612"/>
      <c r="DKV84" s="181"/>
      <c r="DKW84" s="611"/>
      <c r="DKX84" s="612"/>
      <c r="DKY84" s="612"/>
      <c r="DKZ84" s="612"/>
      <c r="DLA84" s="612"/>
      <c r="DLB84" s="612"/>
      <c r="DLC84" s="181"/>
      <c r="DLD84" s="611"/>
      <c r="DLE84" s="612"/>
      <c r="DLF84" s="612"/>
      <c r="DLG84" s="612"/>
      <c r="DLH84" s="612"/>
      <c r="DLI84" s="612"/>
      <c r="DLJ84" s="181"/>
      <c r="DLK84" s="611"/>
      <c r="DLL84" s="612"/>
      <c r="DLM84" s="612"/>
      <c r="DLN84" s="612"/>
      <c r="DLO84" s="612"/>
      <c r="DLP84" s="612"/>
      <c r="DLQ84" s="181"/>
      <c r="DLR84" s="611"/>
      <c r="DLS84" s="612"/>
      <c r="DLT84" s="612"/>
      <c r="DLU84" s="612"/>
      <c r="DLV84" s="612"/>
      <c r="DLW84" s="612"/>
      <c r="DLX84" s="181"/>
      <c r="DLY84" s="611"/>
      <c r="DLZ84" s="612"/>
      <c r="DMA84" s="612"/>
      <c r="DMB84" s="612"/>
      <c r="DMC84" s="612"/>
      <c r="DMD84" s="612"/>
      <c r="DME84" s="181"/>
      <c r="DMF84" s="611"/>
      <c r="DMG84" s="612"/>
      <c r="DMH84" s="612"/>
      <c r="DMI84" s="612"/>
      <c r="DMJ84" s="612"/>
      <c r="DMK84" s="612"/>
      <c r="DML84" s="181"/>
      <c r="DMM84" s="611"/>
      <c r="DMN84" s="612"/>
      <c r="DMO84" s="612"/>
      <c r="DMP84" s="612"/>
      <c r="DMQ84" s="612"/>
      <c r="DMR84" s="612"/>
      <c r="DMS84" s="181"/>
      <c r="DMT84" s="611"/>
      <c r="DMU84" s="612"/>
      <c r="DMV84" s="612"/>
      <c r="DMW84" s="612"/>
      <c r="DMX84" s="612"/>
      <c r="DMY84" s="612"/>
      <c r="DMZ84" s="181"/>
      <c r="DNA84" s="611"/>
      <c r="DNB84" s="612"/>
      <c r="DNC84" s="612"/>
      <c r="DND84" s="612"/>
      <c r="DNE84" s="612"/>
      <c r="DNF84" s="612"/>
      <c r="DNG84" s="181"/>
      <c r="DNH84" s="611"/>
      <c r="DNI84" s="612"/>
      <c r="DNJ84" s="612"/>
      <c r="DNK84" s="612"/>
      <c r="DNL84" s="612"/>
      <c r="DNM84" s="612"/>
      <c r="DNN84" s="181"/>
      <c r="DNO84" s="611"/>
      <c r="DNP84" s="612"/>
      <c r="DNQ84" s="612"/>
      <c r="DNR84" s="612"/>
      <c r="DNS84" s="612"/>
      <c r="DNT84" s="612"/>
      <c r="DNU84" s="181"/>
      <c r="DNV84" s="611"/>
      <c r="DNW84" s="612"/>
      <c r="DNX84" s="612"/>
      <c r="DNY84" s="612"/>
      <c r="DNZ84" s="612"/>
      <c r="DOA84" s="612"/>
      <c r="DOB84" s="181"/>
      <c r="DOC84" s="611"/>
      <c r="DOD84" s="612"/>
      <c r="DOE84" s="612"/>
      <c r="DOF84" s="612"/>
      <c r="DOG84" s="612"/>
      <c r="DOH84" s="612"/>
      <c r="DOI84" s="181"/>
      <c r="DOJ84" s="611"/>
      <c r="DOK84" s="612"/>
      <c r="DOL84" s="612"/>
      <c r="DOM84" s="612"/>
      <c r="DON84" s="612"/>
      <c r="DOO84" s="612"/>
      <c r="DOP84" s="181"/>
      <c r="DOQ84" s="611"/>
      <c r="DOR84" s="612"/>
      <c r="DOS84" s="612"/>
      <c r="DOT84" s="612"/>
      <c r="DOU84" s="612"/>
      <c r="DOV84" s="612"/>
      <c r="DOW84" s="181"/>
      <c r="DOX84" s="611"/>
      <c r="DOY84" s="612"/>
      <c r="DOZ84" s="612"/>
      <c r="DPA84" s="612"/>
      <c r="DPB84" s="612"/>
      <c r="DPC84" s="612"/>
      <c r="DPD84" s="181"/>
      <c r="DPE84" s="611"/>
      <c r="DPF84" s="612"/>
      <c r="DPG84" s="612"/>
      <c r="DPH84" s="612"/>
      <c r="DPI84" s="612"/>
      <c r="DPJ84" s="612"/>
      <c r="DPK84" s="181"/>
      <c r="DPL84" s="611"/>
      <c r="DPM84" s="612"/>
      <c r="DPN84" s="612"/>
      <c r="DPO84" s="612"/>
      <c r="DPP84" s="612"/>
      <c r="DPQ84" s="612"/>
      <c r="DPR84" s="181"/>
      <c r="DPS84" s="611"/>
      <c r="DPT84" s="612"/>
      <c r="DPU84" s="612"/>
      <c r="DPV84" s="612"/>
      <c r="DPW84" s="612"/>
      <c r="DPX84" s="612"/>
      <c r="DPY84" s="181"/>
      <c r="DPZ84" s="611"/>
      <c r="DQA84" s="612"/>
      <c r="DQB84" s="612"/>
      <c r="DQC84" s="612"/>
      <c r="DQD84" s="612"/>
      <c r="DQE84" s="612"/>
      <c r="DQF84" s="181"/>
      <c r="DQG84" s="611"/>
      <c r="DQH84" s="612"/>
      <c r="DQI84" s="612"/>
      <c r="DQJ84" s="612"/>
      <c r="DQK84" s="612"/>
      <c r="DQL84" s="612"/>
      <c r="DQM84" s="181"/>
      <c r="DQN84" s="611"/>
      <c r="DQO84" s="612"/>
      <c r="DQP84" s="612"/>
      <c r="DQQ84" s="612"/>
      <c r="DQR84" s="612"/>
      <c r="DQS84" s="612"/>
      <c r="DQT84" s="181"/>
      <c r="DQU84" s="611"/>
      <c r="DQV84" s="612"/>
      <c r="DQW84" s="612"/>
      <c r="DQX84" s="612"/>
      <c r="DQY84" s="612"/>
      <c r="DQZ84" s="612"/>
      <c r="DRA84" s="181"/>
      <c r="DRB84" s="611"/>
      <c r="DRC84" s="612"/>
      <c r="DRD84" s="612"/>
      <c r="DRE84" s="612"/>
      <c r="DRF84" s="612"/>
      <c r="DRG84" s="612"/>
      <c r="DRH84" s="181"/>
      <c r="DRI84" s="611"/>
      <c r="DRJ84" s="612"/>
      <c r="DRK84" s="612"/>
      <c r="DRL84" s="612"/>
      <c r="DRM84" s="612"/>
      <c r="DRN84" s="612"/>
      <c r="DRO84" s="181"/>
      <c r="DRP84" s="611"/>
      <c r="DRQ84" s="612"/>
      <c r="DRR84" s="612"/>
      <c r="DRS84" s="612"/>
      <c r="DRT84" s="612"/>
      <c r="DRU84" s="612"/>
      <c r="DRV84" s="181"/>
      <c r="DRW84" s="611"/>
      <c r="DRX84" s="612"/>
      <c r="DRY84" s="612"/>
      <c r="DRZ84" s="612"/>
      <c r="DSA84" s="612"/>
      <c r="DSB84" s="612"/>
      <c r="DSC84" s="181"/>
      <c r="DSD84" s="611"/>
      <c r="DSE84" s="612"/>
      <c r="DSF84" s="612"/>
      <c r="DSG84" s="612"/>
      <c r="DSH84" s="612"/>
      <c r="DSI84" s="612"/>
      <c r="DSJ84" s="181"/>
      <c r="DSK84" s="611"/>
      <c r="DSL84" s="612"/>
      <c r="DSM84" s="612"/>
      <c r="DSN84" s="612"/>
      <c r="DSO84" s="612"/>
      <c r="DSP84" s="612"/>
      <c r="DSQ84" s="181"/>
      <c r="DSR84" s="611"/>
      <c r="DSS84" s="612"/>
      <c r="DST84" s="612"/>
      <c r="DSU84" s="612"/>
      <c r="DSV84" s="612"/>
      <c r="DSW84" s="612"/>
      <c r="DSX84" s="181"/>
      <c r="DSY84" s="611"/>
      <c r="DSZ84" s="612"/>
      <c r="DTA84" s="612"/>
      <c r="DTB84" s="612"/>
      <c r="DTC84" s="612"/>
      <c r="DTD84" s="612"/>
      <c r="DTE84" s="181"/>
      <c r="DTF84" s="611"/>
      <c r="DTG84" s="612"/>
      <c r="DTH84" s="612"/>
      <c r="DTI84" s="612"/>
      <c r="DTJ84" s="612"/>
      <c r="DTK84" s="612"/>
      <c r="DTL84" s="181"/>
      <c r="DTM84" s="611"/>
      <c r="DTN84" s="612"/>
      <c r="DTO84" s="612"/>
      <c r="DTP84" s="612"/>
      <c r="DTQ84" s="612"/>
      <c r="DTR84" s="612"/>
      <c r="DTS84" s="181"/>
      <c r="DTT84" s="611"/>
      <c r="DTU84" s="612"/>
      <c r="DTV84" s="612"/>
      <c r="DTW84" s="612"/>
      <c r="DTX84" s="612"/>
      <c r="DTY84" s="612"/>
      <c r="DTZ84" s="181"/>
      <c r="DUA84" s="611"/>
      <c r="DUB84" s="612"/>
      <c r="DUC84" s="612"/>
      <c r="DUD84" s="612"/>
      <c r="DUE84" s="612"/>
      <c r="DUF84" s="612"/>
      <c r="DUG84" s="181"/>
      <c r="DUH84" s="611"/>
      <c r="DUI84" s="612"/>
      <c r="DUJ84" s="612"/>
      <c r="DUK84" s="612"/>
      <c r="DUL84" s="612"/>
      <c r="DUM84" s="612"/>
      <c r="DUN84" s="181"/>
      <c r="DUO84" s="611"/>
      <c r="DUP84" s="612"/>
      <c r="DUQ84" s="612"/>
      <c r="DUR84" s="612"/>
      <c r="DUS84" s="612"/>
      <c r="DUT84" s="612"/>
      <c r="DUU84" s="181"/>
      <c r="DUV84" s="611"/>
      <c r="DUW84" s="612"/>
      <c r="DUX84" s="612"/>
      <c r="DUY84" s="612"/>
      <c r="DUZ84" s="612"/>
      <c r="DVA84" s="612"/>
      <c r="DVB84" s="181"/>
      <c r="DVC84" s="611"/>
      <c r="DVD84" s="612"/>
      <c r="DVE84" s="612"/>
      <c r="DVF84" s="612"/>
      <c r="DVG84" s="612"/>
      <c r="DVH84" s="612"/>
      <c r="DVI84" s="181"/>
      <c r="DVJ84" s="611"/>
      <c r="DVK84" s="612"/>
      <c r="DVL84" s="612"/>
      <c r="DVM84" s="612"/>
      <c r="DVN84" s="612"/>
      <c r="DVO84" s="612"/>
      <c r="DVP84" s="181"/>
      <c r="DVQ84" s="611"/>
      <c r="DVR84" s="612"/>
      <c r="DVS84" s="612"/>
      <c r="DVT84" s="612"/>
      <c r="DVU84" s="612"/>
      <c r="DVV84" s="612"/>
      <c r="DVW84" s="181"/>
      <c r="DVX84" s="611"/>
      <c r="DVY84" s="612"/>
      <c r="DVZ84" s="612"/>
      <c r="DWA84" s="612"/>
      <c r="DWB84" s="612"/>
      <c r="DWC84" s="612"/>
      <c r="DWD84" s="181"/>
      <c r="DWE84" s="611"/>
      <c r="DWF84" s="612"/>
      <c r="DWG84" s="612"/>
      <c r="DWH84" s="612"/>
      <c r="DWI84" s="612"/>
      <c r="DWJ84" s="612"/>
      <c r="DWK84" s="181"/>
      <c r="DWL84" s="611"/>
      <c r="DWM84" s="612"/>
      <c r="DWN84" s="612"/>
      <c r="DWO84" s="612"/>
      <c r="DWP84" s="612"/>
      <c r="DWQ84" s="612"/>
      <c r="DWR84" s="181"/>
      <c r="DWS84" s="611"/>
      <c r="DWT84" s="612"/>
      <c r="DWU84" s="612"/>
      <c r="DWV84" s="612"/>
      <c r="DWW84" s="612"/>
      <c r="DWX84" s="612"/>
      <c r="DWY84" s="181"/>
      <c r="DWZ84" s="611"/>
      <c r="DXA84" s="612"/>
      <c r="DXB84" s="612"/>
      <c r="DXC84" s="612"/>
      <c r="DXD84" s="612"/>
      <c r="DXE84" s="612"/>
      <c r="DXF84" s="181"/>
      <c r="DXG84" s="611"/>
      <c r="DXH84" s="612"/>
      <c r="DXI84" s="612"/>
      <c r="DXJ84" s="612"/>
      <c r="DXK84" s="612"/>
      <c r="DXL84" s="612"/>
      <c r="DXM84" s="181"/>
      <c r="DXN84" s="611"/>
      <c r="DXO84" s="612"/>
      <c r="DXP84" s="612"/>
      <c r="DXQ84" s="612"/>
      <c r="DXR84" s="612"/>
      <c r="DXS84" s="612"/>
      <c r="DXT84" s="181"/>
      <c r="DXU84" s="611"/>
      <c r="DXV84" s="612"/>
      <c r="DXW84" s="612"/>
      <c r="DXX84" s="612"/>
      <c r="DXY84" s="612"/>
      <c r="DXZ84" s="612"/>
      <c r="DYA84" s="181"/>
      <c r="DYB84" s="611"/>
      <c r="DYC84" s="612"/>
      <c r="DYD84" s="612"/>
      <c r="DYE84" s="612"/>
      <c r="DYF84" s="612"/>
      <c r="DYG84" s="612"/>
      <c r="DYH84" s="181"/>
      <c r="DYI84" s="611"/>
      <c r="DYJ84" s="612"/>
      <c r="DYK84" s="612"/>
      <c r="DYL84" s="612"/>
      <c r="DYM84" s="612"/>
      <c r="DYN84" s="612"/>
      <c r="DYO84" s="181"/>
      <c r="DYP84" s="611"/>
      <c r="DYQ84" s="612"/>
      <c r="DYR84" s="612"/>
      <c r="DYS84" s="612"/>
      <c r="DYT84" s="612"/>
      <c r="DYU84" s="612"/>
      <c r="DYV84" s="181"/>
      <c r="DYW84" s="611"/>
      <c r="DYX84" s="612"/>
      <c r="DYY84" s="612"/>
      <c r="DYZ84" s="612"/>
      <c r="DZA84" s="612"/>
      <c r="DZB84" s="612"/>
      <c r="DZC84" s="181"/>
      <c r="DZD84" s="611"/>
      <c r="DZE84" s="612"/>
      <c r="DZF84" s="612"/>
      <c r="DZG84" s="612"/>
      <c r="DZH84" s="612"/>
      <c r="DZI84" s="612"/>
      <c r="DZJ84" s="181"/>
      <c r="DZK84" s="611"/>
      <c r="DZL84" s="612"/>
      <c r="DZM84" s="612"/>
      <c r="DZN84" s="612"/>
      <c r="DZO84" s="612"/>
      <c r="DZP84" s="612"/>
      <c r="DZQ84" s="181"/>
      <c r="DZR84" s="611"/>
      <c r="DZS84" s="612"/>
      <c r="DZT84" s="612"/>
      <c r="DZU84" s="612"/>
      <c r="DZV84" s="612"/>
      <c r="DZW84" s="612"/>
      <c r="DZX84" s="181"/>
      <c r="DZY84" s="611"/>
      <c r="DZZ84" s="612"/>
      <c r="EAA84" s="612"/>
      <c r="EAB84" s="612"/>
      <c r="EAC84" s="612"/>
      <c r="EAD84" s="612"/>
      <c r="EAE84" s="181"/>
      <c r="EAF84" s="611"/>
      <c r="EAG84" s="612"/>
      <c r="EAH84" s="612"/>
      <c r="EAI84" s="612"/>
      <c r="EAJ84" s="612"/>
      <c r="EAK84" s="612"/>
      <c r="EAL84" s="181"/>
      <c r="EAM84" s="611"/>
      <c r="EAN84" s="612"/>
      <c r="EAO84" s="612"/>
      <c r="EAP84" s="612"/>
      <c r="EAQ84" s="612"/>
      <c r="EAR84" s="612"/>
      <c r="EAS84" s="181"/>
      <c r="EAT84" s="611"/>
      <c r="EAU84" s="612"/>
      <c r="EAV84" s="612"/>
      <c r="EAW84" s="612"/>
      <c r="EAX84" s="612"/>
      <c r="EAY84" s="612"/>
      <c r="EAZ84" s="181"/>
      <c r="EBA84" s="611"/>
      <c r="EBB84" s="612"/>
      <c r="EBC84" s="612"/>
      <c r="EBD84" s="612"/>
      <c r="EBE84" s="612"/>
      <c r="EBF84" s="612"/>
      <c r="EBG84" s="181"/>
      <c r="EBH84" s="611"/>
      <c r="EBI84" s="612"/>
      <c r="EBJ84" s="612"/>
      <c r="EBK84" s="612"/>
      <c r="EBL84" s="612"/>
      <c r="EBM84" s="612"/>
      <c r="EBN84" s="181"/>
      <c r="EBO84" s="611"/>
      <c r="EBP84" s="612"/>
      <c r="EBQ84" s="612"/>
      <c r="EBR84" s="612"/>
      <c r="EBS84" s="612"/>
      <c r="EBT84" s="612"/>
      <c r="EBU84" s="181"/>
      <c r="EBV84" s="611"/>
      <c r="EBW84" s="612"/>
      <c r="EBX84" s="612"/>
      <c r="EBY84" s="612"/>
      <c r="EBZ84" s="612"/>
      <c r="ECA84" s="612"/>
      <c r="ECB84" s="181"/>
      <c r="ECC84" s="611"/>
      <c r="ECD84" s="612"/>
      <c r="ECE84" s="612"/>
      <c r="ECF84" s="612"/>
      <c r="ECG84" s="612"/>
      <c r="ECH84" s="612"/>
      <c r="ECI84" s="181"/>
      <c r="ECJ84" s="611"/>
      <c r="ECK84" s="612"/>
      <c r="ECL84" s="612"/>
      <c r="ECM84" s="612"/>
      <c r="ECN84" s="612"/>
      <c r="ECO84" s="612"/>
      <c r="ECP84" s="181"/>
      <c r="ECQ84" s="611"/>
      <c r="ECR84" s="612"/>
      <c r="ECS84" s="612"/>
      <c r="ECT84" s="612"/>
      <c r="ECU84" s="612"/>
      <c r="ECV84" s="612"/>
      <c r="ECW84" s="181"/>
      <c r="ECX84" s="611"/>
      <c r="ECY84" s="612"/>
      <c r="ECZ84" s="612"/>
      <c r="EDA84" s="612"/>
      <c r="EDB84" s="612"/>
      <c r="EDC84" s="612"/>
      <c r="EDD84" s="181"/>
      <c r="EDE84" s="611"/>
      <c r="EDF84" s="612"/>
      <c r="EDG84" s="612"/>
      <c r="EDH84" s="612"/>
      <c r="EDI84" s="612"/>
      <c r="EDJ84" s="612"/>
      <c r="EDK84" s="181"/>
      <c r="EDL84" s="611"/>
      <c r="EDM84" s="612"/>
      <c r="EDN84" s="612"/>
      <c r="EDO84" s="612"/>
      <c r="EDP84" s="612"/>
      <c r="EDQ84" s="612"/>
      <c r="EDR84" s="181"/>
      <c r="EDS84" s="611"/>
      <c r="EDT84" s="612"/>
      <c r="EDU84" s="612"/>
      <c r="EDV84" s="612"/>
      <c r="EDW84" s="612"/>
      <c r="EDX84" s="612"/>
      <c r="EDY84" s="181"/>
      <c r="EDZ84" s="611"/>
      <c r="EEA84" s="612"/>
      <c r="EEB84" s="612"/>
      <c r="EEC84" s="612"/>
      <c r="EED84" s="612"/>
      <c r="EEE84" s="612"/>
      <c r="EEF84" s="181"/>
      <c r="EEG84" s="611"/>
      <c r="EEH84" s="612"/>
      <c r="EEI84" s="612"/>
      <c r="EEJ84" s="612"/>
      <c r="EEK84" s="612"/>
      <c r="EEL84" s="612"/>
      <c r="EEM84" s="181"/>
      <c r="EEN84" s="611"/>
      <c r="EEO84" s="612"/>
      <c r="EEP84" s="612"/>
      <c r="EEQ84" s="612"/>
      <c r="EER84" s="612"/>
      <c r="EES84" s="612"/>
      <c r="EET84" s="181"/>
      <c r="EEU84" s="611"/>
      <c r="EEV84" s="612"/>
      <c r="EEW84" s="612"/>
      <c r="EEX84" s="612"/>
      <c r="EEY84" s="612"/>
      <c r="EEZ84" s="612"/>
      <c r="EFA84" s="181"/>
      <c r="EFB84" s="611"/>
      <c r="EFC84" s="612"/>
      <c r="EFD84" s="612"/>
      <c r="EFE84" s="612"/>
      <c r="EFF84" s="612"/>
      <c r="EFG84" s="612"/>
      <c r="EFH84" s="181"/>
      <c r="EFI84" s="611"/>
      <c r="EFJ84" s="612"/>
      <c r="EFK84" s="612"/>
      <c r="EFL84" s="612"/>
      <c r="EFM84" s="612"/>
      <c r="EFN84" s="612"/>
      <c r="EFO84" s="181"/>
      <c r="EFP84" s="611"/>
      <c r="EFQ84" s="612"/>
      <c r="EFR84" s="612"/>
      <c r="EFS84" s="612"/>
      <c r="EFT84" s="612"/>
      <c r="EFU84" s="612"/>
      <c r="EFV84" s="181"/>
      <c r="EFW84" s="611"/>
      <c r="EFX84" s="612"/>
      <c r="EFY84" s="612"/>
      <c r="EFZ84" s="612"/>
      <c r="EGA84" s="612"/>
      <c r="EGB84" s="612"/>
      <c r="EGC84" s="181"/>
      <c r="EGD84" s="611"/>
      <c r="EGE84" s="612"/>
      <c r="EGF84" s="612"/>
      <c r="EGG84" s="612"/>
      <c r="EGH84" s="612"/>
      <c r="EGI84" s="612"/>
      <c r="EGJ84" s="181"/>
      <c r="EGK84" s="611"/>
      <c r="EGL84" s="612"/>
      <c r="EGM84" s="612"/>
      <c r="EGN84" s="612"/>
      <c r="EGO84" s="612"/>
      <c r="EGP84" s="612"/>
      <c r="EGQ84" s="181"/>
      <c r="EGR84" s="611"/>
      <c r="EGS84" s="612"/>
      <c r="EGT84" s="612"/>
      <c r="EGU84" s="612"/>
      <c r="EGV84" s="612"/>
      <c r="EGW84" s="612"/>
      <c r="EGX84" s="181"/>
      <c r="EGY84" s="611"/>
      <c r="EGZ84" s="612"/>
      <c r="EHA84" s="612"/>
      <c r="EHB84" s="612"/>
      <c r="EHC84" s="612"/>
      <c r="EHD84" s="612"/>
      <c r="EHE84" s="181"/>
      <c r="EHF84" s="611"/>
      <c r="EHG84" s="612"/>
      <c r="EHH84" s="612"/>
      <c r="EHI84" s="612"/>
      <c r="EHJ84" s="612"/>
      <c r="EHK84" s="612"/>
      <c r="EHL84" s="181"/>
      <c r="EHM84" s="611"/>
      <c r="EHN84" s="612"/>
      <c r="EHO84" s="612"/>
      <c r="EHP84" s="612"/>
      <c r="EHQ84" s="612"/>
      <c r="EHR84" s="612"/>
      <c r="EHS84" s="181"/>
      <c r="EHT84" s="611"/>
      <c r="EHU84" s="612"/>
      <c r="EHV84" s="612"/>
      <c r="EHW84" s="612"/>
      <c r="EHX84" s="612"/>
      <c r="EHY84" s="612"/>
      <c r="EHZ84" s="181"/>
      <c r="EIA84" s="611"/>
      <c r="EIB84" s="612"/>
      <c r="EIC84" s="612"/>
      <c r="EID84" s="612"/>
      <c r="EIE84" s="612"/>
      <c r="EIF84" s="612"/>
      <c r="EIG84" s="181"/>
      <c r="EIH84" s="611"/>
      <c r="EII84" s="612"/>
      <c r="EIJ84" s="612"/>
      <c r="EIK84" s="612"/>
      <c r="EIL84" s="612"/>
      <c r="EIM84" s="612"/>
      <c r="EIN84" s="181"/>
      <c r="EIO84" s="611"/>
      <c r="EIP84" s="612"/>
      <c r="EIQ84" s="612"/>
      <c r="EIR84" s="612"/>
      <c r="EIS84" s="612"/>
      <c r="EIT84" s="612"/>
      <c r="EIU84" s="181"/>
      <c r="EIV84" s="611"/>
      <c r="EIW84" s="612"/>
      <c r="EIX84" s="612"/>
      <c r="EIY84" s="612"/>
      <c r="EIZ84" s="612"/>
      <c r="EJA84" s="612"/>
      <c r="EJB84" s="181"/>
      <c r="EJC84" s="611"/>
      <c r="EJD84" s="612"/>
      <c r="EJE84" s="612"/>
      <c r="EJF84" s="612"/>
      <c r="EJG84" s="612"/>
      <c r="EJH84" s="612"/>
      <c r="EJI84" s="181"/>
      <c r="EJJ84" s="611"/>
      <c r="EJK84" s="612"/>
      <c r="EJL84" s="612"/>
      <c r="EJM84" s="612"/>
      <c r="EJN84" s="612"/>
      <c r="EJO84" s="612"/>
      <c r="EJP84" s="181"/>
      <c r="EJQ84" s="611"/>
      <c r="EJR84" s="612"/>
      <c r="EJS84" s="612"/>
      <c r="EJT84" s="612"/>
      <c r="EJU84" s="612"/>
      <c r="EJV84" s="612"/>
      <c r="EJW84" s="181"/>
      <c r="EJX84" s="611"/>
      <c r="EJY84" s="612"/>
      <c r="EJZ84" s="612"/>
      <c r="EKA84" s="612"/>
      <c r="EKB84" s="612"/>
      <c r="EKC84" s="612"/>
      <c r="EKD84" s="181"/>
      <c r="EKE84" s="611"/>
      <c r="EKF84" s="612"/>
      <c r="EKG84" s="612"/>
      <c r="EKH84" s="612"/>
      <c r="EKI84" s="612"/>
      <c r="EKJ84" s="612"/>
      <c r="EKK84" s="181"/>
      <c r="EKL84" s="611"/>
      <c r="EKM84" s="612"/>
      <c r="EKN84" s="612"/>
      <c r="EKO84" s="612"/>
      <c r="EKP84" s="612"/>
      <c r="EKQ84" s="612"/>
      <c r="EKR84" s="181"/>
      <c r="EKS84" s="611"/>
      <c r="EKT84" s="612"/>
      <c r="EKU84" s="612"/>
      <c r="EKV84" s="612"/>
      <c r="EKW84" s="612"/>
      <c r="EKX84" s="612"/>
      <c r="EKY84" s="181"/>
      <c r="EKZ84" s="611"/>
      <c r="ELA84" s="612"/>
      <c r="ELB84" s="612"/>
      <c r="ELC84" s="612"/>
      <c r="ELD84" s="612"/>
      <c r="ELE84" s="612"/>
      <c r="ELF84" s="181"/>
      <c r="ELG84" s="611"/>
      <c r="ELH84" s="612"/>
      <c r="ELI84" s="612"/>
      <c r="ELJ84" s="612"/>
      <c r="ELK84" s="612"/>
      <c r="ELL84" s="612"/>
      <c r="ELM84" s="181"/>
      <c r="ELN84" s="611"/>
      <c r="ELO84" s="612"/>
      <c r="ELP84" s="612"/>
      <c r="ELQ84" s="612"/>
      <c r="ELR84" s="612"/>
      <c r="ELS84" s="612"/>
      <c r="ELT84" s="181"/>
      <c r="ELU84" s="611"/>
      <c r="ELV84" s="612"/>
      <c r="ELW84" s="612"/>
      <c r="ELX84" s="612"/>
      <c r="ELY84" s="612"/>
      <c r="ELZ84" s="612"/>
      <c r="EMA84" s="181"/>
      <c r="EMB84" s="611"/>
      <c r="EMC84" s="612"/>
      <c r="EMD84" s="612"/>
      <c r="EME84" s="612"/>
      <c r="EMF84" s="612"/>
      <c r="EMG84" s="612"/>
      <c r="EMH84" s="181"/>
      <c r="EMI84" s="611"/>
      <c r="EMJ84" s="612"/>
      <c r="EMK84" s="612"/>
      <c r="EML84" s="612"/>
      <c r="EMM84" s="612"/>
      <c r="EMN84" s="612"/>
      <c r="EMO84" s="181"/>
      <c r="EMP84" s="611"/>
      <c r="EMQ84" s="612"/>
      <c r="EMR84" s="612"/>
      <c r="EMS84" s="612"/>
      <c r="EMT84" s="612"/>
      <c r="EMU84" s="612"/>
      <c r="EMV84" s="181"/>
      <c r="EMW84" s="611"/>
      <c r="EMX84" s="612"/>
      <c r="EMY84" s="612"/>
      <c r="EMZ84" s="612"/>
      <c r="ENA84" s="612"/>
      <c r="ENB84" s="612"/>
      <c r="ENC84" s="181"/>
      <c r="END84" s="611"/>
      <c r="ENE84" s="612"/>
      <c r="ENF84" s="612"/>
      <c r="ENG84" s="612"/>
      <c r="ENH84" s="612"/>
      <c r="ENI84" s="612"/>
      <c r="ENJ84" s="181"/>
      <c r="ENK84" s="611"/>
      <c r="ENL84" s="612"/>
      <c r="ENM84" s="612"/>
      <c r="ENN84" s="612"/>
      <c r="ENO84" s="612"/>
      <c r="ENP84" s="612"/>
      <c r="ENQ84" s="181"/>
      <c r="ENR84" s="611"/>
      <c r="ENS84" s="612"/>
      <c r="ENT84" s="612"/>
      <c r="ENU84" s="612"/>
      <c r="ENV84" s="612"/>
      <c r="ENW84" s="612"/>
      <c r="ENX84" s="181"/>
      <c r="ENY84" s="611"/>
      <c r="ENZ84" s="612"/>
      <c r="EOA84" s="612"/>
      <c r="EOB84" s="612"/>
      <c r="EOC84" s="612"/>
      <c r="EOD84" s="612"/>
      <c r="EOE84" s="181"/>
      <c r="EOF84" s="611"/>
      <c r="EOG84" s="612"/>
      <c r="EOH84" s="612"/>
      <c r="EOI84" s="612"/>
      <c r="EOJ84" s="612"/>
      <c r="EOK84" s="612"/>
      <c r="EOL84" s="181"/>
      <c r="EOM84" s="611"/>
      <c r="EON84" s="612"/>
      <c r="EOO84" s="612"/>
      <c r="EOP84" s="612"/>
      <c r="EOQ84" s="612"/>
      <c r="EOR84" s="612"/>
      <c r="EOS84" s="181"/>
      <c r="EOT84" s="611"/>
      <c r="EOU84" s="612"/>
      <c r="EOV84" s="612"/>
      <c r="EOW84" s="612"/>
      <c r="EOX84" s="612"/>
      <c r="EOY84" s="612"/>
      <c r="EOZ84" s="181"/>
      <c r="EPA84" s="611"/>
      <c r="EPB84" s="612"/>
      <c r="EPC84" s="612"/>
      <c r="EPD84" s="612"/>
      <c r="EPE84" s="612"/>
      <c r="EPF84" s="612"/>
      <c r="EPG84" s="181"/>
      <c r="EPH84" s="611"/>
      <c r="EPI84" s="612"/>
      <c r="EPJ84" s="612"/>
      <c r="EPK84" s="612"/>
      <c r="EPL84" s="612"/>
      <c r="EPM84" s="612"/>
      <c r="EPN84" s="181"/>
      <c r="EPO84" s="611"/>
      <c r="EPP84" s="612"/>
      <c r="EPQ84" s="612"/>
      <c r="EPR84" s="612"/>
      <c r="EPS84" s="612"/>
      <c r="EPT84" s="612"/>
      <c r="EPU84" s="181"/>
      <c r="EPV84" s="611"/>
      <c r="EPW84" s="612"/>
      <c r="EPX84" s="612"/>
      <c r="EPY84" s="612"/>
      <c r="EPZ84" s="612"/>
      <c r="EQA84" s="612"/>
      <c r="EQB84" s="181"/>
      <c r="EQC84" s="611"/>
      <c r="EQD84" s="612"/>
      <c r="EQE84" s="612"/>
      <c r="EQF84" s="612"/>
      <c r="EQG84" s="612"/>
      <c r="EQH84" s="612"/>
      <c r="EQI84" s="181"/>
      <c r="EQJ84" s="611"/>
      <c r="EQK84" s="612"/>
      <c r="EQL84" s="612"/>
      <c r="EQM84" s="612"/>
      <c r="EQN84" s="612"/>
      <c r="EQO84" s="612"/>
      <c r="EQP84" s="181"/>
      <c r="EQQ84" s="611"/>
      <c r="EQR84" s="612"/>
      <c r="EQS84" s="612"/>
      <c r="EQT84" s="612"/>
      <c r="EQU84" s="612"/>
      <c r="EQV84" s="612"/>
      <c r="EQW84" s="181"/>
      <c r="EQX84" s="611"/>
      <c r="EQY84" s="612"/>
      <c r="EQZ84" s="612"/>
      <c r="ERA84" s="612"/>
      <c r="ERB84" s="612"/>
      <c r="ERC84" s="612"/>
      <c r="ERD84" s="181"/>
      <c r="ERE84" s="611"/>
      <c r="ERF84" s="612"/>
      <c r="ERG84" s="612"/>
      <c r="ERH84" s="612"/>
      <c r="ERI84" s="612"/>
      <c r="ERJ84" s="612"/>
      <c r="ERK84" s="181"/>
      <c r="ERL84" s="611"/>
      <c r="ERM84" s="612"/>
      <c r="ERN84" s="612"/>
      <c r="ERO84" s="612"/>
      <c r="ERP84" s="612"/>
      <c r="ERQ84" s="612"/>
      <c r="ERR84" s="181"/>
      <c r="ERS84" s="611"/>
      <c r="ERT84" s="612"/>
      <c r="ERU84" s="612"/>
      <c r="ERV84" s="612"/>
      <c r="ERW84" s="612"/>
      <c r="ERX84" s="612"/>
      <c r="ERY84" s="181"/>
      <c r="ERZ84" s="611"/>
      <c r="ESA84" s="612"/>
      <c r="ESB84" s="612"/>
      <c r="ESC84" s="612"/>
      <c r="ESD84" s="612"/>
      <c r="ESE84" s="612"/>
      <c r="ESF84" s="181"/>
      <c r="ESG84" s="611"/>
      <c r="ESH84" s="612"/>
      <c r="ESI84" s="612"/>
      <c r="ESJ84" s="612"/>
      <c r="ESK84" s="612"/>
      <c r="ESL84" s="612"/>
      <c r="ESM84" s="181"/>
      <c r="ESN84" s="611"/>
      <c r="ESO84" s="612"/>
      <c r="ESP84" s="612"/>
      <c r="ESQ84" s="612"/>
      <c r="ESR84" s="612"/>
      <c r="ESS84" s="612"/>
      <c r="EST84" s="181"/>
      <c r="ESU84" s="611"/>
      <c r="ESV84" s="612"/>
      <c r="ESW84" s="612"/>
      <c r="ESX84" s="612"/>
      <c r="ESY84" s="612"/>
      <c r="ESZ84" s="612"/>
      <c r="ETA84" s="181"/>
      <c r="ETB84" s="611"/>
      <c r="ETC84" s="612"/>
      <c r="ETD84" s="612"/>
      <c r="ETE84" s="612"/>
      <c r="ETF84" s="612"/>
      <c r="ETG84" s="612"/>
      <c r="ETH84" s="181"/>
      <c r="ETI84" s="611"/>
      <c r="ETJ84" s="612"/>
      <c r="ETK84" s="612"/>
      <c r="ETL84" s="612"/>
      <c r="ETM84" s="612"/>
      <c r="ETN84" s="612"/>
      <c r="ETO84" s="181"/>
      <c r="ETP84" s="611"/>
      <c r="ETQ84" s="612"/>
      <c r="ETR84" s="612"/>
      <c r="ETS84" s="612"/>
      <c r="ETT84" s="612"/>
      <c r="ETU84" s="612"/>
      <c r="ETV84" s="181"/>
      <c r="ETW84" s="611"/>
      <c r="ETX84" s="612"/>
      <c r="ETY84" s="612"/>
      <c r="ETZ84" s="612"/>
      <c r="EUA84" s="612"/>
      <c r="EUB84" s="612"/>
      <c r="EUC84" s="181"/>
      <c r="EUD84" s="611"/>
      <c r="EUE84" s="612"/>
      <c r="EUF84" s="612"/>
      <c r="EUG84" s="612"/>
      <c r="EUH84" s="612"/>
      <c r="EUI84" s="612"/>
      <c r="EUJ84" s="181"/>
      <c r="EUK84" s="611"/>
      <c r="EUL84" s="612"/>
      <c r="EUM84" s="612"/>
      <c r="EUN84" s="612"/>
      <c r="EUO84" s="612"/>
      <c r="EUP84" s="612"/>
      <c r="EUQ84" s="181"/>
      <c r="EUR84" s="611"/>
      <c r="EUS84" s="612"/>
      <c r="EUT84" s="612"/>
      <c r="EUU84" s="612"/>
      <c r="EUV84" s="612"/>
      <c r="EUW84" s="612"/>
      <c r="EUX84" s="181"/>
      <c r="EUY84" s="611"/>
      <c r="EUZ84" s="612"/>
      <c r="EVA84" s="612"/>
      <c r="EVB84" s="612"/>
      <c r="EVC84" s="612"/>
      <c r="EVD84" s="612"/>
      <c r="EVE84" s="181"/>
      <c r="EVF84" s="611"/>
      <c r="EVG84" s="612"/>
      <c r="EVH84" s="612"/>
      <c r="EVI84" s="612"/>
      <c r="EVJ84" s="612"/>
      <c r="EVK84" s="612"/>
      <c r="EVL84" s="181"/>
      <c r="EVM84" s="611"/>
      <c r="EVN84" s="612"/>
      <c r="EVO84" s="612"/>
      <c r="EVP84" s="612"/>
      <c r="EVQ84" s="612"/>
      <c r="EVR84" s="612"/>
      <c r="EVS84" s="181"/>
      <c r="EVT84" s="611"/>
      <c r="EVU84" s="612"/>
      <c r="EVV84" s="612"/>
      <c r="EVW84" s="612"/>
      <c r="EVX84" s="612"/>
      <c r="EVY84" s="612"/>
      <c r="EVZ84" s="181"/>
      <c r="EWA84" s="611"/>
      <c r="EWB84" s="612"/>
      <c r="EWC84" s="612"/>
      <c r="EWD84" s="612"/>
      <c r="EWE84" s="612"/>
      <c r="EWF84" s="612"/>
      <c r="EWG84" s="181"/>
      <c r="EWH84" s="611"/>
      <c r="EWI84" s="612"/>
      <c r="EWJ84" s="612"/>
      <c r="EWK84" s="612"/>
      <c r="EWL84" s="612"/>
      <c r="EWM84" s="612"/>
      <c r="EWN84" s="181"/>
      <c r="EWO84" s="611"/>
      <c r="EWP84" s="612"/>
      <c r="EWQ84" s="612"/>
      <c r="EWR84" s="612"/>
      <c r="EWS84" s="612"/>
      <c r="EWT84" s="612"/>
      <c r="EWU84" s="181"/>
      <c r="EWV84" s="611"/>
      <c r="EWW84" s="612"/>
      <c r="EWX84" s="612"/>
      <c r="EWY84" s="612"/>
      <c r="EWZ84" s="612"/>
      <c r="EXA84" s="612"/>
      <c r="EXB84" s="181"/>
      <c r="EXC84" s="611"/>
      <c r="EXD84" s="612"/>
      <c r="EXE84" s="612"/>
      <c r="EXF84" s="612"/>
      <c r="EXG84" s="612"/>
      <c r="EXH84" s="612"/>
      <c r="EXI84" s="181"/>
      <c r="EXJ84" s="611"/>
      <c r="EXK84" s="612"/>
      <c r="EXL84" s="612"/>
      <c r="EXM84" s="612"/>
      <c r="EXN84" s="612"/>
      <c r="EXO84" s="612"/>
      <c r="EXP84" s="181"/>
      <c r="EXQ84" s="611"/>
      <c r="EXR84" s="612"/>
      <c r="EXS84" s="612"/>
      <c r="EXT84" s="612"/>
      <c r="EXU84" s="612"/>
      <c r="EXV84" s="612"/>
      <c r="EXW84" s="181"/>
      <c r="EXX84" s="611"/>
      <c r="EXY84" s="612"/>
      <c r="EXZ84" s="612"/>
      <c r="EYA84" s="612"/>
      <c r="EYB84" s="612"/>
      <c r="EYC84" s="612"/>
      <c r="EYD84" s="181"/>
      <c r="EYE84" s="611"/>
      <c r="EYF84" s="612"/>
      <c r="EYG84" s="612"/>
      <c r="EYH84" s="612"/>
      <c r="EYI84" s="612"/>
      <c r="EYJ84" s="612"/>
      <c r="EYK84" s="181"/>
      <c r="EYL84" s="611"/>
      <c r="EYM84" s="612"/>
      <c r="EYN84" s="612"/>
      <c r="EYO84" s="612"/>
      <c r="EYP84" s="612"/>
      <c r="EYQ84" s="612"/>
      <c r="EYR84" s="181"/>
      <c r="EYS84" s="611"/>
      <c r="EYT84" s="612"/>
      <c r="EYU84" s="612"/>
      <c r="EYV84" s="612"/>
      <c r="EYW84" s="612"/>
      <c r="EYX84" s="612"/>
      <c r="EYY84" s="181"/>
      <c r="EYZ84" s="611"/>
      <c r="EZA84" s="612"/>
      <c r="EZB84" s="612"/>
      <c r="EZC84" s="612"/>
      <c r="EZD84" s="612"/>
      <c r="EZE84" s="612"/>
      <c r="EZF84" s="181"/>
      <c r="EZG84" s="611"/>
      <c r="EZH84" s="612"/>
      <c r="EZI84" s="612"/>
      <c r="EZJ84" s="612"/>
      <c r="EZK84" s="612"/>
      <c r="EZL84" s="612"/>
      <c r="EZM84" s="181"/>
      <c r="EZN84" s="611"/>
      <c r="EZO84" s="612"/>
      <c r="EZP84" s="612"/>
      <c r="EZQ84" s="612"/>
      <c r="EZR84" s="612"/>
      <c r="EZS84" s="612"/>
      <c r="EZT84" s="181"/>
      <c r="EZU84" s="611"/>
      <c r="EZV84" s="612"/>
      <c r="EZW84" s="612"/>
      <c r="EZX84" s="612"/>
      <c r="EZY84" s="612"/>
      <c r="EZZ84" s="612"/>
      <c r="FAA84" s="181"/>
      <c r="FAB84" s="611"/>
      <c r="FAC84" s="612"/>
      <c r="FAD84" s="612"/>
      <c r="FAE84" s="612"/>
      <c r="FAF84" s="612"/>
      <c r="FAG84" s="612"/>
      <c r="FAH84" s="181"/>
      <c r="FAI84" s="611"/>
      <c r="FAJ84" s="612"/>
      <c r="FAK84" s="612"/>
      <c r="FAL84" s="612"/>
      <c r="FAM84" s="612"/>
      <c r="FAN84" s="612"/>
      <c r="FAO84" s="181"/>
      <c r="FAP84" s="611"/>
      <c r="FAQ84" s="612"/>
      <c r="FAR84" s="612"/>
      <c r="FAS84" s="612"/>
      <c r="FAT84" s="612"/>
      <c r="FAU84" s="612"/>
      <c r="FAV84" s="181"/>
      <c r="FAW84" s="611"/>
      <c r="FAX84" s="612"/>
      <c r="FAY84" s="612"/>
      <c r="FAZ84" s="612"/>
      <c r="FBA84" s="612"/>
      <c r="FBB84" s="612"/>
      <c r="FBC84" s="181"/>
      <c r="FBD84" s="611"/>
      <c r="FBE84" s="612"/>
      <c r="FBF84" s="612"/>
      <c r="FBG84" s="612"/>
      <c r="FBH84" s="612"/>
      <c r="FBI84" s="612"/>
      <c r="FBJ84" s="181"/>
      <c r="FBK84" s="611"/>
      <c r="FBL84" s="612"/>
      <c r="FBM84" s="612"/>
      <c r="FBN84" s="612"/>
      <c r="FBO84" s="612"/>
      <c r="FBP84" s="612"/>
      <c r="FBQ84" s="181"/>
      <c r="FBR84" s="611"/>
      <c r="FBS84" s="612"/>
      <c r="FBT84" s="612"/>
      <c r="FBU84" s="612"/>
      <c r="FBV84" s="612"/>
      <c r="FBW84" s="612"/>
      <c r="FBX84" s="181"/>
      <c r="FBY84" s="611"/>
      <c r="FBZ84" s="612"/>
      <c r="FCA84" s="612"/>
      <c r="FCB84" s="612"/>
      <c r="FCC84" s="612"/>
      <c r="FCD84" s="612"/>
      <c r="FCE84" s="181"/>
      <c r="FCF84" s="611"/>
      <c r="FCG84" s="612"/>
      <c r="FCH84" s="612"/>
      <c r="FCI84" s="612"/>
      <c r="FCJ84" s="612"/>
      <c r="FCK84" s="612"/>
      <c r="FCL84" s="181"/>
      <c r="FCM84" s="611"/>
      <c r="FCN84" s="612"/>
      <c r="FCO84" s="612"/>
      <c r="FCP84" s="612"/>
      <c r="FCQ84" s="612"/>
      <c r="FCR84" s="612"/>
      <c r="FCS84" s="181"/>
      <c r="FCT84" s="611"/>
      <c r="FCU84" s="612"/>
      <c r="FCV84" s="612"/>
      <c r="FCW84" s="612"/>
      <c r="FCX84" s="612"/>
      <c r="FCY84" s="612"/>
      <c r="FCZ84" s="181"/>
      <c r="FDA84" s="611"/>
      <c r="FDB84" s="612"/>
      <c r="FDC84" s="612"/>
      <c r="FDD84" s="612"/>
      <c r="FDE84" s="612"/>
      <c r="FDF84" s="612"/>
      <c r="FDG84" s="181"/>
      <c r="FDH84" s="611"/>
      <c r="FDI84" s="612"/>
      <c r="FDJ84" s="612"/>
      <c r="FDK84" s="612"/>
      <c r="FDL84" s="612"/>
      <c r="FDM84" s="612"/>
      <c r="FDN84" s="181"/>
      <c r="FDO84" s="611"/>
      <c r="FDP84" s="612"/>
      <c r="FDQ84" s="612"/>
      <c r="FDR84" s="612"/>
      <c r="FDS84" s="612"/>
      <c r="FDT84" s="612"/>
      <c r="FDU84" s="181"/>
      <c r="FDV84" s="611"/>
      <c r="FDW84" s="612"/>
      <c r="FDX84" s="612"/>
      <c r="FDY84" s="612"/>
      <c r="FDZ84" s="612"/>
      <c r="FEA84" s="612"/>
      <c r="FEB84" s="181"/>
      <c r="FEC84" s="611"/>
      <c r="FED84" s="612"/>
      <c r="FEE84" s="612"/>
      <c r="FEF84" s="612"/>
      <c r="FEG84" s="612"/>
      <c r="FEH84" s="612"/>
      <c r="FEI84" s="181"/>
      <c r="FEJ84" s="611"/>
      <c r="FEK84" s="612"/>
      <c r="FEL84" s="612"/>
      <c r="FEM84" s="612"/>
      <c r="FEN84" s="612"/>
      <c r="FEO84" s="612"/>
      <c r="FEP84" s="181"/>
      <c r="FEQ84" s="611"/>
      <c r="FER84" s="612"/>
      <c r="FES84" s="612"/>
      <c r="FET84" s="612"/>
      <c r="FEU84" s="612"/>
      <c r="FEV84" s="612"/>
      <c r="FEW84" s="181"/>
      <c r="FEX84" s="611"/>
      <c r="FEY84" s="612"/>
      <c r="FEZ84" s="612"/>
      <c r="FFA84" s="612"/>
      <c r="FFB84" s="612"/>
      <c r="FFC84" s="612"/>
      <c r="FFD84" s="181"/>
      <c r="FFE84" s="611"/>
      <c r="FFF84" s="612"/>
      <c r="FFG84" s="612"/>
      <c r="FFH84" s="612"/>
      <c r="FFI84" s="612"/>
      <c r="FFJ84" s="612"/>
      <c r="FFK84" s="181"/>
      <c r="FFL84" s="611"/>
      <c r="FFM84" s="612"/>
      <c r="FFN84" s="612"/>
      <c r="FFO84" s="612"/>
      <c r="FFP84" s="612"/>
      <c r="FFQ84" s="612"/>
      <c r="FFR84" s="181"/>
      <c r="FFS84" s="611"/>
      <c r="FFT84" s="612"/>
      <c r="FFU84" s="612"/>
      <c r="FFV84" s="612"/>
      <c r="FFW84" s="612"/>
      <c r="FFX84" s="612"/>
      <c r="FFY84" s="181"/>
      <c r="FFZ84" s="611"/>
      <c r="FGA84" s="612"/>
      <c r="FGB84" s="612"/>
      <c r="FGC84" s="612"/>
      <c r="FGD84" s="612"/>
      <c r="FGE84" s="612"/>
      <c r="FGF84" s="181"/>
      <c r="FGG84" s="611"/>
      <c r="FGH84" s="612"/>
      <c r="FGI84" s="612"/>
      <c r="FGJ84" s="612"/>
      <c r="FGK84" s="612"/>
      <c r="FGL84" s="612"/>
      <c r="FGM84" s="181"/>
      <c r="FGN84" s="611"/>
      <c r="FGO84" s="612"/>
      <c r="FGP84" s="612"/>
      <c r="FGQ84" s="612"/>
      <c r="FGR84" s="612"/>
      <c r="FGS84" s="612"/>
      <c r="FGT84" s="181"/>
      <c r="FGU84" s="611"/>
      <c r="FGV84" s="612"/>
      <c r="FGW84" s="612"/>
      <c r="FGX84" s="612"/>
      <c r="FGY84" s="612"/>
      <c r="FGZ84" s="612"/>
      <c r="FHA84" s="181"/>
      <c r="FHB84" s="611"/>
      <c r="FHC84" s="612"/>
      <c r="FHD84" s="612"/>
      <c r="FHE84" s="612"/>
      <c r="FHF84" s="612"/>
      <c r="FHG84" s="612"/>
      <c r="FHH84" s="181"/>
      <c r="FHI84" s="611"/>
      <c r="FHJ84" s="612"/>
      <c r="FHK84" s="612"/>
      <c r="FHL84" s="612"/>
      <c r="FHM84" s="612"/>
      <c r="FHN84" s="612"/>
      <c r="FHO84" s="181"/>
      <c r="FHP84" s="611"/>
      <c r="FHQ84" s="612"/>
      <c r="FHR84" s="612"/>
      <c r="FHS84" s="612"/>
      <c r="FHT84" s="612"/>
      <c r="FHU84" s="612"/>
      <c r="FHV84" s="181"/>
      <c r="FHW84" s="611"/>
      <c r="FHX84" s="612"/>
      <c r="FHY84" s="612"/>
      <c r="FHZ84" s="612"/>
      <c r="FIA84" s="612"/>
      <c r="FIB84" s="612"/>
      <c r="FIC84" s="181"/>
      <c r="FID84" s="611"/>
      <c r="FIE84" s="612"/>
      <c r="FIF84" s="612"/>
      <c r="FIG84" s="612"/>
      <c r="FIH84" s="612"/>
      <c r="FII84" s="612"/>
      <c r="FIJ84" s="181"/>
      <c r="FIK84" s="611"/>
      <c r="FIL84" s="612"/>
      <c r="FIM84" s="612"/>
      <c r="FIN84" s="612"/>
      <c r="FIO84" s="612"/>
      <c r="FIP84" s="612"/>
      <c r="FIQ84" s="181"/>
      <c r="FIR84" s="611"/>
      <c r="FIS84" s="612"/>
      <c r="FIT84" s="612"/>
      <c r="FIU84" s="612"/>
      <c r="FIV84" s="612"/>
      <c r="FIW84" s="612"/>
      <c r="FIX84" s="181"/>
      <c r="FIY84" s="611"/>
      <c r="FIZ84" s="612"/>
      <c r="FJA84" s="612"/>
      <c r="FJB84" s="612"/>
      <c r="FJC84" s="612"/>
      <c r="FJD84" s="612"/>
      <c r="FJE84" s="181"/>
      <c r="FJF84" s="611"/>
      <c r="FJG84" s="612"/>
      <c r="FJH84" s="612"/>
      <c r="FJI84" s="612"/>
      <c r="FJJ84" s="612"/>
      <c r="FJK84" s="612"/>
      <c r="FJL84" s="181"/>
      <c r="FJM84" s="611"/>
      <c r="FJN84" s="612"/>
      <c r="FJO84" s="612"/>
      <c r="FJP84" s="612"/>
      <c r="FJQ84" s="612"/>
      <c r="FJR84" s="612"/>
      <c r="FJS84" s="181"/>
      <c r="FJT84" s="611"/>
      <c r="FJU84" s="612"/>
      <c r="FJV84" s="612"/>
      <c r="FJW84" s="612"/>
      <c r="FJX84" s="612"/>
      <c r="FJY84" s="612"/>
      <c r="FJZ84" s="181"/>
      <c r="FKA84" s="611"/>
      <c r="FKB84" s="612"/>
      <c r="FKC84" s="612"/>
      <c r="FKD84" s="612"/>
      <c r="FKE84" s="612"/>
      <c r="FKF84" s="612"/>
      <c r="FKG84" s="181"/>
      <c r="FKH84" s="611"/>
      <c r="FKI84" s="612"/>
      <c r="FKJ84" s="612"/>
      <c r="FKK84" s="612"/>
      <c r="FKL84" s="612"/>
      <c r="FKM84" s="612"/>
      <c r="FKN84" s="181"/>
      <c r="FKO84" s="611"/>
      <c r="FKP84" s="612"/>
      <c r="FKQ84" s="612"/>
      <c r="FKR84" s="612"/>
      <c r="FKS84" s="612"/>
      <c r="FKT84" s="612"/>
      <c r="FKU84" s="181"/>
      <c r="FKV84" s="611"/>
      <c r="FKW84" s="612"/>
      <c r="FKX84" s="612"/>
      <c r="FKY84" s="612"/>
      <c r="FKZ84" s="612"/>
      <c r="FLA84" s="612"/>
      <c r="FLB84" s="181"/>
      <c r="FLC84" s="611"/>
      <c r="FLD84" s="612"/>
      <c r="FLE84" s="612"/>
      <c r="FLF84" s="612"/>
      <c r="FLG84" s="612"/>
      <c r="FLH84" s="612"/>
      <c r="FLI84" s="181"/>
      <c r="FLJ84" s="611"/>
      <c r="FLK84" s="612"/>
      <c r="FLL84" s="612"/>
      <c r="FLM84" s="612"/>
      <c r="FLN84" s="612"/>
      <c r="FLO84" s="612"/>
      <c r="FLP84" s="181"/>
      <c r="FLQ84" s="611"/>
      <c r="FLR84" s="612"/>
      <c r="FLS84" s="612"/>
      <c r="FLT84" s="612"/>
      <c r="FLU84" s="612"/>
      <c r="FLV84" s="612"/>
      <c r="FLW84" s="181"/>
      <c r="FLX84" s="611"/>
      <c r="FLY84" s="612"/>
      <c r="FLZ84" s="612"/>
      <c r="FMA84" s="612"/>
      <c r="FMB84" s="612"/>
      <c r="FMC84" s="612"/>
      <c r="FMD84" s="181"/>
      <c r="FME84" s="611"/>
      <c r="FMF84" s="612"/>
      <c r="FMG84" s="612"/>
      <c r="FMH84" s="612"/>
      <c r="FMI84" s="612"/>
      <c r="FMJ84" s="612"/>
      <c r="FMK84" s="181"/>
      <c r="FML84" s="611"/>
      <c r="FMM84" s="612"/>
      <c r="FMN84" s="612"/>
      <c r="FMO84" s="612"/>
      <c r="FMP84" s="612"/>
      <c r="FMQ84" s="612"/>
      <c r="FMR84" s="181"/>
      <c r="FMS84" s="611"/>
      <c r="FMT84" s="612"/>
      <c r="FMU84" s="612"/>
      <c r="FMV84" s="612"/>
      <c r="FMW84" s="612"/>
      <c r="FMX84" s="612"/>
      <c r="FMY84" s="181"/>
      <c r="FMZ84" s="611"/>
      <c r="FNA84" s="612"/>
      <c r="FNB84" s="612"/>
      <c r="FNC84" s="612"/>
      <c r="FND84" s="612"/>
      <c r="FNE84" s="612"/>
      <c r="FNF84" s="181"/>
      <c r="FNG84" s="611"/>
      <c r="FNH84" s="612"/>
      <c r="FNI84" s="612"/>
      <c r="FNJ84" s="612"/>
      <c r="FNK84" s="612"/>
      <c r="FNL84" s="612"/>
      <c r="FNM84" s="181"/>
      <c r="FNN84" s="611"/>
      <c r="FNO84" s="612"/>
      <c r="FNP84" s="612"/>
      <c r="FNQ84" s="612"/>
      <c r="FNR84" s="612"/>
      <c r="FNS84" s="612"/>
      <c r="FNT84" s="181"/>
      <c r="FNU84" s="611"/>
      <c r="FNV84" s="612"/>
      <c r="FNW84" s="612"/>
      <c r="FNX84" s="612"/>
      <c r="FNY84" s="612"/>
      <c r="FNZ84" s="612"/>
      <c r="FOA84" s="181"/>
      <c r="FOB84" s="611"/>
      <c r="FOC84" s="612"/>
      <c r="FOD84" s="612"/>
      <c r="FOE84" s="612"/>
      <c r="FOF84" s="612"/>
      <c r="FOG84" s="612"/>
      <c r="FOH84" s="181"/>
      <c r="FOI84" s="611"/>
      <c r="FOJ84" s="612"/>
      <c r="FOK84" s="612"/>
      <c r="FOL84" s="612"/>
      <c r="FOM84" s="612"/>
      <c r="FON84" s="612"/>
      <c r="FOO84" s="181"/>
      <c r="FOP84" s="611"/>
      <c r="FOQ84" s="612"/>
      <c r="FOR84" s="612"/>
      <c r="FOS84" s="612"/>
      <c r="FOT84" s="612"/>
      <c r="FOU84" s="612"/>
      <c r="FOV84" s="181"/>
      <c r="FOW84" s="611"/>
      <c r="FOX84" s="612"/>
      <c r="FOY84" s="612"/>
      <c r="FOZ84" s="612"/>
      <c r="FPA84" s="612"/>
      <c r="FPB84" s="612"/>
      <c r="FPC84" s="181"/>
      <c r="FPD84" s="611"/>
      <c r="FPE84" s="612"/>
      <c r="FPF84" s="612"/>
      <c r="FPG84" s="612"/>
      <c r="FPH84" s="612"/>
      <c r="FPI84" s="612"/>
      <c r="FPJ84" s="181"/>
      <c r="FPK84" s="611"/>
      <c r="FPL84" s="612"/>
      <c r="FPM84" s="612"/>
      <c r="FPN84" s="612"/>
      <c r="FPO84" s="612"/>
      <c r="FPP84" s="612"/>
      <c r="FPQ84" s="181"/>
      <c r="FPR84" s="611"/>
      <c r="FPS84" s="612"/>
      <c r="FPT84" s="612"/>
      <c r="FPU84" s="612"/>
      <c r="FPV84" s="612"/>
      <c r="FPW84" s="612"/>
      <c r="FPX84" s="181"/>
      <c r="FPY84" s="611"/>
      <c r="FPZ84" s="612"/>
      <c r="FQA84" s="612"/>
      <c r="FQB84" s="612"/>
      <c r="FQC84" s="612"/>
      <c r="FQD84" s="612"/>
      <c r="FQE84" s="181"/>
      <c r="FQF84" s="611"/>
      <c r="FQG84" s="612"/>
      <c r="FQH84" s="612"/>
      <c r="FQI84" s="612"/>
      <c r="FQJ84" s="612"/>
      <c r="FQK84" s="612"/>
      <c r="FQL84" s="181"/>
      <c r="FQM84" s="611"/>
      <c r="FQN84" s="612"/>
      <c r="FQO84" s="612"/>
      <c r="FQP84" s="612"/>
      <c r="FQQ84" s="612"/>
      <c r="FQR84" s="612"/>
      <c r="FQS84" s="181"/>
      <c r="FQT84" s="611"/>
      <c r="FQU84" s="612"/>
      <c r="FQV84" s="612"/>
      <c r="FQW84" s="612"/>
      <c r="FQX84" s="612"/>
      <c r="FQY84" s="612"/>
      <c r="FQZ84" s="181"/>
      <c r="FRA84" s="611"/>
      <c r="FRB84" s="612"/>
      <c r="FRC84" s="612"/>
      <c r="FRD84" s="612"/>
      <c r="FRE84" s="612"/>
      <c r="FRF84" s="612"/>
      <c r="FRG84" s="181"/>
      <c r="FRH84" s="611"/>
      <c r="FRI84" s="612"/>
      <c r="FRJ84" s="612"/>
      <c r="FRK84" s="612"/>
      <c r="FRL84" s="612"/>
      <c r="FRM84" s="612"/>
      <c r="FRN84" s="181"/>
      <c r="FRO84" s="611"/>
      <c r="FRP84" s="612"/>
      <c r="FRQ84" s="612"/>
      <c r="FRR84" s="612"/>
      <c r="FRS84" s="612"/>
      <c r="FRT84" s="612"/>
      <c r="FRU84" s="181"/>
      <c r="FRV84" s="611"/>
      <c r="FRW84" s="612"/>
      <c r="FRX84" s="612"/>
      <c r="FRY84" s="612"/>
      <c r="FRZ84" s="612"/>
      <c r="FSA84" s="612"/>
      <c r="FSB84" s="181"/>
      <c r="FSC84" s="611"/>
      <c r="FSD84" s="612"/>
      <c r="FSE84" s="612"/>
      <c r="FSF84" s="612"/>
      <c r="FSG84" s="612"/>
      <c r="FSH84" s="612"/>
      <c r="FSI84" s="181"/>
      <c r="FSJ84" s="611"/>
      <c r="FSK84" s="612"/>
      <c r="FSL84" s="612"/>
      <c r="FSM84" s="612"/>
      <c r="FSN84" s="612"/>
      <c r="FSO84" s="612"/>
      <c r="FSP84" s="181"/>
      <c r="FSQ84" s="611"/>
      <c r="FSR84" s="612"/>
      <c r="FSS84" s="612"/>
      <c r="FST84" s="612"/>
      <c r="FSU84" s="612"/>
      <c r="FSV84" s="612"/>
      <c r="FSW84" s="181"/>
      <c r="FSX84" s="611"/>
      <c r="FSY84" s="612"/>
      <c r="FSZ84" s="612"/>
      <c r="FTA84" s="612"/>
      <c r="FTB84" s="612"/>
      <c r="FTC84" s="612"/>
      <c r="FTD84" s="181"/>
      <c r="FTE84" s="611"/>
      <c r="FTF84" s="612"/>
      <c r="FTG84" s="612"/>
      <c r="FTH84" s="612"/>
      <c r="FTI84" s="612"/>
      <c r="FTJ84" s="612"/>
      <c r="FTK84" s="181"/>
      <c r="FTL84" s="611"/>
      <c r="FTM84" s="612"/>
      <c r="FTN84" s="612"/>
      <c r="FTO84" s="612"/>
      <c r="FTP84" s="612"/>
      <c r="FTQ84" s="612"/>
      <c r="FTR84" s="181"/>
      <c r="FTS84" s="611"/>
      <c r="FTT84" s="612"/>
      <c r="FTU84" s="612"/>
      <c r="FTV84" s="612"/>
      <c r="FTW84" s="612"/>
      <c r="FTX84" s="612"/>
      <c r="FTY84" s="181"/>
      <c r="FTZ84" s="611"/>
      <c r="FUA84" s="612"/>
      <c r="FUB84" s="612"/>
      <c r="FUC84" s="612"/>
      <c r="FUD84" s="612"/>
      <c r="FUE84" s="612"/>
      <c r="FUF84" s="181"/>
      <c r="FUG84" s="611"/>
      <c r="FUH84" s="612"/>
      <c r="FUI84" s="612"/>
      <c r="FUJ84" s="612"/>
      <c r="FUK84" s="612"/>
      <c r="FUL84" s="612"/>
      <c r="FUM84" s="181"/>
      <c r="FUN84" s="611"/>
      <c r="FUO84" s="612"/>
      <c r="FUP84" s="612"/>
      <c r="FUQ84" s="612"/>
      <c r="FUR84" s="612"/>
      <c r="FUS84" s="612"/>
      <c r="FUT84" s="181"/>
      <c r="FUU84" s="611"/>
      <c r="FUV84" s="612"/>
      <c r="FUW84" s="612"/>
      <c r="FUX84" s="612"/>
      <c r="FUY84" s="612"/>
      <c r="FUZ84" s="612"/>
      <c r="FVA84" s="181"/>
      <c r="FVB84" s="611"/>
      <c r="FVC84" s="612"/>
      <c r="FVD84" s="612"/>
      <c r="FVE84" s="612"/>
      <c r="FVF84" s="612"/>
      <c r="FVG84" s="612"/>
      <c r="FVH84" s="181"/>
      <c r="FVI84" s="611"/>
      <c r="FVJ84" s="612"/>
      <c r="FVK84" s="612"/>
      <c r="FVL84" s="612"/>
      <c r="FVM84" s="612"/>
      <c r="FVN84" s="612"/>
      <c r="FVO84" s="181"/>
      <c r="FVP84" s="611"/>
      <c r="FVQ84" s="612"/>
      <c r="FVR84" s="612"/>
      <c r="FVS84" s="612"/>
      <c r="FVT84" s="612"/>
      <c r="FVU84" s="612"/>
      <c r="FVV84" s="181"/>
      <c r="FVW84" s="611"/>
      <c r="FVX84" s="612"/>
      <c r="FVY84" s="612"/>
      <c r="FVZ84" s="612"/>
      <c r="FWA84" s="612"/>
      <c r="FWB84" s="612"/>
      <c r="FWC84" s="181"/>
      <c r="FWD84" s="611"/>
      <c r="FWE84" s="612"/>
      <c r="FWF84" s="612"/>
      <c r="FWG84" s="612"/>
      <c r="FWH84" s="612"/>
      <c r="FWI84" s="612"/>
      <c r="FWJ84" s="181"/>
      <c r="FWK84" s="611"/>
      <c r="FWL84" s="612"/>
      <c r="FWM84" s="612"/>
      <c r="FWN84" s="612"/>
      <c r="FWO84" s="612"/>
      <c r="FWP84" s="612"/>
      <c r="FWQ84" s="181"/>
      <c r="FWR84" s="611"/>
      <c r="FWS84" s="612"/>
      <c r="FWT84" s="612"/>
      <c r="FWU84" s="612"/>
      <c r="FWV84" s="612"/>
      <c r="FWW84" s="612"/>
      <c r="FWX84" s="181"/>
      <c r="FWY84" s="611"/>
      <c r="FWZ84" s="612"/>
      <c r="FXA84" s="612"/>
      <c r="FXB84" s="612"/>
      <c r="FXC84" s="612"/>
      <c r="FXD84" s="612"/>
      <c r="FXE84" s="181"/>
      <c r="FXF84" s="611"/>
      <c r="FXG84" s="612"/>
      <c r="FXH84" s="612"/>
      <c r="FXI84" s="612"/>
      <c r="FXJ84" s="612"/>
      <c r="FXK84" s="612"/>
      <c r="FXL84" s="181"/>
      <c r="FXM84" s="611"/>
      <c r="FXN84" s="612"/>
      <c r="FXO84" s="612"/>
      <c r="FXP84" s="612"/>
      <c r="FXQ84" s="612"/>
      <c r="FXR84" s="612"/>
      <c r="FXS84" s="181"/>
      <c r="FXT84" s="611"/>
      <c r="FXU84" s="612"/>
      <c r="FXV84" s="612"/>
      <c r="FXW84" s="612"/>
      <c r="FXX84" s="612"/>
      <c r="FXY84" s="612"/>
      <c r="FXZ84" s="181"/>
      <c r="FYA84" s="611"/>
      <c r="FYB84" s="612"/>
      <c r="FYC84" s="612"/>
      <c r="FYD84" s="612"/>
      <c r="FYE84" s="612"/>
      <c r="FYF84" s="612"/>
      <c r="FYG84" s="181"/>
      <c r="FYH84" s="611"/>
      <c r="FYI84" s="612"/>
      <c r="FYJ84" s="612"/>
      <c r="FYK84" s="612"/>
      <c r="FYL84" s="612"/>
      <c r="FYM84" s="612"/>
      <c r="FYN84" s="181"/>
      <c r="FYO84" s="611"/>
      <c r="FYP84" s="612"/>
      <c r="FYQ84" s="612"/>
      <c r="FYR84" s="612"/>
      <c r="FYS84" s="612"/>
      <c r="FYT84" s="612"/>
      <c r="FYU84" s="181"/>
      <c r="FYV84" s="611"/>
      <c r="FYW84" s="612"/>
      <c r="FYX84" s="612"/>
      <c r="FYY84" s="612"/>
      <c r="FYZ84" s="612"/>
      <c r="FZA84" s="612"/>
      <c r="FZB84" s="181"/>
      <c r="FZC84" s="611"/>
      <c r="FZD84" s="612"/>
      <c r="FZE84" s="612"/>
      <c r="FZF84" s="612"/>
      <c r="FZG84" s="612"/>
      <c r="FZH84" s="612"/>
      <c r="FZI84" s="181"/>
      <c r="FZJ84" s="611"/>
      <c r="FZK84" s="612"/>
      <c r="FZL84" s="612"/>
      <c r="FZM84" s="612"/>
      <c r="FZN84" s="612"/>
      <c r="FZO84" s="612"/>
      <c r="FZP84" s="181"/>
      <c r="FZQ84" s="611"/>
      <c r="FZR84" s="612"/>
      <c r="FZS84" s="612"/>
      <c r="FZT84" s="612"/>
      <c r="FZU84" s="612"/>
      <c r="FZV84" s="612"/>
      <c r="FZW84" s="181"/>
      <c r="FZX84" s="611"/>
      <c r="FZY84" s="612"/>
      <c r="FZZ84" s="612"/>
      <c r="GAA84" s="612"/>
      <c r="GAB84" s="612"/>
      <c r="GAC84" s="612"/>
      <c r="GAD84" s="181"/>
      <c r="GAE84" s="611"/>
      <c r="GAF84" s="612"/>
      <c r="GAG84" s="612"/>
      <c r="GAH84" s="612"/>
      <c r="GAI84" s="612"/>
      <c r="GAJ84" s="612"/>
      <c r="GAK84" s="181"/>
      <c r="GAL84" s="611"/>
      <c r="GAM84" s="612"/>
      <c r="GAN84" s="612"/>
      <c r="GAO84" s="612"/>
      <c r="GAP84" s="612"/>
      <c r="GAQ84" s="612"/>
      <c r="GAR84" s="181"/>
      <c r="GAS84" s="611"/>
      <c r="GAT84" s="612"/>
      <c r="GAU84" s="612"/>
      <c r="GAV84" s="612"/>
      <c r="GAW84" s="612"/>
      <c r="GAX84" s="612"/>
      <c r="GAY84" s="181"/>
      <c r="GAZ84" s="611"/>
      <c r="GBA84" s="612"/>
      <c r="GBB84" s="612"/>
      <c r="GBC84" s="612"/>
      <c r="GBD84" s="612"/>
      <c r="GBE84" s="612"/>
      <c r="GBF84" s="181"/>
      <c r="GBG84" s="611"/>
      <c r="GBH84" s="612"/>
      <c r="GBI84" s="612"/>
      <c r="GBJ84" s="612"/>
      <c r="GBK84" s="612"/>
      <c r="GBL84" s="612"/>
      <c r="GBM84" s="181"/>
      <c r="GBN84" s="611"/>
      <c r="GBO84" s="612"/>
      <c r="GBP84" s="612"/>
      <c r="GBQ84" s="612"/>
      <c r="GBR84" s="612"/>
      <c r="GBS84" s="612"/>
      <c r="GBT84" s="181"/>
      <c r="GBU84" s="611"/>
      <c r="GBV84" s="612"/>
      <c r="GBW84" s="612"/>
      <c r="GBX84" s="612"/>
      <c r="GBY84" s="612"/>
      <c r="GBZ84" s="612"/>
      <c r="GCA84" s="181"/>
      <c r="GCB84" s="611"/>
      <c r="GCC84" s="612"/>
      <c r="GCD84" s="612"/>
      <c r="GCE84" s="612"/>
      <c r="GCF84" s="612"/>
      <c r="GCG84" s="612"/>
      <c r="GCH84" s="181"/>
      <c r="GCI84" s="611"/>
      <c r="GCJ84" s="612"/>
      <c r="GCK84" s="612"/>
      <c r="GCL84" s="612"/>
      <c r="GCM84" s="612"/>
      <c r="GCN84" s="612"/>
      <c r="GCO84" s="181"/>
      <c r="GCP84" s="611"/>
      <c r="GCQ84" s="612"/>
      <c r="GCR84" s="612"/>
      <c r="GCS84" s="612"/>
      <c r="GCT84" s="612"/>
      <c r="GCU84" s="612"/>
      <c r="GCV84" s="181"/>
      <c r="GCW84" s="611"/>
      <c r="GCX84" s="612"/>
      <c r="GCY84" s="612"/>
      <c r="GCZ84" s="612"/>
      <c r="GDA84" s="612"/>
      <c r="GDB84" s="612"/>
      <c r="GDC84" s="181"/>
      <c r="GDD84" s="611"/>
      <c r="GDE84" s="612"/>
      <c r="GDF84" s="612"/>
      <c r="GDG84" s="612"/>
      <c r="GDH84" s="612"/>
      <c r="GDI84" s="612"/>
      <c r="GDJ84" s="181"/>
      <c r="GDK84" s="611"/>
      <c r="GDL84" s="612"/>
      <c r="GDM84" s="612"/>
      <c r="GDN84" s="612"/>
      <c r="GDO84" s="612"/>
      <c r="GDP84" s="612"/>
      <c r="GDQ84" s="181"/>
      <c r="GDR84" s="611"/>
      <c r="GDS84" s="612"/>
      <c r="GDT84" s="612"/>
      <c r="GDU84" s="612"/>
      <c r="GDV84" s="612"/>
      <c r="GDW84" s="612"/>
      <c r="GDX84" s="181"/>
      <c r="GDY84" s="611"/>
      <c r="GDZ84" s="612"/>
      <c r="GEA84" s="612"/>
      <c r="GEB84" s="612"/>
      <c r="GEC84" s="612"/>
      <c r="GED84" s="612"/>
      <c r="GEE84" s="181"/>
      <c r="GEF84" s="611"/>
      <c r="GEG84" s="612"/>
      <c r="GEH84" s="612"/>
      <c r="GEI84" s="612"/>
      <c r="GEJ84" s="612"/>
      <c r="GEK84" s="612"/>
      <c r="GEL84" s="181"/>
      <c r="GEM84" s="611"/>
      <c r="GEN84" s="612"/>
      <c r="GEO84" s="612"/>
      <c r="GEP84" s="612"/>
      <c r="GEQ84" s="612"/>
      <c r="GER84" s="612"/>
      <c r="GES84" s="181"/>
      <c r="GET84" s="611"/>
      <c r="GEU84" s="612"/>
      <c r="GEV84" s="612"/>
      <c r="GEW84" s="612"/>
      <c r="GEX84" s="612"/>
      <c r="GEY84" s="612"/>
      <c r="GEZ84" s="181"/>
      <c r="GFA84" s="611"/>
      <c r="GFB84" s="612"/>
      <c r="GFC84" s="612"/>
      <c r="GFD84" s="612"/>
      <c r="GFE84" s="612"/>
      <c r="GFF84" s="612"/>
      <c r="GFG84" s="181"/>
      <c r="GFH84" s="611"/>
      <c r="GFI84" s="612"/>
      <c r="GFJ84" s="612"/>
      <c r="GFK84" s="612"/>
      <c r="GFL84" s="612"/>
      <c r="GFM84" s="612"/>
      <c r="GFN84" s="181"/>
      <c r="GFO84" s="611"/>
      <c r="GFP84" s="612"/>
      <c r="GFQ84" s="612"/>
      <c r="GFR84" s="612"/>
      <c r="GFS84" s="612"/>
      <c r="GFT84" s="612"/>
      <c r="GFU84" s="181"/>
      <c r="GFV84" s="611"/>
      <c r="GFW84" s="612"/>
      <c r="GFX84" s="612"/>
      <c r="GFY84" s="612"/>
      <c r="GFZ84" s="612"/>
      <c r="GGA84" s="612"/>
      <c r="GGB84" s="181"/>
      <c r="GGC84" s="611"/>
      <c r="GGD84" s="612"/>
      <c r="GGE84" s="612"/>
      <c r="GGF84" s="612"/>
      <c r="GGG84" s="612"/>
      <c r="GGH84" s="612"/>
      <c r="GGI84" s="181"/>
      <c r="GGJ84" s="611"/>
      <c r="GGK84" s="612"/>
      <c r="GGL84" s="612"/>
      <c r="GGM84" s="612"/>
      <c r="GGN84" s="612"/>
      <c r="GGO84" s="612"/>
      <c r="GGP84" s="181"/>
      <c r="GGQ84" s="611"/>
      <c r="GGR84" s="612"/>
      <c r="GGS84" s="612"/>
      <c r="GGT84" s="612"/>
      <c r="GGU84" s="612"/>
      <c r="GGV84" s="612"/>
      <c r="GGW84" s="181"/>
      <c r="GGX84" s="611"/>
      <c r="GGY84" s="612"/>
      <c r="GGZ84" s="612"/>
      <c r="GHA84" s="612"/>
      <c r="GHB84" s="612"/>
      <c r="GHC84" s="612"/>
      <c r="GHD84" s="181"/>
      <c r="GHE84" s="611"/>
      <c r="GHF84" s="612"/>
      <c r="GHG84" s="612"/>
      <c r="GHH84" s="612"/>
      <c r="GHI84" s="612"/>
      <c r="GHJ84" s="612"/>
      <c r="GHK84" s="181"/>
      <c r="GHL84" s="611"/>
      <c r="GHM84" s="612"/>
      <c r="GHN84" s="612"/>
      <c r="GHO84" s="612"/>
      <c r="GHP84" s="612"/>
      <c r="GHQ84" s="612"/>
      <c r="GHR84" s="181"/>
      <c r="GHS84" s="611"/>
      <c r="GHT84" s="612"/>
      <c r="GHU84" s="612"/>
      <c r="GHV84" s="612"/>
      <c r="GHW84" s="612"/>
      <c r="GHX84" s="612"/>
      <c r="GHY84" s="181"/>
      <c r="GHZ84" s="611"/>
      <c r="GIA84" s="612"/>
      <c r="GIB84" s="612"/>
      <c r="GIC84" s="612"/>
      <c r="GID84" s="612"/>
      <c r="GIE84" s="612"/>
      <c r="GIF84" s="181"/>
      <c r="GIG84" s="611"/>
      <c r="GIH84" s="612"/>
      <c r="GII84" s="612"/>
      <c r="GIJ84" s="612"/>
      <c r="GIK84" s="612"/>
      <c r="GIL84" s="612"/>
      <c r="GIM84" s="181"/>
      <c r="GIN84" s="611"/>
      <c r="GIO84" s="612"/>
      <c r="GIP84" s="612"/>
      <c r="GIQ84" s="612"/>
      <c r="GIR84" s="612"/>
      <c r="GIS84" s="612"/>
      <c r="GIT84" s="181"/>
      <c r="GIU84" s="611"/>
      <c r="GIV84" s="612"/>
      <c r="GIW84" s="612"/>
      <c r="GIX84" s="612"/>
      <c r="GIY84" s="612"/>
      <c r="GIZ84" s="612"/>
      <c r="GJA84" s="181"/>
      <c r="GJB84" s="611"/>
      <c r="GJC84" s="612"/>
      <c r="GJD84" s="612"/>
      <c r="GJE84" s="612"/>
      <c r="GJF84" s="612"/>
      <c r="GJG84" s="612"/>
      <c r="GJH84" s="181"/>
      <c r="GJI84" s="611"/>
      <c r="GJJ84" s="612"/>
      <c r="GJK84" s="612"/>
      <c r="GJL84" s="612"/>
      <c r="GJM84" s="612"/>
      <c r="GJN84" s="612"/>
      <c r="GJO84" s="181"/>
      <c r="GJP84" s="611"/>
      <c r="GJQ84" s="612"/>
      <c r="GJR84" s="612"/>
      <c r="GJS84" s="612"/>
      <c r="GJT84" s="612"/>
      <c r="GJU84" s="612"/>
      <c r="GJV84" s="181"/>
      <c r="GJW84" s="611"/>
      <c r="GJX84" s="612"/>
      <c r="GJY84" s="612"/>
      <c r="GJZ84" s="612"/>
      <c r="GKA84" s="612"/>
      <c r="GKB84" s="612"/>
      <c r="GKC84" s="181"/>
      <c r="GKD84" s="611"/>
      <c r="GKE84" s="612"/>
      <c r="GKF84" s="612"/>
      <c r="GKG84" s="612"/>
      <c r="GKH84" s="612"/>
      <c r="GKI84" s="612"/>
      <c r="GKJ84" s="181"/>
      <c r="GKK84" s="611"/>
      <c r="GKL84" s="612"/>
      <c r="GKM84" s="612"/>
      <c r="GKN84" s="612"/>
      <c r="GKO84" s="612"/>
      <c r="GKP84" s="612"/>
      <c r="GKQ84" s="181"/>
      <c r="GKR84" s="611"/>
      <c r="GKS84" s="612"/>
      <c r="GKT84" s="612"/>
      <c r="GKU84" s="612"/>
      <c r="GKV84" s="612"/>
      <c r="GKW84" s="612"/>
      <c r="GKX84" s="181"/>
      <c r="GKY84" s="611"/>
      <c r="GKZ84" s="612"/>
      <c r="GLA84" s="612"/>
      <c r="GLB84" s="612"/>
      <c r="GLC84" s="612"/>
      <c r="GLD84" s="612"/>
      <c r="GLE84" s="181"/>
      <c r="GLF84" s="611"/>
      <c r="GLG84" s="612"/>
      <c r="GLH84" s="612"/>
      <c r="GLI84" s="612"/>
      <c r="GLJ84" s="612"/>
      <c r="GLK84" s="612"/>
      <c r="GLL84" s="181"/>
      <c r="GLM84" s="611"/>
      <c r="GLN84" s="612"/>
      <c r="GLO84" s="612"/>
      <c r="GLP84" s="612"/>
      <c r="GLQ84" s="612"/>
      <c r="GLR84" s="612"/>
      <c r="GLS84" s="181"/>
      <c r="GLT84" s="611"/>
      <c r="GLU84" s="612"/>
      <c r="GLV84" s="612"/>
      <c r="GLW84" s="612"/>
      <c r="GLX84" s="612"/>
      <c r="GLY84" s="612"/>
      <c r="GLZ84" s="181"/>
      <c r="GMA84" s="611"/>
      <c r="GMB84" s="612"/>
      <c r="GMC84" s="612"/>
      <c r="GMD84" s="612"/>
      <c r="GME84" s="612"/>
      <c r="GMF84" s="612"/>
      <c r="GMG84" s="181"/>
      <c r="GMH84" s="611"/>
      <c r="GMI84" s="612"/>
      <c r="GMJ84" s="612"/>
      <c r="GMK84" s="612"/>
      <c r="GML84" s="612"/>
      <c r="GMM84" s="612"/>
      <c r="GMN84" s="181"/>
      <c r="GMO84" s="611"/>
      <c r="GMP84" s="612"/>
      <c r="GMQ84" s="612"/>
      <c r="GMR84" s="612"/>
      <c r="GMS84" s="612"/>
      <c r="GMT84" s="612"/>
      <c r="GMU84" s="181"/>
      <c r="GMV84" s="611"/>
      <c r="GMW84" s="612"/>
      <c r="GMX84" s="612"/>
      <c r="GMY84" s="612"/>
      <c r="GMZ84" s="612"/>
      <c r="GNA84" s="612"/>
      <c r="GNB84" s="181"/>
      <c r="GNC84" s="611"/>
      <c r="GND84" s="612"/>
      <c r="GNE84" s="612"/>
      <c r="GNF84" s="612"/>
      <c r="GNG84" s="612"/>
      <c r="GNH84" s="612"/>
      <c r="GNI84" s="181"/>
      <c r="GNJ84" s="611"/>
      <c r="GNK84" s="612"/>
      <c r="GNL84" s="612"/>
      <c r="GNM84" s="612"/>
      <c r="GNN84" s="612"/>
      <c r="GNO84" s="612"/>
      <c r="GNP84" s="181"/>
      <c r="GNQ84" s="611"/>
      <c r="GNR84" s="612"/>
      <c r="GNS84" s="612"/>
      <c r="GNT84" s="612"/>
      <c r="GNU84" s="612"/>
      <c r="GNV84" s="612"/>
      <c r="GNW84" s="181"/>
      <c r="GNX84" s="611"/>
      <c r="GNY84" s="612"/>
      <c r="GNZ84" s="612"/>
      <c r="GOA84" s="612"/>
      <c r="GOB84" s="612"/>
      <c r="GOC84" s="612"/>
      <c r="GOD84" s="181"/>
      <c r="GOE84" s="611"/>
      <c r="GOF84" s="612"/>
      <c r="GOG84" s="612"/>
      <c r="GOH84" s="612"/>
      <c r="GOI84" s="612"/>
      <c r="GOJ84" s="612"/>
      <c r="GOK84" s="181"/>
      <c r="GOL84" s="611"/>
      <c r="GOM84" s="612"/>
      <c r="GON84" s="612"/>
      <c r="GOO84" s="612"/>
      <c r="GOP84" s="612"/>
      <c r="GOQ84" s="612"/>
      <c r="GOR84" s="181"/>
      <c r="GOS84" s="611"/>
      <c r="GOT84" s="612"/>
      <c r="GOU84" s="612"/>
      <c r="GOV84" s="612"/>
      <c r="GOW84" s="612"/>
      <c r="GOX84" s="612"/>
      <c r="GOY84" s="181"/>
      <c r="GOZ84" s="611"/>
      <c r="GPA84" s="612"/>
      <c r="GPB84" s="612"/>
      <c r="GPC84" s="612"/>
      <c r="GPD84" s="612"/>
      <c r="GPE84" s="612"/>
      <c r="GPF84" s="181"/>
      <c r="GPG84" s="611"/>
      <c r="GPH84" s="612"/>
      <c r="GPI84" s="612"/>
      <c r="GPJ84" s="612"/>
      <c r="GPK84" s="612"/>
      <c r="GPL84" s="612"/>
      <c r="GPM84" s="181"/>
      <c r="GPN84" s="611"/>
      <c r="GPO84" s="612"/>
      <c r="GPP84" s="612"/>
      <c r="GPQ84" s="612"/>
      <c r="GPR84" s="612"/>
      <c r="GPS84" s="612"/>
      <c r="GPT84" s="181"/>
      <c r="GPU84" s="611"/>
      <c r="GPV84" s="612"/>
      <c r="GPW84" s="612"/>
      <c r="GPX84" s="612"/>
      <c r="GPY84" s="612"/>
      <c r="GPZ84" s="612"/>
      <c r="GQA84" s="181"/>
      <c r="GQB84" s="611"/>
      <c r="GQC84" s="612"/>
      <c r="GQD84" s="612"/>
      <c r="GQE84" s="612"/>
      <c r="GQF84" s="612"/>
      <c r="GQG84" s="612"/>
      <c r="GQH84" s="181"/>
      <c r="GQI84" s="611"/>
      <c r="GQJ84" s="612"/>
      <c r="GQK84" s="612"/>
      <c r="GQL84" s="612"/>
      <c r="GQM84" s="612"/>
      <c r="GQN84" s="612"/>
      <c r="GQO84" s="181"/>
      <c r="GQP84" s="611"/>
      <c r="GQQ84" s="612"/>
      <c r="GQR84" s="612"/>
      <c r="GQS84" s="612"/>
      <c r="GQT84" s="612"/>
      <c r="GQU84" s="612"/>
      <c r="GQV84" s="181"/>
      <c r="GQW84" s="611"/>
      <c r="GQX84" s="612"/>
      <c r="GQY84" s="612"/>
      <c r="GQZ84" s="612"/>
      <c r="GRA84" s="612"/>
      <c r="GRB84" s="612"/>
      <c r="GRC84" s="181"/>
      <c r="GRD84" s="611"/>
      <c r="GRE84" s="612"/>
      <c r="GRF84" s="612"/>
      <c r="GRG84" s="612"/>
      <c r="GRH84" s="612"/>
      <c r="GRI84" s="612"/>
      <c r="GRJ84" s="181"/>
      <c r="GRK84" s="611"/>
      <c r="GRL84" s="612"/>
      <c r="GRM84" s="612"/>
      <c r="GRN84" s="612"/>
      <c r="GRO84" s="612"/>
      <c r="GRP84" s="612"/>
      <c r="GRQ84" s="181"/>
      <c r="GRR84" s="611"/>
      <c r="GRS84" s="612"/>
      <c r="GRT84" s="612"/>
      <c r="GRU84" s="612"/>
      <c r="GRV84" s="612"/>
      <c r="GRW84" s="612"/>
      <c r="GRX84" s="181"/>
      <c r="GRY84" s="611"/>
      <c r="GRZ84" s="612"/>
      <c r="GSA84" s="612"/>
      <c r="GSB84" s="612"/>
      <c r="GSC84" s="612"/>
      <c r="GSD84" s="612"/>
      <c r="GSE84" s="181"/>
      <c r="GSF84" s="611"/>
      <c r="GSG84" s="612"/>
      <c r="GSH84" s="612"/>
      <c r="GSI84" s="612"/>
      <c r="GSJ84" s="612"/>
      <c r="GSK84" s="612"/>
      <c r="GSL84" s="181"/>
      <c r="GSM84" s="611"/>
      <c r="GSN84" s="612"/>
      <c r="GSO84" s="612"/>
      <c r="GSP84" s="612"/>
      <c r="GSQ84" s="612"/>
      <c r="GSR84" s="612"/>
      <c r="GSS84" s="181"/>
      <c r="GST84" s="611"/>
      <c r="GSU84" s="612"/>
      <c r="GSV84" s="612"/>
      <c r="GSW84" s="612"/>
      <c r="GSX84" s="612"/>
      <c r="GSY84" s="612"/>
      <c r="GSZ84" s="181"/>
      <c r="GTA84" s="611"/>
      <c r="GTB84" s="612"/>
      <c r="GTC84" s="612"/>
      <c r="GTD84" s="612"/>
      <c r="GTE84" s="612"/>
      <c r="GTF84" s="612"/>
      <c r="GTG84" s="181"/>
      <c r="GTH84" s="611"/>
      <c r="GTI84" s="612"/>
      <c r="GTJ84" s="612"/>
      <c r="GTK84" s="612"/>
      <c r="GTL84" s="612"/>
      <c r="GTM84" s="612"/>
      <c r="GTN84" s="181"/>
      <c r="GTO84" s="611"/>
      <c r="GTP84" s="612"/>
      <c r="GTQ84" s="612"/>
      <c r="GTR84" s="612"/>
      <c r="GTS84" s="612"/>
      <c r="GTT84" s="612"/>
      <c r="GTU84" s="181"/>
      <c r="GTV84" s="611"/>
      <c r="GTW84" s="612"/>
      <c r="GTX84" s="612"/>
      <c r="GTY84" s="612"/>
      <c r="GTZ84" s="612"/>
      <c r="GUA84" s="612"/>
      <c r="GUB84" s="181"/>
      <c r="GUC84" s="611"/>
      <c r="GUD84" s="612"/>
      <c r="GUE84" s="612"/>
      <c r="GUF84" s="612"/>
      <c r="GUG84" s="612"/>
      <c r="GUH84" s="612"/>
      <c r="GUI84" s="181"/>
      <c r="GUJ84" s="611"/>
      <c r="GUK84" s="612"/>
      <c r="GUL84" s="612"/>
      <c r="GUM84" s="612"/>
      <c r="GUN84" s="612"/>
      <c r="GUO84" s="612"/>
      <c r="GUP84" s="181"/>
      <c r="GUQ84" s="611"/>
      <c r="GUR84" s="612"/>
      <c r="GUS84" s="612"/>
      <c r="GUT84" s="612"/>
      <c r="GUU84" s="612"/>
      <c r="GUV84" s="612"/>
      <c r="GUW84" s="181"/>
      <c r="GUX84" s="611"/>
      <c r="GUY84" s="612"/>
      <c r="GUZ84" s="612"/>
      <c r="GVA84" s="612"/>
      <c r="GVB84" s="612"/>
      <c r="GVC84" s="612"/>
      <c r="GVD84" s="181"/>
      <c r="GVE84" s="611"/>
      <c r="GVF84" s="612"/>
      <c r="GVG84" s="612"/>
      <c r="GVH84" s="612"/>
      <c r="GVI84" s="612"/>
      <c r="GVJ84" s="612"/>
      <c r="GVK84" s="181"/>
      <c r="GVL84" s="611"/>
      <c r="GVM84" s="612"/>
      <c r="GVN84" s="612"/>
      <c r="GVO84" s="612"/>
      <c r="GVP84" s="612"/>
      <c r="GVQ84" s="612"/>
      <c r="GVR84" s="181"/>
      <c r="GVS84" s="611"/>
      <c r="GVT84" s="612"/>
      <c r="GVU84" s="612"/>
      <c r="GVV84" s="612"/>
      <c r="GVW84" s="612"/>
      <c r="GVX84" s="612"/>
      <c r="GVY84" s="181"/>
      <c r="GVZ84" s="611"/>
      <c r="GWA84" s="612"/>
      <c r="GWB84" s="612"/>
      <c r="GWC84" s="612"/>
      <c r="GWD84" s="612"/>
      <c r="GWE84" s="612"/>
      <c r="GWF84" s="181"/>
      <c r="GWG84" s="611"/>
      <c r="GWH84" s="612"/>
      <c r="GWI84" s="612"/>
      <c r="GWJ84" s="612"/>
      <c r="GWK84" s="612"/>
      <c r="GWL84" s="612"/>
      <c r="GWM84" s="181"/>
      <c r="GWN84" s="611"/>
      <c r="GWO84" s="612"/>
      <c r="GWP84" s="612"/>
      <c r="GWQ84" s="612"/>
      <c r="GWR84" s="612"/>
      <c r="GWS84" s="612"/>
      <c r="GWT84" s="181"/>
      <c r="GWU84" s="611"/>
      <c r="GWV84" s="612"/>
      <c r="GWW84" s="612"/>
      <c r="GWX84" s="612"/>
      <c r="GWY84" s="612"/>
      <c r="GWZ84" s="612"/>
      <c r="GXA84" s="181"/>
      <c r="GXB84" s="611"/>
      <c r="GXC84" s="612"/>
      <c r="GXD84" s="612"/>
      <c r="GXE84" s="612"/>
      <c r="GXF84" s="612"/>
      <c r="GXG84" s="612"/>
      <c r="GXH84" s="181"/>
      <c r="GXI84" s="611"/>
      <c r="GXJ84" s="612"/>
      <c r="GXK84" s="612"/>
      <c r="GXL84" s="612"/>
      <c r="GXM84" s="612"/>
      <c r="GXN84" s="612"/>
      <c r="GXO84" s="181"/>
      <c r="GXP84" s="611"/>
      <c r="GXQ84" s="612"/>
      <c r="GXR84" s="612"/>
      <c r="GXS84" s="612"/>
      <c r="GXT84" s="612"/>
      <c r="GXU84" s="612"/>
      <c r="GXV84" s="181"/>
      <c r="GXW84" s="611"/>
      <c r="GXX84" s="612"/>
      <c r="GXY84" s="612"/>
      <c r="GXZ84" s="612"/>
      <c r="GYA84" s="612"/>
      <c r="GYB84" s="612"/>
      <c r="GYC84" s="181"/>
      <c r="GYD84" s="611"/>
      <c r="GYE84" s="612"/>
      <c r="GYF84" s="612"/>
      <c r="GYG84" s="612"/>
      <c r="GYH84" s="612"/>
      <c r="GYI84" s="612"/>
      <c r="GYJ84" s="181"/>
      <c r="GYK84" s="611"/>
      <c r="GYL84" s="612"/>
      <c r="GYM84" s="612"/>
      <c r="GYN84" s="612"/>
      <c r="GYO84" s="612"/>
      <c r="GYP84" s="612"/>
      <c r="GYQ84" s="181"/>
      <c r="GYR84" s="611"/>
      <c r="GYS84" s="612"/>
      <c r="GYT84" s="612"/>
      <c r="GYU84" s="612"/>
      <c r="GYV84" s="612"/>
      <c r="GYW84" s="612"/>
      <c r="GYX84" s="181"/>
      <c r="GYY84" s="611"/>
      <c r="GYZ84" s="612"/>
      <c r="GZA84" s="612"/>
      <c r="GZB84" s="612"/>
      <c r="GZC84" s="612"/>
      <c r="GZD84" s="612"/>
      <c r="GZE84" s="181"/>
      <c r="GZF84" s="611"/>
      <c r="GZG84" s="612"/>
      <c r="GZH84" s="612"/>
      <c r="GZI84" s="612"/>
      <c r="GZJ84" s="612"/>
      <c r="GZK84" s="612"/>
      <c r="GZL84" s="181"/>
      <c r="GZM84" s="611"/>
      <c r="GZN84" s="612"/>
      <c r="GZO84" s="612"/>
      <c r="GZP84" s="612"/>
      <c r="GZQ84" s="612"/>
      <c r="GZR84" s="612"/>
      <c r="GZS84" s="181"/>
      <c r="GZT84" s="611"/>
      <c r="GZU84" s="612"/>
      <c r="GZV84" s="612"/>
      <c r="GZW84" s="612"/>
      <c r="GZX84" s="612"/>
      <c r="GZY84" s="612"/>
      <c r="GZZ84" s="181"/>
      <c r="HAA84" s="611"/>
      <c r="HAB84" s="612"/>
      <c r="HAC84" s="612"/>
      <c r="HAD84" s="612"/>
      <c r="HAE84" s="612"/>
      <c r="HAF84" s="612"/>
      <c r="HAG84" s="181"/>
      <c r="HAH84" s="611"/>
      <c r="HAI84" s="612"/>
      <c r="HAJ84" s="612"/>
      <c r="HAK84" s="612"/>
      <c r="HAL84" s="612"/>
      <c r="HAM84" s="612"/>
      <c r="HAN84" s="181"/>
      <c r="HAO84" s="611"/>
      <c r="HAP84" s="612"/>
      <c r="HAQ84" s="612"/>
      <c r="HAR84" s="612"/>
      <c r="HAS84" s="612"/>
      <c r="HAT84" s="612"/>
      <c r="HAU84" s="181"/>
      <c r="HAV84" s="611"/>
      <c r="HAW84" s="612"/>
      <c r="HAX84" s="612"/>
      <c r="HAY84" s="612"/>
      <c r="HAZ84" s="612"/>
      <c r="HBA84" s="612"/>
      <c r="HBB84" s="181"/>
      <c r="HBC84" s="611"/>
      <c r="HBD84" s="612"/>
      <c r="HBE84" s="612"/>
      <c r="HBF84" s="612"/>
      <c r="HBG84" s="612"/>
      <c r="HBH84" s="612"/>
      <c r="HBI84" s="181"/>
      <c r="HBJ84" s="611"/>
      <c r="HBK84" s="612"/>
      <c r="HBL84" s="612"/>
      <c r="HBM84" s="612"/>
      <c r="HBN84" s="612"/>
      <c r="HBO84" s="612"/>
      <c r="HBP84" s="181"/>
      <c r="HBQ84" s="611"/>
      <c r="HBR84" s="612"/>
      <c r="HBS84" s="612"/>
      <c r="HBT84" s="612"/>
      <c r="HBU84" s="612"/>
      <c r="HBV84" s="612"/>
      <c r="HBW84" s="181"/>
      <c r="HBX84" s="611"/>
      <c r="HBY84" s="612"/>
      <c r="HBZ84" s="612"/>
      <c r="HCA84" s="612"/>
      <c r="HCB84" s="612"/>
      <c r="HCC84" s="612"/>
      <c r="HCD84" s="181"/>
      <c r="HCE84" s="611"/>
      <c r="HCF84" s="612"/>
      <c r="HCG84" s="612"/>
      <c r="HCH84" s="612"/>
      <c r="HCI84" s="612"/>
      <c r="HCJ84" s="612"/>
      <c r="HCK84" s="181"/>
      <c r="HCL84" s="611"/>
      <c r="HCM84" s="612"/>
      <c r="HCN84" s="612"/>
      <c r="HCO84" s="612"/>
      <c r="HCP84" s="612"/>
      <c r="HCQ84" s="612"/>
      <c r="HCR84" s="181"/>
      <c r="HCS84" s="611"/>
      <c r="HCT84" s="612"/>
      <c r="HCU84" s="612"/>
      <c r="HCV84" s="612"/>
      <c r="HCW84" s="612"/>
      <c r="HCX84" s="612"/>
      <c r="HCY84" s="181"/>
      <c r="HCZ84" s="611"/>
      <c r="HDA84" s="612"/>
      <c r="HDB84" s="612"/>
      <c r="HDC84" s="612"/>
      <c r="HDD84" s="612"/>
      <c r="HDE84" s="612"/>
      <c r="HDF84" s="181"/>
      <c r="HDG84" s="611"/>
      <c r="HDH84" s="612"/>
      <c r="HDI84" s="612"/>
      <c r="HDJ84" s="612"/>
      <c r="HDK84" s="612"/>
      <c r="HDL84" s="612"/>
      <c r="HDM84" s="181"/>
      <c r="HDN84" s="611"/>
      <c r="HDO84" s="612"/>
      <c r="HDP84" s="612"/>
      <c r="HDQ84" s="612"/>
      <c r="HDR84" s="612"/>
      <c r="HDS84" s="612"/>
      <c r="HDT84" s="181"/>
      <c r="HDU84" s="611"/>
      <c r="HDV84" s="612"/>
      <c r="HDW84" s="612"/>
      <c r="HDX84" s="612"/>
      <c r="HDY84" s="612"/>
      <c r="HDZ84" s="612"/>
      <c r="HEA84" s="181"/>
      <c r="HEB84" s="611"/>
      <c r="HEC84" s="612"/>
      <c r="HED84" s="612"/>
      <c r="HEE84" s="612"/>
      <c r="HEF84" s="612"/>
      <c r="HEG84" s="612"/>
      <c r="HEH84" s="181"/>
      <c r="HEI84" s="611"/>
      <c r="HEJ84" s="612"/>
      <c r="HEK84" s="612"/>
      <c r="HEL84" s="612"/>
      <c r="HEM84" s="612"/>
      <c r="HEN84" s="612"/>
      <c r="HEO84" s="181"/>
      <c r="HEP84" s="611"/>
      <c r="HEQ84" s="612"/>
      <c r="HER84" s="612"/>
      <c r="HES84" s="612"/>
      <c r="HET84" s="612"/>
      <c r="HEU84" s="612"/>
      <c r="HEV84" s="181"/>
      <c r="HEW84" s="611"/>
      <c r="HEX84" s="612"/>
      <c r="HEY84" s="612"/>
      <c r="HEZ84" s="612"/>
      <c r="HFA84" s="612"/>
      <c r="HFB84" s="612"/>
      <c r="HFC84" s="181"/>
      <c r="HFD84" s="611"/>
      <c r="HFE84" s="612"/>
      <c r="HFF84" s="612"/>
      <c r="HFG84" s="612"/>
      <c r="HFH84" s="612"/>
      <c r="HFI84" s="612"/>
      <c r="HFJ84" s="181"/>
      <c r="HFK84" s="611"/>
      <c r="HFL84" s="612"/>
      <c r="HFM84" s="612"/>
      <c r="HFN84" s="612"/>
      <c r="HFO84" s="612"/>
      <c r="HFP84" s="612"/>
      <c r="HFQ84" s="181"/>
      <c r="HFR84" s="611"/>
      <c r="HFS84" s="612"/>
      <c r="HFT84" s="612"/>
      <c r="HFU84" s="612"/>
      <c r="HFV84" s="612"/>
      <c r="HFW84" s="612"/>
      <c r="HFX84" s="181"/>
      <c r="HFY84" s="611"/>
      <c r="HFZ84" s="612"/>
      <c r="HGA84" s="612"/>
      <c r="HGB84" s="612"/>
      <c r="HGC84" s="612"/>
      <c r="HGD84" s="612"/>
      <c r="HGE84" s="181"/>
      <c r="HGF84" s="611"/>
      <c r="HGG84" s="612"/>
      <c r="HGH84" s="612"/>
      <c r="HGI84" s="612"/>
      <c r="HGJ84" s="612"/>
      <c r="HGK84" s="612"/>
      <c r="HGL84" s="181"/>
      <c r="HGM84" s="611"/>
      <c r="HGN84" s="612"/>
      <c r="HGO84" s="612"/>
      <c r="HGP84" s="612"/>
      <c r="HGQ84" s="612"/>
      <c r="HGR84" s="612"/>
      <c r="HGS84" s="181"/>
      <c r="HGT84" s="611"/>
      <c r="HGU84" s="612"/>
      <c r="HGV84" s="612"/>
      <c r="HGW84" s="612"/>
      <c r="HGX84" s="612"/>
      <c r="HGY84" s="612"/>
      <c r="HGZ84" s="181"/>
      <c r="HHA84" s="611"/>
      <c r="HHB84" s="612"/>
      <c r="HHC84" s="612"/>
      <c r="HHD84" s="612"/>
      <c r="HHE84" s="612"/>
      <c r="HHF84" s="612"/>
      <c r="HHG84" s="181"/>
      <c r="HHH84" s="611"/>
      <c r="HHI84" s="612"/>
      <c r="HHJ84" s="612"/>
      <c r="HHK84" s="612"/>
      <c r="HHL84" s="612"/>
      <c r="HHM84" s="612"/>
      <c r="HHN84" s="181"/>
      <c r="HHO84" s="611"/>
      <c r="HHP84" s="612"/>
      <c r="HHQ84" s="612"/>
      <c r="HHR84" s="612"/>
      <c r="HHS84" s="612"/>
      <c r="HHT84" s="612"/>
      <c r="HHU84" s="181"/>
      <c r="HHV84" s="611"/>
      <c r="HHW84" s="612"/>
      <c r="HHX84" s="612"/>
      <c r="HHY84" s="612"/>
      <c r="HHZ84" s="612"/>
      <c r="HIA84" s="612"/>
      <c r="HIB84" s="181"/>
      <c r="HIC84" s="611"/>
      <c r="HID84" s="612"/>
      <c r="HIE84" s="612"/>
      <c r="HIF84" s="612"/>
      <c r="HIG84" s="612"/>
      <c r="HIH84" s="612"/>
      <c r="HII84" s="181"/>
      <c r="HIJ84" s="611"/>
      <c r="HIK84" s="612"/>
      <c r="HIL84" s="612"/>
      <c r="HIM84" s="612"/>
      <c r="HIN84" s="612"/>
      <c r="HIO84" s="612"/>
      <c r="HIP84" s="181"/>
      <c r="HIQ84" s="611"/>
      <c r="HIR84" s="612"/>
      <c r="HIS84" s="612"/>
      <c r="HIT84" s="612"/>
      <c r="HIU84" s="612"/>
      <c r="HIV84" s="612"/>
      <c r="HIW84" s="181"/>
      <c r="HIX84" s="611"/>
      <c r="HIY84" s="612"/>
      <c r="HIZ84" s="612"/>
      <c r="HJA84" s="612"/>
      <c r="HJB84" s="612"/>
      <c r="HJC84" s="612"/>
      <c r="HJD84" s="181"/>
      <c r="HJE84" s="611"/>
      <c r="HJF84" s="612"/>
      <c r="HJG84" s="612"/>
      <c r="HJH84" s="612"/>
      <c r="HJI84" s="612"/>
      <c r="HJJ84" s="612"/>
      <c r="HJK84" s="181"/>
      <c r="HJL84" s="611"/>
      <c r="HJM84" s="612"/>
      <c r="HJN84" s="612"/>
      <c r="HJO84" s="612"/>
      <c r="HJP84" s="612"/>
      <c r="HJQ84" s="612"/>
      <c r="HJR84" s="181"/>
      <c r="HJS84" s="611"/>
      <c r="HJT84" s="612"/>
      <c r="HJU84" s="612"/>
      <c r="HJV84" s="612"/>
      <c r="HJW84" s="612"/>
      <c r="HJX84" s="612"/>
      <c r="HJY84" s="181"/>
      <c r="HJZ84" s="611"/>
      <c r="HKA84" s="612"/>
      <c r="HKB84" s="612"/>
      <c r="HKC84" s="612"/>
      <c r="HKD84" s="612"/>
      <c r="HKE84" s="612"/>
      <c r="HKF84" s="181"/>
      <c r="HKG84" s="611"/>
      <c r="HKH84" s="612"/>
      <c r="HKI84" s="612"/>
      <c r="HKJ84" s="612"/>
      <c r="HKK84" s="612"/>
      <c r="HKL84" s="612"/>
      <c r="HKM84" s="181"/>
      <c r="HKN84" s="611"/>
      <c r="HKO84" s="612"/>
      <c r="HKP84" s="612"/>
      <c r="HKQ84" s="612"/>
      <c r="HKR84" s="612"/>
      <c r="HKS84" s="612"/>
      <c r="HKT84" s="181"/>
      <c r="HKU84" s="611"/>
      <c r="HKV84" s="612"/>
      <c r="HKW84" s="612"/>
      <c r="HKX84" s="612"/>
      <c r="HKY84" s="612"/>
      <c r="HKZ84" s="612"/>
      <c r="HLA84" s="181"/>
      <c r="HLB84" s="611"/>
      <c r="HLC84" s="612"/>
      <c r="HLD84" s="612"/>
      <c r="HLE84" s="612"/>
      <c r="HLF84" s="612"/>
      <c r="HLG84" s="612"/>
      <c r="HLH84" s="181"/>
      <c r="HLI84" s="611"/>
      <c r="HLJ84" s="612"/>
      <c r="HLK84" s="612"/>
      <c r="HLL84" s="612"/>
      <c r="HLM84" s="612"/>
      <c r="HLN84" s="612"/>
      <c r="HLO84" s="181"/>
      <c r="HLP84" s="611"/>
      <c r="HLQ84" s="612"/>
      <c r="HLR84" s="612"/>
      <c r="HLS84" s="612"/>
      <c r="HLT84" s="612"/>
      <c r="HLU84" s="612"/>
      <c r="HLV84" s="181"/>
      <c r="HLW84" s="611"/>
      <c r="HLX84" s="612"/>
      <c r="HLY84" s="612"/>
      <c r="HLZ84" s="612"/>
      <c r="HMA84" s="612"/>
      <c r="HMB84" s="612"/>
      <c r="HMC84" s="181"/>
      <c r="HMD84" s="611"/>
      <c r="HME84" s="612"/>
      <c r="HMF84" s="612"/>
      <c r="HMG84" s="612"/>
      <c r="HMH84" s="612"/>
      <c r="HMI84" s="612"/>
      <c r="HMJ84" s="181"/>
      <c r="HMK84" s="611"/>
      <c r="HML84" s="612"/>
      <c r="HMM84" s="612"/>
      <c r="HMN84" s="612"/>
      <c r="HMO84" s="612"/>
      <c r="HMP84" s="612"/>
      <c r="HMQ84" s="181"/>
      <c r="HMR84" s="611"/>
      <c r="HMS84" s="612"/>
      <c r="HMT84" s="612"/>
      <c r="HMU84" s="612"/>
      <c r="HMV84" s="612"/>
      <c r="HMW84" s="612"/>
      <c r="HMX84" s="181"/>
      <c r="HMY84" s="611"/>
      <c r="HMZ84" s="612"/>
      <c r="HNA84" s="612"/>
      <c r="HNB84" s="612"/>
      <c r="HNC84" s="612"/>
      <c r="HND84" s="612"/>
      <c r="HNE84" s="181"/>
      <c r="HNF84" s="611"/>
      <c r="HNG84" s="612"/>
      <c r="HNH84" s="612"/>
      <c r="HNI84" s="612"/>
      <c r="HNJ84" s="612"/>
      <c r="HNK84" s="612"/>
      <c r="HNL84" s="181"/>
      <c r="HNM84" s="611"/>
      <c r="HNN84" s="612"/>
      <c r="HNO84" s="612"/>
      <c r="HNP84" s="612"/>
      <c r="HNQ84" s="612"/>
      <c r="HNR84" s="612"/>
      <c r="HNS84" s="181"/>
      <c r="HNT84" s="611"/>
      <c r="HNU84" s="612"/>
      <c r="HNV84" s="612"/>
      <c r="HNW84" s="612"/>
      <c r="HNX84" s="612"/>
      <c r="HNY84" s="612"/>
      <c r="HNZ84" s="181"/>
      <c r="HOA84" s="611"/>
      <c r="HOB84" s="612"/>
      <c r="HOC84" s="612"/>
      <c r="HOD84" s="612"/>
      <c r="HOE84" s="612"/>
      <c r="HOF84" s="612"/>
      <c r="HOG84" s="181"/>
      <c r="HOH84" s="611"/>
      <c r="HOI84" s="612"/>
      <c r="HOJ84" s="612"/>
      <c r="HOK84" s="612"/>
      <c r="HOL84" s="612"/>
      <c r="HOM84" s="612"/>
      <c r="HON84" s="181"/>
      <c r="HOO84" s="611"/>
      <c r="HOP84" s="612"/>
      <c r="HOQ84" s="612"/>
      <c r="HOR84" s="612"/>
      <c r="HOS84" s="612"/>
      <c r="HOT84" s="612"/>
      <c r="HOU84" s="181"/>
      <c r="HOV84" s="611"/>
      <c r="HOW84" s="612"/>
      <c r="HOX84" s="612"/>
      <c r="HOY84" s="612"/>
      <c r="HOZ84" s="612"/>
      <c r="HPA84" s="612"/>
      <c r="HPB84" s="181"/>
      <c r="HPC84" s="611"/>
      <c r="HPD84" s="612"/>
      <c r="HPE84" s="612"/>
      <c r="HPF84" s="612"/>
      <c r="HPG84" s="612"/>
      <c r="HPH84" s="612"/>
      <c r="HPI84" s="181"/>
      <c r="HPJ84" s="611"/>
      <c r="HPK84" s="612"/>
      <c r="HPL84" s="612"/>
      <c r="HPM84" s="612"/>
      <c r="HPN84" s="612"/>
      <c r="HPO84" s="612"/>
      <c r="HPP84" s="181"/>
      <c r="HPQ84" s="611"/>
      <c r="HPR84" s="612"/>
      <c r="HPS84" s="612"/>
      <c r="HPT84" s="612"/>
      <c r="HPU84" s="612"/>
      <c r="HPV84" s="612"/>
      <c r="HPW84" s="181"/>
      <c r="HPX84" s="611"/>
      <c r="HPY84" s="612"/>
      <c r="HPZ84" s="612"/>
      <c r="HQA84" s="612"/>
      <c r="HQB84" s="612"/>
      <c r="HQC84" s="612"/>
      <c r="HQD84" s="181"/>
      <c r="HQE84" s="611"/>
      <c r="HQF84" s="612"/>
      <c r="HQG84" s="612"/>
      <c r="HQH84" s="612"/>
      <c r="HQI84" s="612"/>
      <c r="HQJ84" s="612"/>
      <c r="HQK84" s="181"/>
      <c r="HQL84" s="611"/>
      <c r="HQM84" s="612"/>
      <c r="HQN84" s="612"/>
      <c r="HQO84" s="612"/>
      <c r="HQP84" s="612"/>
      <c r="HQQ84" s="612"/>
      <c r="HQR84" s="181"/>
      <c r="HQS84" s="611"/>
      <c r="HQT84" s="612"/>
      <c r="HQU84" s="612"/>
      <c r="HQV84" s="612"/>
      <c r="HQW84" s="612"/>
      <c r="HQX84" s="612"/>
      <c r="HQY84" s="181"/>
      <c r="HQZ84" s="611"/>
      <c r="HRA84" s="612"/>
      <c r="HRB84" s="612"/>
      <c r="HRC84" s="612"/>
      <c r="HRD84" s="612"/>
      <c r="HRE84" s="612"/>
      <c r="HRF84" s="181"/>
      <c r="HRG84" s="611"/>
      <c r="HRH84" s="612"/>
      <c r="HRI84" s="612"/>
      <c r="HRJ84" s="612"/>
      <c r="HRK84" s="612"/>
      <c r="HRL84" s="612"/>
      <c r="HRM84" s="181"/>
      <c r="HRN84" s="611"/>
      <c r="HRO84" s="612"/>
      <c r="HRP84" s="612"/>
      <c r="HRQ84" s="612"/>
      <c r="HRR84" s="612"/>
      <c r="HRS84" s="612"/>
      <c r="HRT84" s="181"/>
      <c r="HRU84" s="611"/>
      <c r="HRV84" s="612"/>
      <c r="HRW84" s="612"/>
      <c r="HRX84" s="612"/>
      <c r="HRY84" s="612"/>
      <c r="HRZ84" s="612"/>
      <c r="HSA84" s="181"/>
      <c r="HSB84" s="611"/>
      <c r="HSC84" s="612"/>
      <c r="HSD84" s="612"/>
      <c r="HSE84" s="612"/>
      <c r="HSF84" s="612"/>
      <c r="HSG84" s="612"/>
      <c r="HSH84" s="181"/>
      <c r="HSI84" s="611"/>
      <c r="HSJ84" s="612"/>
      <c r="HSK84" s="612"/>
      <c r="HSL84" s="612"/>
      <c r="HSM84" s="612"/>
      <c r="HSN84" s="612"/>
      <c r="HSO84" s="181"/>
      <c r="HSP84" s="611"/>
      <c r="HSQ84" s="612"/>
      <c r="HSR84" s="612"/>
      <c r="HSS84" s="612"/>
      <c r="HST84" s="612"/>
      <c r="HSU84" s="612"/>
      <c r="HSV84" s="181"/>
      <c r="HSW84" s="611"/>
      <c r="HSX84" s="612"/>
      <c r="HSY84" s="612"/>
      <c r="HSZ84" s="612"/>
      <c r="HTA84" s="612"/>
      <c r="HTB84" s="612"/>
      <c r="HTC84" s="181"/>
      <c r="HTD84" s="611"/>
      <c r="HTE84" s="612"/>
      <c r="HTF84" s="612"/>
      <c r="HTG84" s="612"/>
      <c r="HTH84" s="612"/>
      <c r="HTI84" s="612"/>
      <c r="HTJ84" s="181"/>
      <c r="HTK84" s="611"/>
      <c r="HTL84" s="612"/>
      <c r="HTM84" s="612"/>
      <c r="HTN84" s="612"/>
      <c r="HTO84" s="612"/>
      <c r="HTP84" s="612"/>
      <c r="HTQ84" s="181"/>
      <c r="HTR84" s="611"/>
      <c r="HTS84" s="612"/>
      <c r="HTT84" s="612"/>
      <c r="HTU84" s="612"/>
      <c r="HTV84" s="612"/>
      <c r="HTW84" s="612"/>
      <c r="HTX84" s="181"/>
      <c r="HTY84" s="611"/>
      <c r="HTZ84" s="612"/>
      <c r="HUA84" s="612"/>
      <c r="HUB84" s="612"/>
      <c r="HUC84" s="612"/>
      <c r="HUD84" s="612"/>
      <c r="HUE84" s="181"/>
      <c r="HUF84" s="611"/>
      <c r="HUG84" s="612"/>
      <c r="HUH84" s="612"/>
      <c r="HUI84" s="612"/>
      <c r="HUJ84" s="612"/>
      <c r="HUK84" s="612"/>
      <c r="HUL84" s="181"/>
      <c r="HUM84" s="611"/>
      <c r="HUN84" s="612"/>
      <c r="HUO84" s="612"/>
      <c r="HUP84" s="612"/>
      <c r="HUQ84" s="612"/>
      <c r="HUR84" s="612"/>
      <c r="HUS84" s="181"/>
      <c r="HUT84" s="611"/>
      <c r="HUU84" s="612"/>
      <c r="HUV84" s="612"/>
      <c r="HUW84" s="612"/>
      <c r="HUX84" s="612"/>
      <c r="HUY84" s="612"/>
      <c r="HUZ84" s="181"/>
      <c r="HVA84" s="611"/>
      <c r="HVB84" s="612"/>
      <c r="HVC84" s="612"/>
      <c r="HVD84" s="612"/>
      <c r="HVE84" s="612"/>
      <c r="HVF84" s="612"/>
      <c r="HVG84" s="181"/>
      <c r="HVH84" s="611"/>
      <c r="HVI84" s="612"/>
      <c r="HVJ84" s="612"/>
      <c r="HVK84" s="612"/>
      <c r="HVL84" s="612"/>
      <c r="HVM84" s="612"/>
      <c r="HVN84" s="181"/>
      <c r="HVO84" s="611"/>
      <c r="HVP84" s="612"/>
      <c r="HVQ84" s="612"/>
      <c r="HVR84" s="612"/>
      <c r="HVS84" s="612"/>
      <c r="HVT84" s="612"/>
      <c r="HVU84" s="181"/>
      <c r="HVV84" s="611"/>
      <c r="HVW84" s="612"/>
      <c r="HVX84" s="612"/>
      <c r="HVY84" s="612"/>
      <c r="HVZ84" s="612"/>
      <c r="HWA84" s="612"/>
      <c r="HWB84" s="181"/>
      <c r="HWC84" s="611"/>
      <c r="HWD84" s="612"/>
      <c r="HWE84" s="612"/>
      <c r="HWF84" s="612"/>
      <c r="HWG84" s="612"/>
      <c r="HWH84" s="612"/>
      <c r="HWI84" s="181"/>
      <c r="HWJ84" s="611"/>
      <c r="HWK84" s="612"/>
      <c r="HWL84" s="612"/>
      <c r="HWM84" s="612"/>
      <c r="HWN84" s="612"/>
      <c r="HWO84" s="612"/>
      <c r="HWP84" s="181"/>
      <c r="HWQ84" s="611"/>
      <c r="HWR84" s="612"/>
      <c r="HWS84" s="612"/>
      <c r="HWT84" s="612"/>
      <c r="HWU84" s="612"/>
      <c r="HWV84" s="612"/>
      <c r="HWW84" s="181"/>
      <c r="HWX84" s="611"/>
      <c r="HWY84" s="612"/>
      <c r="HWZ84" s="612"/>
      <c r="HXA84" s="612"/>
      <c r="HXB84" s="612"/>
      <c r="HXC84" s="612"/>
      <c r="HXD84" s="181"/>
      <c r="HXE84" s="611"/>
      <c r="HXF84" s="612"/>
      <c r="HXG84" s="612"/>
      <c r="HXH84" s="612"/>
      <c r="HXI84" s="612"/>
      <c r="HXJ84" s="612"/>
      <c r="HXK84" s="181"/>
      <c r="HXL84" s="611"/>
      <c r="HXM84" s="612"/>
      <c r="HXN84" s="612"/>
      <c r="HXO84" s="612"/>
      <c r="HXP84" s="612"/>
      <c r="HXQ84" s="612"/>
      <c r="HXR84" s="181"/>
      <c r="HXS84" s="611"/>
      <c r="HXT84" s="612"/>
      <c r="HXU84" s="612"/>
      <c r="HXV84" s="612"/>
      <c r="HXW84" s="612"/>
      <c r="HXX84" s="612"/>
      <c r="HXY84" s="181"/>
      <c r="HXZ84" s="611"/>
      <c r="HYA84" s="612"/>
      <c r="HYB84" s="612"/>
      <c r="HYC84" s="612"/>
      <c r="HYD84" s="612"/>
      <c r="HYE84" s="612"/>
      <c r="HYF84" s="181"/>
      <c r="HYG84" s="611"/>
      <c r="HYH84" s="612"/>
      <c r="HYI84" s="612"/>
      <c r="HYJ84" s="612"/>
      <c r="HYK84" s="612"/>
      <c r="HYL84" s="612"/>
      <c r="HYM84" s="181"/>
      <c r="HYN84" s="611"/>
      <c r="HYO84" s="612"/>
      <c r="HYP84" s="612"/>
      <c r="HYQ84" s="612"/>
      <c r="HYR84" s="612"/>
      <c r="HYS84" s="612"/>
      <c r="HYT84" s="181"/>
      <c r="HYU84" s="611"/>
      <c r="HYV84" s="612"/>
      <c r="HYW84" s="612"/>
      <c r="HYX84" s="612"/>
      <c r="HYY84" s="612"/>
      <c r="HYZ84" s="612"/>
      <c r="HZA84" s="181"/>
      <c r="HZB84" s="611"/>
      <c r="HZC84" s="612"/>
      <c r="HZD84" s="612"/>
      <c r="HZE84" s="612"/>
      <c r="HZF84" s="612"/>
      <c r="HZG84" s="612"/>
      <c r="HZH84" s="181"/>
      <c r="HZI84" s="611"/>
      <c r="HZJ84" s="612"/>
      <c r="HZK84" s="612"/>
      <c r="HZL84" s="612"/>
      <c r="HZM84" s="612"/>
      <c r="HZN84" s="612"/>
      <c r="HZO84" s="181"/>
      <c r="HZP84" s="611"/>
      <c r="HZQ84" s="612"/>
      <c r="HZR84" s="612"/>
      <c r="HZS84" s="612"/>
      <c r="HZT84" s="612"/>
      <c r="HZU84" s="612"/>
      <c r="HZV84" s="181"/>
      <c r="HZW84" s="611"/>
      <c r="HZX84" s="612"/>
      <c r="HZY84" s="612"/>
      <c r="HZZ84" s="612"/>
      <c r="IAA84" s="612"/>
      <c r="IAB84" s="612"/>
      <c r="IAC84" s="181"/>
      <c r="IAD84" s="611"/>
      <c r="IAE84" s="612"/>
      <c r="IAF84" s="612"/>
      <c r="IAG84" s="612"/>
      <c r="IAH84" s="612"/>
      <c r="IAI84" s="612"/>
      <c r="IAJ84" s="181"/>
      <c r="IAK84" s="611"/>
      <c r="IAL84" s="612"/>
      <c r="IAM84" s="612"/>
      <c r="IAN84" s="612"/>
      <c r="IAO84" s="612"/>
      <c r="IAP84" s="612"/>
      <c r="IAQ84" s="181"/>
      <c r="IAR84" s="611"/>
      <c r="IAS84" s="612"/>
      <c r="IAT84" s="612"/>
      <c r="IAU84" s="612"/>
      <c r="IAV84" s="612"/>
      <c r="IAW84" s="612"/>
      <c r="IAX84" s="181"/>
      <c r="IAY84" s="611"/>
      <c r="IAZ84" s="612"/>
      <c r="IBA84" s="612"/>
      <c r="IBB84" s="612"/>
      <c r="IBC84" s="612"/>
      <c r="IBD84" s="612"/>
      <c r="IBE84" s="181"/>
      <c r="IBF84" s="611"/>
      <c r="IBG84" s="612"/>
      <c r="IBH84" s="612"/>
      <c r="IBI84" s="612"/>
      <c r="IBJ84" s="612"/>
      <c r="IBK84" s="612"/>
      <c r="IBL84" s="181"/>
      <c r="IBM84" s="611"/>
      <c r="IBN84" s="612"/>
      <c r="IBO84" s="612"/>
      <c r="IBP84" s="612"/>
      <c r="IBQ84" s="612"/>
      <c r="IBR84" s="612"/>
      <c r="IBS84" s="181"/>
      <c r="IBT84" s="611"/>
      <c r="IBU84" s="612"/>
      <c r="IBV84" s="612"/>
      <c r="IBW84" s="612"/>
      <c r="IBX84" s="612"/>
      <c r="IBY84" s="612"/>
      <c r="IBZ84" s="181"/>
      <c r="ICA84" s="611"/>
      <c r="ICB84" s="612"/>
      <c r="ICC84" s="612"/>
      <c r="ICD84" s="612"/>
      <c r="ICE84" s="612"/>
      <c r="ICF84" s="612"/>
      <c r="ICG84" s="181"/>
      <c r="ICH84" s="611"/>
      <c r="ICI84" s="612"/>
      <c r="ICJ84" s="612"/>
      <c r="ICK84" s="612"/>
      <c r="ICL84" s="612"/>
      <c r="ICM84" s="612"/>
      <c r="ICN84" s="181"/>
      <c r="ICO84" s="611"/>
      <c r="ICP84" s="612"/>
      <c r="ICQ84" s="612"/>
      <c r="ICR84" s="612"/>
      <c r="ICS84" s="612"/>
      <c r="ICT84" s="612"/>
      <c r="ICU84" s="181"/>
      <c r="ICV84" s="611"/>
      <c r="ICW84" s="612"/>
      <c r="ICX84" s="612"/>
      <c r="ICY84" s="612"/>
      <c r="ICZ84" s="612"/>
      <c r="IDA84" s="612"/>
      <c r="IDB84" s="181"/>
      <c r="IDC84" s="611"/>
      <c r="IDD84" s="612"/>
      <c r="IDE84" s="612"/>
      <c r="IDF84" s="612"/>
      <c r="IDG84" s="612"/>
      <c r="IDH84" s="612"/>
      <c r="IDI84" s="181"/>
      <c r="IDJ84" s="611"/>
      <c r="IDK84" s="612"/>
      <c r="IDL84" s="612"/>
      <c r="IDM84" s="612"/>
      <c r="IDN84" s="612"/>
      <c r="IDO84" s="612"/>
      <c r="IDP84" s="181"/>
      <c r="IDQ84" s="611"/>
      <c r="IDR84" s="612"/>
      <c r="IDS84" s="612"/>
      <c r="IDT84" s="612"/>
      <c r="IDU84" s="612"/>
      <c r="IDV84" s="612"/>
      <c r="IDW84" s="181"/>
      <c r="IDX84" s="611"/>
      <c r="IDY84" s="612"/>
      <c r="IDZ84" s="612"/>
      <c r="IEA84" s="612"/>
      <c r="IEB84" s="612"/>
      <c r="IEC84" s="612"/>
      <c r="IED84" s="181"/>
      <c r="IEE84" s="611"/>
      <c r="IEF84" s="612"/>
      <c r="IEG84" s="612"/>
      <c r="IEH84" s="612"/>
      <c r="IEI84" s="612"/>
      <c r="IEJ84" s="612"/>
      <c r="IEK84" s="181"/>
      <c r="IEL84" s="611"/>
      <c r="IEM84" s="612"/>
      <c r="IEN84" s="612"/>
      <c r="IEO84" s="612"/>
      <c r="IEP84" s="612"/>
      <c r="IEQ84" s="612"/>
      <c r="IER84" s="181"/>
      <c r="IES84" s="611"/>
      <c r="IET84" s="612"/>
      <c r="IEU84" s="612"/>
      <c r="IEV84" s="612"/>
      <c r="IEW84" s="612"/>
      <c r="IEX84" s="612"/>
      <c r="IEY84" s="181"/>
      <c r="IEZ84" s="611"/>
      <c r="IFA84" s="612"/>
      <c r="IFB84" s="612"/>
      <c r="IFC84" s="612"/>
      <c r="IFD84" s="612"/>
      <c r="IFE84" s="612"/>
      <c r="IFF84" s="181"/>
      <c r="IFG84" s="611"/>
      <c r="IFH84" s="612"/>
      <c r="IFI84" s="612"/>
      <c r="IFJ84" s="612"/>
      <c r="IFK84" s="612"/>
      <c r="IFL84" s="612"/>
      <c r="IFM84" s="181"/>
      <c r="IFN84" s="611"/>
      <c r="IFO84" s="612"/>
      <c r="IFP84" s="612"/>
      <c r="IFQ84" s="612"/>
      <c r="IFR84" s="612"/>
      <c r="IFS84" s="612"/>
      <c r="IFT84" s="181"/>
      <c r="IFU84" s="611"/>
      <c r="IFV84" s="612"/>
      <c r="IFW84" s="612"/>
      <c r="IFX84" s="612"/>
      <c r="IFY84" s="612"/>
      <c r="IFZ84" s="612"/>
      <c r="IGA84" s="181"/>
      <c r="IGB84" s="611"/>
      <c r="IGC84" s="612"/>
      <c r="IGD84" s="612"/>
      <c r="IGE84" s="612"/>
      <c r="IGF84" s="612"/>
      <c r="IGG84" s="612"/>
      <c r="IGH84" s="181"/>
      <c r="IGI84" s="611"/>
      <c r="IGJ84" s="612"/>
      <c r="IGK84" s="612"/>
      <c r="IGL84" s="612"/>
      <c r="IGM84" s="612"/>
      <c r="IGN84" s="612"/>
      <c r="IGO84" s="181"/>
      <c r="IGP84" s="611"/>
      <c r="IGQ84" s="612"/>
      <c r="IGR84" s="612"/>
      <c r="IGS84" s="612"/>
      <c r="IGT84" s="612"/>
      <c r="IGU84" s="612"/>
      <c r="IGV84" s="181"/>
      <c r="IGW84" s="611"/>
      <c r="IGX84" s="612"/>
      <c r="IGY84" s="612"/>
      <c r="IGZ84" s="612"/>
      <c r="IHA84" s="612"/>
      <c r="IHB84" s="612"/>
      <c r="IHC84" s="181"/>
      <c r="IHD84" s="611"/>
      <c r="IHE84" s="612"/>
      <c r="IHF84" s="612"/>
      <c r="IHG84" s="612"/>
      <c r="IHH84" s="612"/>
      <c r="IHI84" s="612"/>
      <c r="IHJ84" s="181"/>
      <c r="IHK84" s="611"/>
      <c r="IHL84" s="612"/>
      <c r="IHM84" s="612"/>
      <c r="IHN84" s="612"/>
      <c r="IHO84" s="612"/>
      <c r="IHP84" s="612"/>
      <c r="IHQ84" s="181"/>
      <c r="IHR84" s="611"/>
      <c r="IHS84" s="612"/>
      <c r="IHT84" s="612"/>
      <c r="IHU84" s="612"/>
      <c r="IHV84" s="612"/>
      <c r="IHW84" s="612"/>
      <c r="IHX84" s="181"/>
      <c r="IHY84" s="611"/>
      <c r="IHZ84" s="612"/>
      <c r="IIA84" s="612"/>
      <c r="IIB84" s="612"/>
      <c r="IIC84" s="612"/>
      <c r="IID84" s="612"/>
      <c r="IIE84" s="181"/>
      <c r="IIF84" s="611"/>
      <c r="IIG84" s="612"/>
      <c r="IIH84" s="612"/>
      <c r="III84" s="612"/>
      <c r="IIJ84" s="612"/>
      <c r="IIK84" s="612"/>
      <c r="IIL84" s="181"/>
      <c r="IIM84" s="611"/>
      <c r="IIN84" s="612"/>
      <c r="IIO84" s="612"/>
      <c r="IIP84" s="612"/>
      <c r="IIQ84" s="612"/>
      <c r="IIR84" s="612"/>
      <c r="IIS84" s="181"/>
      <c r="IIT84" s="611"/>
      <c r="IIU84" s="612"/>
      <c r="IIV84" s="612"/>
      <c r="IIW84" s="612"/>
      <c r="IIX84" s="612"/>
      <c r="IIY84" s="612"/>
      <c r="IIZ84" s="181"/>
      <c r="IJA84" s="611"/>
      <c r="IJB84" s="612"/>
      <c r="IJC84" s="612"/>
      <c r="IJD84" s="612"/>
      <c r="IJE84" s="612"/>
      <c r="IJF84" s="612"/>
      <c r="IJG84" s="181"/>
      <c r="IJH84" s="611"/>
      <c r="IJI84" s="612"/>
      <c r="IJJ84" s="612"/>
      <c r="IJK84" s="612"/>
      <c r="IJL84" s="612"/>
      <c r="IJM84" s="612"/>
      <c r="IJN84" s="181"/>
      <c r="IJO84" s="611"/>
      <c r="IJP84" s="612"/>
      <c r="IJQ84" s="612"/>
      <c r="IJR84" s="612"/>
      <c r="IJS84" s="612"/>
      <c r="IJT84" s="612"/>
      <c r="IJU84" s="181"/>
      <c r="IJV84" s="611"/>
      <c r="IJW84" s="612"/>
      <c r="IJX84" s="612"/>
      <c r="IJY84" s="612"/>
      <c r="IJZ84" s="612"/>
      <c r="IKA84" s="612"/>
      <c r="IKB84" s="181"/>
      <c r="IKC84" s="611"/>
      <c r="IKD84" s="612"/>
      <c r="IKE84" s="612"/>
      <c r="IKF84" s="612"/>
      <c r="IKG84" s="612"/>
      <c r="IKH84" s="612"/>
      <c r="IKI84" s="181"/>
      <c r="IKJ84" s="611"/>
      <c r="IKK84" s="612"/>
      <c r="IKL84" s="612"/>
      <c r="IKM84" s="612"/>
      <c r="IKN84" s="612"/>
      <c r="IKO84" s="612"/>
      <c r="IKP84" s="181"/>
      <c r="IKQ84" s="611"/>
      <c r="IKR84" s="612"/>
      <c r="IKS84" s="612"/>
      <c r="IKT84" s="612"/>
      <c r="IKU84" s="612"/>
      <c r="IKV84" s="612"/>
      <c r="IKW84" s="181"/>
      <c r="IKX84" s="611"/>
      <c r="IKY84" s="612"/>
      <c r="IKZ84" s="612"/>
      <c r="ILA84" s="612"/>
      <c r="ILB84" s="612"/>
      <c r="ILC84" s="612"/>
      <c r="ILD84" s="181"/>
      <c r="ILE84" s="611"/>
      <c r="ILF84" s="612"/>
      <c r="ILG84" s="612"/>
      <c r="ILH84" s="612"/>
      <c r="ILI84" s="612"/>
      <c r="ILJ84" s="612"/>
      <c r="ILK84" s="181"/>
      <c r="ILL84" s="611"/>
      <c r="ILM84" s="612"/>
      <c r="ILN84" s="612"/>
      <c r="ILO84" s="612"/>
      <c r="ILP84" s="612"/>
      <c r="ILQ84" s="612"/>
      <c r="ILR84" s="181"/>
      <c r="ILS84" s="611"/>
      <c r="ILT84" s="612"/>
      <c r="ILU84" s="612"/>
      <c r="ILV84" s="612"/>
      <c r="ILW84" s="612"/>
      <c r="ILX84" s="612"/>
      <c r="ILY84" s="181"/>
      <c r="ILZ84" s="611"/>
      <c r="IMA84" s="612"/>
      <c r="IMB84" s="612"/>
      <c r="IMC84" s="612"/>
      <c r="IMD84" s="612"/>
      <c r="IME84" s="612"/>
      <c r="IMF84" s="181"/>
      <c r="IMG84" s="611"/>
      <c r="IMH84" s="612"/>
      <c r="IMI84" s="612"/>
      <c r="IMJ84" s="612"/>
      <c r="IMK84" s="612"/>
      <c r="IML84" s="612"/>
      <c r="IMM84" s="181"/>
      <c r="IMN84" s="611"/>
      <c r="IMO84" s="612"/>
      <c r="IMP84" s="612"/>
      <c r="IMQ84" s="612"/>
      <c r="IMR84" s="612"/>
      <c r="IMS84" s="612"/>
      <c r="IMT84" s="181"/>
      <c r="IMU84" s="611"/>
      <c r="IMV84" s="612"/>
      <c r="IMW84" s="612"/>
      <c r="IMX84" s="612"/>
      <c r="IMY84" s="612"/>
      <c r="IMZ84" s="612"/>
      <c r="INA84" s="181"/>
      <c r="INB84" s="611"/>
      <c r="INC84" s="612"/>
      <c r="IND84" s="612"/>
      <c r="INE84" s="612"/>
      <c r="INF84" s="612"/>
      <c r="ING84" s="612"/>
      <c r="INH84" s="181"/>
      <c r="INI84" s="611"/>
      <c r="INJ84" s="612"/>
      <c r="INK84" s="612"/>
      <c r="INL84" s="612"/>
      <c r="INM84" s="612"/>
      <c r="INN84" s="612"/>
      <c r="INO84" s="181"/>
      <c r="INP84" s="611"/>
      <c r="INQ84" s="612"/>
      <c r="INR84" s="612"/>
      <c r="INS84" s="612"/>
      <c r="INT84" s="612"/>
      <c r="INU84" s="612"/>
      <c r="INV84" s="181"/>
      <c r="INW84" s="611"/>
      <c r="INX84" s="612"/>
      <c r="INY84" s="612"/>
      <c r="INZ84" s="612"/>
      <c r="IOA84" s="612"/>
      <c r="IOB84" s="612"/>
      <c r="IOC84" s="181"/>
      <c r="IOD84" s="611"/>
      <c r="IOE84" s="612"/>
      <c r="IOF84" s="612"/>
      <c r="IOG84" s="612"/>
      <c r="IOH84" s="612"/>
      <c r="IOI84" s="612"/>
      <c r="IOJ84" s="181"/>
      <c r="IOK84" s="611"/>
      <c r="IOL84" s="612"/>
      <c r="IOM84" s="612"/>
      <c r="ION84" s="612"/>
      <c r="IOO84" s="612"/>
      <c r="IOP84" s="612"/>
      <c r="IOQ84" s="181"/>
      <c r="IOR84" s="611"/>
      <c r="IOS84" s="612"/>
      <c r="IOT84" s="612"/>
      <c r="IOU84" s="612"/>
      <c r="IOV84" s="612"/>
      <c r="IOW84" s="612"/>
      <c r="IOX84" s="181"/>
      <c r="IOY84" s="611"/>
      <c r="IOZ84" s="612"/>
      <c r="IPA84" s="612"/>
      <c r="IPB84" s="612"/>
      <c r="IPC84" s="612"/>
      <c r="IPD84" s="612"/>
      <c r="IPE84" s="181"/>
      <c r="IPF84" s="611"/>
      <c r="IPG84" s="612"/>
      <c r="IPH84" s="612"/>
      <c r="IPI84" s="612"/>
      <c r="IPJ84" s="612"/>
      <c r="IPK84" s="612"/>
      <c r="IPL84" s="181"/>
      <c r="IPM84" s="611"/>
      <c r="IPN84" s="612"/>
      <c r="IPO84" s="612"/>
      <c r="IPP84" s="612"/>
      <c r="IPQ84" s="612"/>
      <c r="IPR84" s="612"/>
      <c r="IPS84" s="181"/>
      <c r="IPT84" s="611"/>
      <c r="IPU84" s="612"/>
      <c r="IPV84" s="612"/>
      <c r="IPW84" s="612"/>
      <c r="IPX84" s="612"/>
      <c r="IPY84" s="612"/>
      <c r="IPZ84" s="181"/>
      <c r="IQA84" s="611"/>
      <c r="IQB84" s="612"/>
      <c r="IQC84" s="612"/>
      <c r="IQD84" s="612"/>
      <c r="IQE84" s="612"/>
      <c r="IQF84" s="612"/>
      <c r="IQG84" s="181"/>
      <c r="IQH84" s="611"/>
      <c r="IQI84" s="612"/>
      <c r="IQJ84" s="612"/>
      <c r="IQK84" s="612"/>
      <c r="IQL84" s="612"/>
      <c r="IQM84" s="612"/>
      <c r="IQN84" s="181"/>
      <c r="IQO84" s="611"/>
      <c r="IQP84" s="612"/>
      <c r="IQQ84" s="612"/>
      <c r="IQR84" s="612"/>
      <c r="IQS84" s="612"/>
      <c r="IQT84" s="612"/>
      <c r="IQU84" s="181"/>
      <c r="IQV84" s="611"/>
      <c r="IQW84" s="612"/>
      <c r="IQX84" s="612"/>
      <c r="IQY84" s="612"/>
      <c r="IQZ84" s="612"/>
      <c r="IRA84" s="612"/>
      <c r="IRB84" s="181"/>
      <c r="IRC84" s="611"/>
      <c r="IRD84" s="612"/>
      <c r="IRE84" s="612"/>
      <c r="IRF84" s="612"/>
      <c r="IRG84" s="612"/>
      <c r="IRH84" s="612"/>
      <c r="IRI84" s="181"/>
      <c r="IRJ84" s="611"/>
      <c r="IRK84" s="612"/>
      <c r="IRL84" s="612"/>
      <c r="IRM84" s="612"/>
      <c r="IRN84" s="612"/>
      <c r="IRO84" s="612"/>
      <c r="IRP84" s="181"/>
      <c r="IRQ84" s="611"/>
      <c r="IRR84" s="612"/>
      <c r="IRS84" s="612"/>
      <c r="IRT84" s="612"/>
      <c r="IRU84" s="612"/>
      <c r="IRV84" s="612"/>
      <c r="IRW84" s="181"/>
      <c r="IRX84" s="611"/>
      <c r="IRY84" s="612"/>
      <c r="IRZ84" s="612"/>
      <c r="ISA84" s="612"/>
      <c r="ISB84" s="612"/>
      <c r="ISC84" s="612"/>
      <c r="ISD84" s="181"/>
      <c r="ISE84" s="611"/>
      <c r="ISF84" s="612"/>
      <c r="ISG84" s="612"/>
      <c r="ISH84" s="612"/>
      <c r="ISI84" s="612"/>
      <c r="ISJ84" s="612"/>
      <c r="ISK84" s="181"/>
      <c r="ISL84" s="611"/>
      <c r="ISM84" s="612"/>
      <c r="ISN84" s="612"/>
      <c r="ISO84" s="612"/>
      <c r="ISP84" s="612"/>
      <c r="ISQ84" s="612"/>
      <c r="ISR84" s="181"/>
      <c r="ISS84" s="611"/>
      <c r="IST84" s="612"/>
      <c r="ISU84" s="612"/>
      <c r="ISV84" s="612"/>
      <c r="ISW84" s="612"/>
      <c r="ISX84" s="612"/>
      <c r="ISY84" s="181"/>
      <c r="ISZ84" s="611"/>
      <c r="ITA84" s="612"/>
      <c r="ITB84" s="612"/>
      <c r="ITC84" s="612"/>
      <c r="ITD84" s="612"/>
      <c r="ITE84" s="612"/>
      <c r="ITF84" s="181"/>
      <c r="ITG84" s="611"/>
      <c r="ITH84" s="612"/>
      <c r="ITI84" s="612"/>
      <c r="ITJ84" s="612"/>
      <c r="ITK84" s="612"/>
      <c r="ITL84" s="612"/>
      <c r="ITM84" s="181"/>
      <c r="ITN84" s="611"/>
      <c r="ITO84" s="612"/>
      <c r="ITP84" s="612"/>
      <c r="ITQ84" s="612"/>
      <c r="ITR84" s="612"/>
      <c r="ITS84" s="612"/>
      <c r="ITT84" s="181"/>
      <c r="ITU84" s="611"/>
      <c r="ITV84" s="612"/>
      <c r="ITW84" s="612"/>
      <c r="ITX84" s="612"/>
      <c r="ITY84" s="612"/>
      <c r="ITZ84" s="612"/>
      <c r="IUA84" s="181"/>
      <c r="IUB84" s="611"/>
      <c r="IUC84" s="612"/>
      <c r="IUD84" s="612"/>
      <c r="IUE84" s="612"/>
      <c r="IUF84" s="612"/>
      <c r="IUG84" s="612"/>
      <c r="IUH84" s="181"/>
      <c r="IUI84" s="611"/>
      <c r="IUJ84" s="612"/>
      <c r="IUK84" s="612"/>
      <c r="IUL84" s="612"/>
      <c r="IUM84" s="612"/>
      <c r="IUN84" s="612"/>
      <c r="IUO84" s="181"/>
      <c r="IUP84" s="611"/>
      <c r="IUQ84" s="612"/>
      <c r="IUR84" s="612"/>
      <c r="IUS84" s="612"/>
      <c r="IUT84" s="612"/>
      <c r="IUU84" s="612"/>
      <c r="IUV84" s="181"/>
      <c r="IUW84" s="611"/>
      <c r="IUX84" s="612"/>
      <c r="IUY84" s="612"/>
      <c r="IUZ84" s="612"/>
      <c r="IVA84" s="612"/>
      <c r="IVB84" s="612"/>
      <c r="IVC84" s="181"/>
      <c r="IVD84" s="611"/>
      <c r="IVE84" s="612"/>
      <c r="IVF84" s="612"/>
      <c r="IVG84" s="612"/>
      <c r="IVH84" s="612"/>
      <c r="IVI84" s="612"/>
      <c r="IVJ84" s="181"/>
      <c r="IVK84" s="611"/>
      <c r="IVL84" s="612"/>
      <c r="IVM84" s="612"/>
      <c r="IVN84" s="612"/>
      <c r="IVO84" s="612"/>
      <c r="IVP84" s="612"/>
      <c r="IVQ84" s="181"/>
      <c r="IVR84" s="611"/>
      <c r="IVS84" s="612"/>
      <c r="IVT84" s="612"/>
      <c r="IVU84" s="612"/>
      <c r="IVV84" s="612"/>
      <c r="IVW84" s="612"/>
      <c r="IVX84" s="181"/>
      <c r="IVY84" s="611"/>
      <c r="IVZ84" s="612"/>
      <c r="IWA84" s="612"/>
      <c r="IWB84" s="612"/>
      <c r="IWC84" s="612"/>
      <c r="IWD84" s="612"/>
      <c r="IWE84" s="181"/>
      <c r="IWF84" s="611"/>
      <c r="IWG84" s="612"/>
      <c r="IWH84" s="612"/>
      <c r="IWI84" s="612"/>
      <c r="IWJ84" s="612"/>
      <c r="IWK84" s="612"/>
      <c r="IWL84" s="181"/>
      <c r="IWM84" s="611"/>
      <c r="IWN84" s="612"/>
      <c r="IWO84" s="612"/>
      <c r="IWP84" s="612"/>
      <c r="IWQ84" s="612"/>
      <c r="IWR84" s="612"/>
      <c r="IWS84" s="181"/>
      <c r="IWT84" s="611"/>
      <c r="IWU84" s="612"/>
      <c r="IWV84" s="612"/>
      <c r="IWW84" s="612"/>
      <c r="IWX84" s="612"/>
      <c r="IWY84" s="612"/>
      <c r="IWZ84" s="181"/>
      <c r="IXA84" s="611"/>
      <c r="IXB84" s="612"/>
      <c r="IXC84" s="612"/>
      <c r="IXD84" s="612"/>
      <c r="IXE84" s="612"/>
      <c r="IXF84" s="612"/>
      <c r="IXG84" s="181"/>
      <c r="IXH84" s="611"/>
      <c r="IXI84" s="612"/>
      <c r="IXJ84" s="612"/>
      <c r="IXK84" s="612"/>
      <c r="IXL84" s="612"/>
      <c r="IXM84" s="612"/>
      <c r="IXN84" s="181"/>
      <c r="IXO84" s="611"/>
      <c r="IXP84" s="612"/>
      <c r="IXQ84" s="612"/>
      <c r="IXR84" s="612"/>
      <c r="IXS84" s="612"/>
      <c r="IXT84" s="612"/>
      <c r="IXU84" s="181"/>
      <c r="IXV84" s="611"/>
      <c r="IXW84" s="612"/>
      <c r="IXX84" s="612"/>
      <c r="IXY84" s="612"/>
      <c r="IXZ84" s="612"/>
      <c r="IYA84" s="612"/>
      <c r="IYB84" s="181"/>
      <c r="IYC84" s="611"/>
      <c r="IYD84" s="612"/>
      <c r="IYE84" s="612"/>
      <c r="IYF84" s="612"/>
      <c r="IYG84" s="612"/>
      <c r="IYH84" s="612"/>
      <c r="IYI84" s="181"/>
      <c r="IYJ84" s="611"/>
      <c r="IYK84" s="612"/>
      <c r="IYL84" s="612"/>
      <c r="IYM84" s="612"/>
      <c r="IYN84" s="612"/>
      <c r="IYO84" s="612"/>
      <c r="IYP84" s="181"/>
      <c r="IYQ84" s="611"/>
      <c r="IYR84" s="612"/>
      <c r="IYS84" s="612"/>
      <c r="IYT84" s="612"/>
      <c r="IYU84" s="612"/>
      <c r="IYV84" s="612"/>
      <c r="IYW84" s="181"/>
      <c r="IYX84" s="611"/>
      <c r="IYY84" s="612"/>
      <c r="IYZ84" s="612"/>
      <c r="IZA84" s="612"/>
      <c r="IZB84" s="612"/>
      <c r="IZC84" s="612"/>
      <c r="IZD84" s="181"/>
      <c r="IZE84" s="611"/>
      <c r="IZF84" s="612"/>
      <c r="IZG84" s="612"/>
      <c r="IZH84" s="612"/>
      <c r="IZI84" s="612"/>
      <c r="IZJ84" s="612"/>
      <c r="IZK84" s="181"/>
      <c r="IZL84" s="611"/>
      <c r="IZM84" s="612"/>
      <c r="IZN84" s="612"/>
      <c r="IZO84" s="612"/>
      <c r="IZP84" s="612"/>
      <c r="IZQ84" s="612"/>
      <c r="IZR84" s="181"/>
      <c r="IZS84" s="611"/>
      <c r="IZT84" s="612"/>
      <c r="IZU84" s="612"/>
      <c r="IZV84" s="612"/>
      <c r="IZW84" s="612"/>
      <c r="IZX84" s="612"/>
      <c r="IZY84" s="181"/>
      <c r="IZZ84" s="611"/>
      <c r="JAA84" s="612"/>
      <c r="JAB84" s="612"/>
      <c r="JAC84" s="612"/>
      <c r="JAD84" s="612"/>
      <c r="JAE84" s="612"/>
      <c r="JAF84" s="181"/>
      <c r="JAG84" s="611"/>
      <c r="JAH84" s="612"/>
      <c r="JAI84" s="612"/>
      <c r="JAJ84" s="612"/>
      <c r="JAK84" s="612"/>
      <c r="JAL84" s="612"/>
      <c r="JAM84" s="181"/>
      <c r="JAN84" s="611"/>
      <c r="JAO84" s="612"/>
      <c r="JAP84" s="612"/>
      <c r="JAQ84" s="612"/>
      <c r="JAR84" s="612"/>
      <c r="JAS84" s="612"/>
      <c r="JAT84" s="181"/>
      <c r="JAU84" s="611"/>
      <c r="JAV84" s="612"/>
      <c r="JAW84" s="612"/>
      <c r="JAX84" s="612"/>
      <c r="JAY84" s="612"/>
      <c r="JAZ84" s="612"/>
      <c r="JBA84" s="181"/>
      <c r="JBB84" s="611"/>
      <c r="JBC84" s="612"/>
      <c r="JBD84" s="612"/>
      <c r="JBE84" s="612"/>
      <c r="JBF84" s="612"/>
      <c r="JBG84" s="612"/>
      <c r="JBH84" s="181"/>
      <c r="JBI84" s="611"/>
      <c r="JBJ84" s="612"/>
      <c r="JBK84" s="612"/>
      <c r="JBL84" s="612"/>
      <c r="JBM84" s="612"/>
      <c r="JBN84" s="612"/>
      <c r="JBO84" s="181"/>
      <c r="JBP84" s="611"/>
      <c r="JBQ84" s="612"/>
      <c r="JBR84" s="612"/>
      <c r="JBS84" s="612"/>
      <c r="JBT84" s="612"/>
      <c r="JBU84" s="612"/>
      <c r="JBV84" s="181"/>
      <c r="JBW84" s="611"/>
      <c r="JBX84" s="612"/>
      <c r="JBY84" s="612"/>
      <c r="JBZ84" s="612"/>
      <c r="JCA84" s="612"/>
      <c r="JCB84" s="612"/>
      <c r="JCC84" s="181"/>
      <c r="JCD84" s="611"/>
      <c r="JCE84" s="612"/>
      <c r="JCF84" s="612"/>
      <c r="JCG84" s="612"/>
      <c r="JCH84" s="612"/>
      <c r="JCI84" s="612"/>
      <c r="JCJ84" s="181"/>
      <c r="JCK84" s="611"/>
      <c r="JCL84" s="612"/>
      <c r="JCM84" s="612"/>
      <c r="JCN84" s="612"/>
      <c r="JCO84" s="612"/>
      <c r="JCP84" s="612"/>
      <c r="JCQ84" s="181"/>
      <c r="JCR84" s="611"/>
      <c r="JCS84" s="612"/>
      <c r="JCT84" s="612"/>
      <c r="JCU84" s="612"/>
      <c r="JCV84" s="612"/>
      <c r="JCW84" s="612"/>
      <c r="JCX84" s="181"/>
      <c r="JCY84" s="611"/>
      <c r="JCZ84" s="612"/>
      <c r="JDA84" s="612"/>
      <c r="JDB84" s="612"/>
      <c r="JDC84" s="612"/>
      <c r="JDD84" s="612"/>
      <c r="JDE84" s="181"/>
      <c r="JDF84" s="611"/>
      <c r="JDG84" s="612"/>
      <c r="JDH84" s="612"/>
      <c r="JDI84" s="612"/>
      <c r="JDJ84" s="612"/>
      <c r="JDK84" s="612"/>
      <c r="JDL84" s="181"/>
      <c r="JDM84" s="611"/>
      <c r="JDN84" s="612"/>
      <c r="JDO84" s="612"/>
      <c r="JDP84" s="612"/>
      <c r="JDQ84" s="612"/>
      <c r="JDR84" s="612"/>
      <c r="JDS84" s="181"/>
      <c r="JDT84" s="611"/>
      <c r="JDU84" s="612"/>
      <c r="JDV84" s="612"/>
      <c r="JDW84" s="612"/>
      <c r="JDX84" s="612"/>
      <c r="JDY84" s="612"/>
      <c r="JDZ84" s="181"/>
      <c r="JEA84" s="611"/>
      <c r="JEB84" s="612"/>
      <c r="JEC84" s="612"/>
      <c r="JED84" s="612"/>
      <c r="JEE84" s="612"/>
      <c r="JEF84" s="612"/>
      <c r="JEG84" s="181"/>
      <c r="JEH84" s="611"/>
      <c r="JEI84" s="612"/>
      <c r="JEJ84" s="612"/>
      <c r="JEK84" s="612"/>
      <c r="JEL84" s="612"/>
      <c r="JEM84" s="612"/>
      <c r="JEN84" s="181"/>
      <c r="JEO84" s="611"/>
      <c r="JEP84" s="612"/>
      <c r="JEQ84" s="612"/>
      <c r="JER84" s="612"/>
      <c r="JES84" s="612"/>
      <c r="JET84" s="612"/>
      <c r="JEU84" s="181"/>
      <c r="JEV84" s="611"/>
      <c r="JEW84" s="612"/>
      <c r="JEX84" s="612"/>
      <c r="JEY84" s="612"/>
      <c r="JEZ84" s="612"/>
      <c r="JFA84" s="612"/>
      <c r="JFB84" s="181"/>
      <c r="JFC84" s="611"/>
      <c r="JFD84" s="612"/>
      <c r="JFE84" s="612"/>
      <c r="JFF84" s="612"/>
      <c r="JFG84" s="612"/>
      <c r="JFH84" s="612"/>
      <c r="JFI84" s="181"/>
      <c r="JFJ84" s="611"/>
      <c r="JFK84" s="612"/>
      <c r="JFL84" s="612"/>
      <c r="JFM84" s="612"/>
      <c r="JFN84" s="612"/>
      <c r="JFO84" s="612"/>
      <c r="JFP84" s="181"/>
      <c r="JFQ84" s="611"/>
      <c r="JFR84" s="612"/>
      <c r="JFS84" s="612"/>
      <c r="JFT84" s="612"/>
      <c r="JFU84" s="612"/>
      <c r="JFV84" s="612"/>
      <c r="JFW84" s="181"/>
      <c r="JFX84" s="611"/>
      <c r="JFY84" s="612"/>
      <c r="JFZ84" s="612"/>
      <c r="JGA84" s="612"/>
      <c r="JGB84" s="612"/>
      <c r="JGC84" s="612"/>
      <c r="JGD84" s="181"/>
      <c r="JGE84" s="611"/>
      <c r="JGF84" s="612"/>
      <c r="JGG84" s="612"/>
      <c r="JGH84" s="612"/>
      <c r="JGI84" s="612"/>
      <c r="JGJ84" s="612"/>
      <c r="JGK84" s="181"/>
      <c r="JGL84" s="611"/>
      <c r="JGM84" s="612"/>
      <c r="JGN84" s="612"/>
      <c r="JGO84" s="612"/>
      <c r="JGP84" s="612"/>
      <c r="JGQ84" s="612"/>
      <c r="JGR84" s="181"/>
      <c r="JGS84" s="611"/>
      <c r="JGT84" s="612"/>
      <c r="JGU84" s="612"/>
      <c r="JGV84" s="612"/>
      <c r="JGW84" s="612"/>
      <c r="JGX84" s="612"/>
      <c r="JGY84" s="181"/>
      <c r="JGZ84" s="611"/>
      <c r="JHA84" s="612"/>
      <c r="JHB84" s="612"/>
      <c r="JHC84" s="612"/>
      <c r="JHD84" s="612"/>
      <c r="JHE84" s="612"/>
      <c r="JHF84" s="181"/>
      <c r="JHG84" s="611"/>
      <c r="JHH84" s="612"/>
      <c r="JHI84" s="612"/>
      <c r="JHJ84" s="612"/>
      <c r="JHK84" s="612"/>
      <c r="JHL84" s="612"/>
      <c r="JHM84" s="181"/>
      <c r="JHN84" s="611"/>
      <c r="JHO84" s="612"/>
      <c r="JHP84" s="612"/>
      <c r="JHQ84" s="612"/>
      <c r="JHR84" s="612"/>
      <c r="JHS84" s="612"/>
      <c r="JHT84" s="181"/>
      <c r="JHU84" s="611"/>
      <c r="JHV84" s="612"/>
      <c r="JHW84" s="612"/>
      <c r="JHX84" s="612"/>
      <c r="JHY84" s="612"/>
      <c r="JHZ84" s="612"/>
      <c r="JIA84" s="181"/>
      <c r="JIB84" s="611"/>
      <c r="JIC84" s="612"/>
      <c r="JID84" s="612"/>
      <c r="JIE84" s="612"/>
      <c r="JIF84" s="612"/>
      <c r="JIG84" s="612"/>
      <c r="JIH84" s="181"/>
      <c r="JII84" s="611"/>
      <c r="JIJ84" s="612"/>
      <c r="JIK84" s="612"/>
      <c r="JIL84" s="612"/>
      <c r="JIM84" s="612"/>
      <c r="JIN84" s="612"/>
      <c r="JIO84" s="181"/>
      <c r="JIP84" s="611"/>
      <c r="JIQ84" s="612"/>
      <c r="JIR84" s="612"/>
      <c r="JIS84" s="612"/>
      <c r="JIT84" s="612"/>
      <c r="JIU84" s="612"/>
      <c r="JIV84" s="181"/>
      <c r="JIW84" s="611"/>
      <c r="JIX84" s="612"/>
      <c r="JIY84" s="612"/>
      <c r="JIZ84" s="612"/>
      <c r="JJA84" s="612"/>
      <c r="JJB84" s="612"/>
      <c r="JJC84" s="181"/>
      <c r="JJD84" s="611"/>
      <c r="JJE84" s="612"/>
      <c r="JJF84" s="612"/>
      <c r="JJG84" s="612"/>
      <c r="JJH84" s="612"/>
      <c r="JJI84" s="612"/>
      <c r="JJJ84" s="181"/>
      <c r="JJK84" s="611"/>
      <c r="JJL84" s="612"/>
      <c r="JJM84" s="612"/>
      <c r="JJN84" s="612"/>
      <c r="JJO84" s="612"/>
      <c r="JJP84" s="612"/>
      <c r="JJQ84" s="181"/>
      <c r="JJR84" s="611"/>
      <c r="JJS84" s="612"/>
      <c r="JJT84" s="612"/>
      <c r="JJU84" s="612"/>
      <c r="JJV84" s="612"/>
      <c r="JJW84" s="612"/>
      <c r="JJX84" s="181"/>
      <c r="JJY84" s="611"/>
      <c r="JJZ84" s="612"/>
      <c r="JKA84" s="612"/>
      <c r="JKB84" s="612"/>
      <c r="JKC84" s="612"/>
      <c r="JKD84" s="612"/>
      <c r="JKE84" s="181"/>
      <c r="JKF84" s="611"/>
      <c r="JKG84" s="612"/>
      <c r="JKH84" s="612"/>
      <c r="JKI84" s="612"/>
      <c r="JKJ84" s="612"/>
      <c r="JKK84" s="612"/>
      <c r="JKL84" s="181"/>
      <c r="JKM84" s="611"/>
      <c r="JKN84" s="612"/>
      <c r="JKO84" s="612"/>
      <c r="JKP84" s="612"/>
      <c r="JKQ84" s="612"/>
      <c r="JKR84" s="612"/>
      <c r="JKS84" s="181"/>
      <c r="JKT84" s="611"/>
      <c r="JKU84" s="612"/>
      <c r="JKV84" s="612"/>
      <c r="JKW84" s="612"/>
      <c r="JKX84" s="612"/>
      <c r="JKY84" s="612"/>
      <c r="JKZ84" s="181"/>
      <c r="JLA84" s="611"/>
      <c r="JLB84" s="612"/>
      <c r="JLC84" s="612"/>
      <c r="JLD84" s="612"/>
      <c r="JLE84" s="612"/>
      <c r="JLF84" s="612"/>
      <c r="JLG84" s="181"/>
      <c r="JLH84" s="611"/>
      <c r="JLI84" s="612"/>
      <c r="JLJ84" s="612"/>
      <c r="JLK84" s="612"/>
      <c r="JLL84" s="612"/>
      <c r="JLM84" s="612"/>
      <c r="JLN84" s="181"/>
      <c r="JLO84" s="611"/>
      <c r="JLP84" s="612"/>
      <c r="JLQ84" s="612"/>
      <c r="JLR84" s="612"/>
      <c r="JLS84" s="612"/>
      <c r="JLT84" s="612"/>
      <c r="JLU84" s="181"/>
      <c r="JLV84" s="611"/>
      <c r="JLW84" s="612"/>
      <c r="JLX84" s="612"/>
      <c r="JLY84" s="612"/>
      <c r="JLZ84" s="612"/>
      <c r="JMA84" s="612"/>
      <c r="JMB84" s="181"/>
      <c r="JMC84" s="611"/>
      <c r="JMD84" s="612"/>
      <c r="JME84" s="612"/>
      <c r="JMF84" s="612"/>
      <c r="JMG84" s="612"/>
      <c r="JMH84" s="612"/>
      <c r="JMI84" s="181"/>
      <c r="JMJ84" s="611"/>
      <c r="JMK84" s="612"/>
      <c r="JML84" s="612"/>
      <c r="JMM84" s="612"/>
      <c r="JMN84" s="612"/>
      <c r="JMO84" s="612"/>
      <c r="JMP84" s="181"/>
      <c r="JMQ84" s="611"/>
      <c r="JMR84" s="612"/>
      <c r="JMS84" s="612"/>
      <c r="JMT84" s="612"/>
      <c r="JMU84" s="612"/>
      <c r="JMV84" s="612"/>
      <c r="JMW84" s="181"/>
      <c r="JMX84" s="611"/>
      <c r="JMY84" s="612"/>
      <c r="JMZ84" s="612"/>
      <c r="JNA84" s="612"/>
      <c r="JNB84" s="612"/>
      <c r="JNC84" s="612"/>
      <c r="JND84" s="181"/>
      <c r="JNE84" s="611"/>
      <c r="JNF84" s="612"/>
      <c r="JNG84" s="612"/>
      <c r="JNH84" s="612"/>
      <c r="JNI84" s="612"/>
      <c r="JNJ84" s="612"/>
      <c r="JNK84" s="181"/>
      <c r="JNL84" s="611"/>
      <c r="JNM84" s="612"/>
      <c r="JNN84" s="612"/>
      <c r="JNO84" s="612"/>
      <c r="JNP84" s="612"/>
      <c r="JNQ84" s="612"/>
      <c r="JNR84" s="181"/>
      <c r="JNS84" s="611"/>
      <c r="JNT84" s="612"/>
      <c r="JNU84" s="612"/>
      <c r="JNV84" s="612"/>
      <c r="JNW84" s="612"/>
      <c r="JNX84" s="612"/>
      <c r="JNY84" s="181"/>
      <c r="JNZ84" s="611"/>
      <c r="JOA84" s="612"/>
      <c r="JOB84" s="612"/>
      <c r="JOC84" s="612"/>
      <c r="JOD84" s="612"/>
      <c r="JOE84" s="612"/>
      <c r="JOF84" s="181"/>
      <c r="JOG84" s="611"/>
      <c r="JOH84" s="612"/>
      <c r="JOI84" s="612"/>
      <c r="JOJ84" s="612"/>
      <c r="JOK84" s="612"/>
      <c r="JOL84" s="612"/>
      <c r="JOM84" s="181"/>
      <c r="JON84" s="611"/>
      <c r="JOO84" s="612"/>
      <c r="JOP84" s="612"/>
      <c r="JOQ84" s="612"/>
      <c r="JOR84" s="612"/>
      <c r="JOS84" s="612"/>
      <c r="JOT84" s="181"/>
      <c r="JOU84" s="611"/>
      <c r="JOV84" s="612"/>
      <c r="JOW84" s="612"/>
      <c r="JOX84" s="612"/>
      <c r="JOY84" s="612"/>
      <c r="JOZ84" s="612"/>
      <c r="JPA84" s="181"/>
      <c r="JPB84" s="611"/>
      <c r="JPC84" s="612"/>
      <c r="JPD84" s="612"/>
      <c r="JPE84" s="612"/>
      <c r="JPF84" s="612"/>
      <c r="JPG84" s="612"/>
      <c r="JPH84" s="181"/>
      <c r="JPI84" s="611"/>
      <c r="JPJ84" s="612"/>
      <c r="JPK84" s="612"/>
      <c r="JPL84" s="612"/>
      <c r="JPM84" s="612"/>
      <c r="JPN84" s="612"/>
      <c r="JPO84" s="181"/>
      <c r="JPP84" s="611"/>
      <c r="JPQ84" s="612"/>
      <c r="JPR84" s="612"/>
      <c r="JPS84" s="612"/>
      <c r="JPT84" s="612"/>
      <c r="JPU84" s="612"/>
      <c r="JPV84" s="181"/>
      <c r="JPW84" s="611"/>
      <c r="JPX84" s="612"/>
      <c r="JPY84" s="612"/>
      <c r="JPZ84" s="612"/>
      <c r="JQA84" s="612"/>
      <c r="JQB84" s="612"/>
      <c r="JQC84" s="181"/>
      <c r="JQD84" s="611"/>
      <c r="JQE84" s="612"/>
      <c r="JQF84" s="612"/>
      <c r="JQG84" s="612"/>
      <c r="JQH84" s="612"/>
      <c r="JQI84" s="612"/>
      <c r="JQJ84" s="181"/>
      <c r="JQK84" s="611"/>
      <c r="JQL84" s="612"/>
      <c r="JQM84" s="612"/>
      <c r="JQN84" s="612"/>
      <c r="JQO84" s="612"/>
      <c r="JQP84" s="612"/>
      <c r="JQQ84" s="181"/>
      <c r="JQR84" s="611"/>
      <c r="JQS84" s="612"/>
      <c r="JQT84" s="612"/>
      <c r="JQU84" s="612"/>
      <c r="JQV84" s="612"/>
      <c r="JQW84" s="612"/>
      <c r="JQX84" s="181"/>
      <c r="JQY84" s="611"/>
      <c r="JQZ84" s="612"/>
      <c r="JRA84" s="612"/>
      <c r="JRB84" s="612"/>
      <c r="JRC84" s="612"/>
      <c r="JRD84" s="612"/>
      <c r="JRE84" s="181"/>
      <c r="JRF84" s="611"/>
      <c r="JRG84" s="612"/>
      <c r="JRH84" s="612"/>
      <c r="JRI84" s="612"/>
      <c r="JRJ84" s="612"/>
      <c r="JRK84" s="612"/>
      <c r="JRL84" s="181"/>
      <c r="JRM84" s="611"/>
      <c r="JRN84" s="612"/>
      <c r="JRO84" s="612"/>
      <c r="JRP84" s="612"/>
      <c r="JRQ84" s="612"/>
      <c r="JRR84" s="612"/>
      <c r="JRS84" s="181"/>
      <c r="JRT84" s="611"/>
      <c r="JRU84" s="612"/>
      <c r="JRV84" s="612"/>
      <c r="JRW84" s="612"/>
      <c r="JRX84" s="612"/>
      <c r="JRY84" s="612"/>
      <c r="JRZ84" s="181"/>
      <c r="JSA84" s="611"/>
      <c r="JSB84" s="612"/>
      <c r="JSC84" s="612"/>
      <c r="JSD84" s="612"/>
      <c r="JSE84" s="612"/>
      <c r="JSF84" s="612"/>
      <c r="JSG84" s="181"/>
      <c r="JSH84" s="611"/>
      <c r="JSI84" s="612"/>
      <c r="JSJ84" s="612"/>
      <c r="JSK84" s="612"/>
      <c r="JSL84" s="612"/>
      <c r="JSM84" s="612"/>
      <c r="JSN84" s="181"/>
      <c r="JSO84" s="611"/>
      <c r="JSP84" s="612"/>
      <c r="JSQ84" s="612"/>
      <c r="JSR84" s="612"/>
      <c r="JSS84" s="612"/>
      <c r="JST84" s="612"/>
      <c r="JSU84" s="181"/>
      <c r="JSV84" s="611"/>
      <c r="JSW84" s="612"/>
      <c r="JSX84" s="612"/>
      <c r="JSY84" s="612"/>
      <c r="JSZ84" s="612"/>
      <c r="JTA84" s="612"/>
      <c r="JTB84" s="181"/>
      <c r="JTC84" s="611"/>
      <c r="JTD84" s="612"/>
      <c r="JTE84" s="612"/>
      <c r="JTF84" s="612"/>
      <c r="JTG84" s="612"/>
      <c r="JTH84" s="612"/>
      <c r="JTI84" s="181"/>
      <c r="JTJ84" s="611"/>
      <c r="JTK84" s="612"/>
      <c r="JTL84" s="612"/>
      <c r="JTM84" s="612"/>
      <c r="JTN84" s="612"/>
      <c r="JTO84" s="612"/>
      <c r="JTP84" s="181"/>
      <c r="JTQ84" s="611"/>
      <c r="JTR84" s="612"/>
      <c r="JTS84" s="612"/>
      <c r="JTT84" s="612"/>
      <c r="JTU84" s="612"/>
      <c r="JTV84" s="612"/>
      <c r="JTW84" s="181"/>
      <c r="JTX84" s="611"/>
      <c r="JTY84" s="612"/>
      <c r="JTZ84" s="612"/>
      <c r="JUA84" s="612"/>
      <c r="JUB84" s="612"/>
      <c r="JUC84" s="612"/>
      <c r="JUD84" s="181"/>
      <c r="JUE84" s="611"/>
      <c r="JUF84" s="612"/>
      <c r="JUG84" s="612"/>
      <c r="JUH84" s="612"/>
      <c r="JUI84" s="612"/>
      <c r="JUJ84" s="612"/>
      <c r="JUK84" s="181"/>
      <c r="JUL84" s="611"/>
      <c r="JUM84" s="612"/>
      <c r="JUN84" s="612"/>
      <c r="JUO84" s="612"/>
      <c r="JUP84" s="612"/>
      <c r="JUQ84" s="612"/>
      <c r="JUR84" s="181"/>
      <c r="JUS84" s="611"/>
      <c r="JUT84" s="612"/>
      <c r="JUU84" s="612"/>
      <c r="JUV84" s="612"/>
      <c r="JUW84" s="612"/>
      <c r="JUX84" s="612"/>
      <c r="JUY84" s="181"/>
      <c r="JUZ84" s="611"/>
      <c r="JVA84" s="612"/>
      <c r="JVB84" s="612"/>
      <c r="JVC84" s="612"/>
      <c r="JVD84" s="612"/>
      <c r="JVE84" s="612"/>
      <c r="JVF84" s="181"/>
      <c r="JVG84" s="611"/>
      <c r="JVH84" s="612"/>
      <c r="JVI84" s="612"/>
      <c r="JVJ84" s="612"/>
      <c r="JVK84" s="612"/>
      <c r="JVL84" s="612"/>
      <c r="JVM84" s="181"/>
      <c r="JVN84" s="611"/>
      <c r="JVO84" s="612"/>
      <c r="JVP84" s="612"/>
      <c r="JVQ84" s="612"/>
      <c r="JVR84" s="612"/>
      <c r="JVS84" s="612"/>
      <c r="JVT84" s="181"/>
      <c r="JVU84" s="611"/>
      <c r="JVV84" s="612"/>
      <c r="JVW84" s="612"/>
      <c r="JVX84" s="612"/>
      <c r="JVY84" s="612"/>
      <c r="JVZ84" s="612"/>
      <c r="JWA84" s="181"/>
      <c r="JWB84" s="611"/>
      <c r="JWC84" s="612"/>
      <c r="JWD84" s="612"/>
      <c r="JWE84" s="612"/>
      <c r="JWF84" s="612"/>
      <c r="JWG84" s="612"/>
      <c r="JWH84" s="181"/>
      <c r="JWI84" s="611"/>
      <c r="JWJ84" s="612"/>
      <c r="JWK84" s="612"/>
      <c r="JWL84" s="612"/>
      <c r="JWM84" s="612"/>
      <c r="JWN84" s="612"/>
      <c r="JWO84" s="181"/>
      <c r="JWP84" s="611"/>
      <c r="JWQ84" s="612"/>
      <c r="JWR84" s="612"/>
      <c r="JWS84" s="612"/>
      <c r="JWT84" s="612"/>
      <c r="JWU84" s="612"/>
      <c r="JWV84" s="181"/>
      <c r="JWW84" s="611"/>
      <c r="JWX84" s="612"/>
      <c r="JWY84" s="612"/>
      <c r="JWZ84" s="612"/>
      <c r="JXA84" s="612"/>
      <c r="JXB84" s="612"/>
      <c r="JXC84" s="181"/>
      <c r="JXD84" s="611"/>
      <c r="JXE84" s="612"/>
      <c r="JXF84" s="612"/>
      <c r="JXG84" s="612"/>
      <c r="JXH84" s="612"/>
      <c r="JXI84" s="612"/>
      <c r="JXJ84" s="181"/>
      <c r="JXK84" s="611"/>
      <c r="JXL84" s="612"/>
      <c r="JXM84" s="612"/>
      <c r="JXN84" s="612"/>
      <c r="JXO84" s="612"/>
      <c r="JXP84" s="612"/>
      <c r="JXQ84" s="181"/>
      <c r="JXR84" s="611"/>
      <c r="JXS84" s="612"/>
      <c r="JXT84" s="612"/>
      <c r="JXU84" s="612"/>
      <c r="JXV84" s="612"/>
      <c r="JXW84" s="612"/>
      <c r="JXX84" s="181"/>
      <c r="JXY84" s="611"/>
      <c r="JXZ84" s="612"/>
      <c r="JYA84" s="612"/>
      <c r="JYB84" s="612"/>
      <c r="JYC84" s="612"/>
      <c r="JYD84" s="612"/>
      <c r="JYE84" s="181"/>
      <c r="JYF84" s="611"/>
      <c r="JYG84" s="612"/>
      <c r="JYH84" s="612"/>
      <c r="JYI84" s="612"/>
      <c r="JYJ84" s="612"/>
      <c r="JYK84" s="612"/>
      <c r="JYL84" s="181"/>
      <c r="JYM84" s="611"/>
      <c r="JYN84" s="612"/>
      <c r="JYO84" s="612"/>
      <c r="JYP84" s="612"/>
      <c r="JYQ84" s="612"/>
      <c r="JYR84" s="612"/>
      <c r="JYS84" s="181"/>
      <c r="JYT84" s="611"/>
      <c r="JYU84" s="612"/>
      <c r="JYV84" s="612"/>
      <c r="JYW84" s="612"/>
      <c r="JYX84" s="612"/>
      <c r="JYY84" s="612"/>
      <c r="JYZ84" s="181"/>
      <c r="JZA84" s="611"/>
      <c r="JZB84" s="612"/>
      <c r="JZC84" s="612"/>
      <c r="JZD84" s="612"/>
      <c r="JZE84" s="612"/>
      <c r="JZF84" s="612"/>
      <c r="JZG84" s="181"/>
      <c r="JZH84" s="611"/>
      <c r="JZI84" s="612"/>
      <c r="JZJ84" s="612"/>
      <c r="JZK84" s="612"/>
      <c r="JZL84" s="612"/>
      <c r="JZM84" s="612"/>
      <c r="JZN84" s="181"/>
      <c r="JZO84" s="611"/>
      <c r="JZP84" s="612"/>
      <c r="JZQ84" s="612"/>
      <c r="JZR84" s="612"/>
      <c r="JZS84" s="612"/>
      <c r="JZT84" s="612"/>
      <c r="JZU84" s="181"/>
      <c r="JZV84" s="611"/>
      <c r="JZW84" s="612"/>
      <c r="JZX84" s="612"/>
      <c r="JZY84" s="612"/>
      <c r="JZZ84" s="612"/>
      <c r="KAA84" s="612"/>
      <c r="KAB84" s="181"/>
      <c r="KAC84" s="611"/>
      <c r="KAD84" s="612"/>
      <c r="KAE84" s="612"/>
      <c r="KAF84" s="612"/>
      <c r="KAG84" s="612"/>
      <c r="KAH84" s="612"/>
      <c r="KAI84" s="181"/>
      <c r="KAJ84" s="611"/>
      <c r="KAK84" s="612"/>
      <c r="KAL84" s="612"/>
      <c r="KAM84" s="612"/>
      <c r="KAN84" s="612"/>
      <c r="KAO84" s="612"/>
      <c r="KAP84" s="181"/>
      <c r="KAQ84" s="611"/>
      <c r="KAR84" s="612"/>
      <c r="KAS84" s="612"/>
      <c r="KAT84" s="612"/>
      <c r="KAU84" s="612"/>
      <c r="KAV84" s="612"/>
      <c r="KAW84" s="181"/>
      <c r="KAX84" s="611"/>
      <c r="KAY84" s="612"/>
      <c r="KAZ84" s="612"/>
      <c r="KBA84" s="612"/>
      <c r="KBB84" s="612"/>
      <c r="KBC84" s="612"/>
      <c r="KBD84" s="181"/>
      <c r="KBE84" s="611"/>
      <c r="KBF84" s="612"/>
      <c r="KBG84" s="612"/>
      <c r="KBH84" s="612"/>
      <c r="KBI84" s="612"/>
      <c r="KBJ84" s="612"/>
      <c r="KBK84" s="181"/>
      <c r="KBL84" s="611"/>
      <c r="KBM84" s="612"/>
      <c r="KBN84" s="612"/>
      <c r="KBO84" s="612"/>
      <c r="KBP84" s="612"/>
      <c r="KBQ84" s="612"/>
      <c r="KBR84" s="181"/>
      <c r="KBS84" s="611"/>
      <c r="KBT84" s="612"/>
      <c r="KBU84" s="612"/>
      <c r="KBV84" s="612"/>
      <c r="KBW84" s="612"/>
      <c r="KBX84" s="612"/>
      <c r="KBY84" s="181"/>
      <c r="KBZ84" s="611"/>
      <c r="KCA84" s="612"/>
      <c r="KCB84" s="612"/>
      <c r="KCC84" s="612"/>
      <c r="KCD84" s="612"/>
      <c r="KCE84" s="612"/>
      <c r="KCF84" s="181"/>
      <c r="KCG84" s="611"/>
      <c r="KCH84" s="612"/>
      <c r="KCI84" s="612"/>
      <c r="KCJ84" s="612"/>
      <c r="KCK84" s="612"/>
      <c r="KCL84" s="612"/>
      <c r="KCM84" s="181"/>
      <c r="KCN84" s="611"/>
      <c r="KCO84" s="612"/>
      <c r="KCP84" s="612"/>
      <c r="KCQ84" s="612"/>
      <c r="KCR84" s="612"/>
      <c r="KCS84" s="612"/>
      <c r="KCT84" s="181"/>
      <c r="KCU84" s="611"/>
      <c r="KCV84" s="612"/>
      <c r="KCW84" s="612"/>
      <c r="KCX84" s="612"/>
      <c r="KCY84" s="612"/>
      <c r="KCZ84" s="612"/>
      <c r="KDA84" s="181"/>
      <c r="KDB84" s="611"/>
      <c r="KDC84" s="612"/>
      <c r="KDD84" s="612"/>
      <c r="KDE84" s="612"/>
      <c r="KDF84" s="612"/>
      <c r="KDG84" s="612"/>
      <c r="KDH84" s="181"/>
      <c r="KDI84" s="611"/>
      <c r="KDJ84" s="612"/>
      <c r="KDK84" s="612"/>
      <c r="KDL84" s="612"/>
      <c r="KDM84" s="612"/>
      <c r="KDN84" s="612"/>
      <c r="KDO84" s="181"/>
      <c r="KDP84" s="611"/>
      <c r="KDQ84" s="612"/>
      <c r="KDR84" s="612"/>
      <c r="KDS84" s="612"/>
      <c r="KDT84" s="612"/>
      <c r="KDU84" s="612"/>
      <c r="KDV84" s="181"/>
      <c r="KDW84" s="611"/>
      <c r="KDX84" s="612"/>
      <c r="KDY84" s="612"/>
      <c r="KDZ84" s="612"/>
      <c r="KEA84" s="612"/>
      <c r="KEB84" s="612"/>
      <c r="KEC84" s="181"/>
      <c r="KED84" s="611"/>
      <c r="KEE84" s="612"/>
      <c r="KEF84" s="612"/>
      <c r="KEG84" s="612"/>
      <c r="KEH84" s="612"/>
      <c r="KEI84" s="612"/>
      <c r="KEJ84" s="181"/>
      <c r="KEK84" s="611"/>
      <c r="KEL84" s="612"/>
      <c r="KEM84" s="612"/>
      <c r="KEN84" s="612"/>
      <c r="KEO84" s="612"/>
      <c r="KEP84" s="612"/>
      <c r="KEQ84" s="181"/>
      <c r="KER84" s="611"/>
      <c r="KES84" s="612"/>
      <c r="KET84" s="612"/>
      <c r="KEU84" s="612"/>
      <c r="KEV84" s="612"/>
      <c r="KEW84" s="612"/>
      <c r="KEX84" s="181"/>
      <c r="KEY84" s="611"/>
      <c r="KEZ84" s="612"/>
      <c r="KFA84" s="612"/>
      <c r="KFB84" s="612"/>
      <c r="KFC84" s="612"/>
      <c r="KFD84" s="612"/>
      <c r="KFE84" s="181"/>
      <c r="KFF84" s="611"/>
      <c r="KFG84" s="612"/>
      <c r="KFH84" s="612"/>
      <c r="KFI84" s="612"/>
      <c r="KFJ84" s="612"/>
      <c r="KFK84" s="612"/>
      <c r="KFL84" s="181"/>
      <c r="KFM84" s="611"/>
      <c r="KFN84" s="612"/>
      <c r="KFO84" s="612"/>
      <c r="KFP84" s="612"/>
      <c r="KFQ84" s="612"/>
      <c r="KFR84" s="612"/>
      <c r="KFS84" s="181"/>
      <c r="KFT84" s="611"/>
      <c r="KFU84" s="612"/>
      <c r="KFV84" s="612"/>
      <c r="KFW84" s="612"/>
      <c r="KFX84" s="612"/>
      <c r="KFY84" s="612"/>
      <c r="KFZ84" s="181"/>
      <c r="KGA84" s="611"/>
      <c r="KGB84" s="612"/>
      <c r="KGC84" s="612"/>
      <c r="KGD84" s="612"/>
      <c r="KGE84" s="612"/>
      <c r="KGF84" s="612"/>
      <c r="KGG84" s="181"/>
      <c r="KGH84" s="611"/>
      <c r="KGI84" s="612"/>
      <c r="KGJ84" s="612"/>
      <c r="KGK84" s="612"/>
      <c r="KGL84" s="612"/>
      <c r="KGM84" s="612"/>
      <c r="KGN84" s="181"/>
      <c r="KGO84" s="611"/>
      <c r="KGP84" s="612"/>
      <c r="KGQ84" s="612"/>
      <c r="KGR84" s="612"/>
      <c r="KGS84" s="612"/>
      <c r="KGT84" s="612"/>
      <c r="KGU84" s="181"/>
      <c r="KGV84" s="611"/>
      <c r="KGW84" s="612"/>
      <c r="KGX84" s="612"/>
      <c r="KGY84" s="612"/>
      <c r="KGZ84" s="612"/>
      <c r="KHA84" s="612"/>
      <c r="KHB84" s="181"/>
      <c r="KHC84" s="611"/>
      <c r="KHD84" s="612"/>
      <c r="KHE84" s="612"/>
      <c r="KHF84" s="612"/>
      <c r="KHG84" s="612"/>
      <c r="KHH84" s="612"/>
      <c r="KHI84" s="181"/>
      <c r="KHJ84" s="611"/>
      <c r="KHK84" s="612"/>
      <c r="KHL84" s="612"/>
      <c r="KHM84" s="612"/>
      <c r="KHN84" s="612"/>
      <c r="KHO84" s="612"/>
      <c r="KHP84" s="181"/>
      <c r="KHQ84" s="611"/>
      <c r="KHR84" s="612"/>
      <c r="KHS84" s="612"/>
      <c r="KHT84" s="612"/>
      <c r="KHU84" s="612"/>
      <c r="KHV84" s="612"/>
      <c r="KHW84" s="181"/>
      <c r="KHX84" s="611"/>
      <c r="KHY84" s="612"/>
      <c r="KHZ84" s="612"/>
      <c r="KIA84" s="612"/>
      <c r="KIB84" s="612"/>
      <c r="KIC84" s="612"/>
      <c r="KID84" s="181"/>
      <c r="KIE84" s="611"/>
      <c r="KIF84" s="612"/>
      <c r="KIG84" s="612"/>
      <c r="KIH84" s="612"/>
      <c r="KII84" s="612"/>
      <c r="KIJ84" s="612"/>
      <c r="KIK84" s="181"/>
      <c r="KIL84" s="611"/>
      <c r="KIM84" s="612"/>
      <c r="KIN84" s="612"/>
      <c r="KIO84" s="612"/>
      <c r="KIP84" s="612"/>
      <c r="KIQ84" s="612"/>
      <c r="KIR84" s="181"/>
      <c r="KIS84" s="611"/>
      <c r="KIT84" s="612"/>
      <c r="KIU84" s="612"/>
      <c r="KIV84" s="612"/>
      <c r="KIW84" s="612"/>
      <c r="KIX84" s="612"/>
      <c r="KIY84" s="181"/>
      <c r="KIZ84" s="611"/>
      <c r="KJA84" s="612"/>
      <c r="KJB84" s="612"/>
      <c r="KJC84" s="612"/>
      <c r="KJD84" s="612"/>
      <c r="KJE84" s="612"/>
      <c r="KJF84" s="181"/>
      <c r="KJG84" s="611"/>
      <c r="KJH84" s="612"/>
      <c r="KJI84" s="612"/>
      <c r="KJJ84" s="612"/>
      <c r="KJK84" s="612"/>
      <c r="KJL84" s="612"/>
      <c r="KJM84" s="181"/>
      <c r="KJN84" s="611"/>
      <c r="KJO84" s="612"/>
      <c r="KJP84" s="612"/>
      <c r="KJQ84" s="612"/>
      <c r="KJR84" s="612"/>
      <c r="KJS84" s="612"/>
      <c r="KJT84" s="181"/>
      <c r="KJU84" s="611"/>
      <c r="KJV84" s="612"/>
      <c r="KJW84" s="612"/>
      <c r="KJX84" s="612"/>
      <c r="KJY84" s="612"/>
      <c r="KJZ84" s="612"/>
      <c r="KKA84" s="181"/>
      <c r="KKB84" s="611"/>
      <c r="KKC84" s="612"/>
      <c r="KKD84" s="612"/>
      <c r="KKE84" s="612"/>
      <c r="KKF84" s="612"/>
      <c r="KKG84" s="612"/>
      <c r="KKH84" s="181"/>
      <c r="KKI84" s="611"/>
      <c r="KKJ84" s="612"/>
      <c r="KKK84" s="612"/>
      <c r="KKL84" s="612"/>
      <c r="KKM84" s="612"/>
      <c r="KKN84" s="612"/>
      <c r="KKO84" s="181"/>
      <c r="KKP84" s="611"/>
      <c r="KKQ84" s="612"/>
      <c r="KKR84" s="612"/>
      <c r="KKS84" s="612"/>
      <c r="KKT84" s="612"/>
      <c r="KKU84" s="612"/>
      <c r="KKV84" s="181"/>
      <c r="KKW84" s="611"/>
      <c r="KKX84" s="612"/>
      <c r="KKY84" s="612"/>
      <c r="KKZ84" s="612"/>
      <c r="KLA84" s="612"/>
      <c r="KLB84" s="612"/>
      <c r="KLC84" s="181"/>
      <c r="KLD84" s="611"/>
      <c r="KLE84" s="612"/>
      <c r="KLF84" s="612"/>
      <c r="KLG84" s="612"/>
      <c r="KLH84" s="612"/>
      <c r="KLI84" s="612"/>
      <c r="KLJ84" s="181"/>
      <c r="KLK84" s="611"/>
      <c r="KLL84" s="612"/>
      <c r="KLM84" s="612"/>
      <c r="KLN84" s="612"/>
      <c r="KLO84" s="612"/>
      <c r="KLP84" s="612"/>
      <c r="KLQ84" s="181"/>
      <c r="KLR84" s="611"/>
      <c r="KLS84" s="612"/>
      <c r="KLT84" s="612"/>
      <c r="KLU84" s="612"/>
      <c r="KLV84" s="612"/>
      <c r="KLW84" s="612"/>
      <c r="KLX84" s="181"/>
      <c r="KLY84" s="611"/>
      <c r="KLZ84" s="612"/>
      <c r="KMA84" s="612"/>
      <c r="KMB84" s="612"/>
      <c r="KMC84" s="612"/>
      <c r="KMD84" s="612"/>
      <c r="KME84" s="181"/>
      <c r="KMF84" s="611"/>
      <c r="KMG84" s="612"/>
      <c r="KMH84" s="612"/>
      <c r="KMI84" s="612"/>
      <c r="KMJ84" s="612"/>
      <c r="KMK84" s="612"/>
      <c r="KML84" s="181"/>
      <c r="KMM84" s="611"/>
      <c r="KMN84" s="612"/>
      <c r="KMO84" s="612"/>
      <c r="KMP84" s="612"/>
      <c r="KMQ84" s="612"/>
      <c r="KMR84" s="612"/>
      <c r="KMS84" s="181"/>
      <c r="KMT84" s="611"/>
      <c r="KMU84" s="612"/>
      <c r="KMV84" s="612"/>
      <c r="KMW84" s="612"/>
      <c r="KMX84" s="612"/>
      <c r="KMY84" s="612"/>
      <c r="KMZ84" s="181"/>
      <c r="KNA84" s="611"/>
      <c r="KNB84" s="612"/>
      <c r="KNC84" s="612"/>
      <c r="KND84" s="612"/>
      <c r="KNE84" s="612"/>
      <c r="KNF84" s="612"/>
      <c r="KNG84" s="181"/>
      <c r="KNH84" s="611"/>
      <c r="KNI84" s="612"/>
      <c r="KNJ84" s="612"/>
      <c r="KNK84" s="612"/>
      <c r="KNL84" s="612"/>
      <c r="KNM84" s="612"/>
      <c r="KNN84" s="181"/>
      <c r="KNO84" s="611"/>
      <c r="KNP84" s="612"/>
      <c r="KNQ84" s="612"/>
      <c r="KNR84" s="612"/>
      <c r="KNS84" s="612"/>
      <c r="KNT84" s="612"/>
      <c r="KNU84" s="181"/>
      <c r="KNV84" s="611"/>
      <c r="KNW84" s="612"/>
      <c r="KNX84" s="612"/>
      <c r="KNY84" s="612"/>
      <c r="KNZ84" s="612"/>
      <c r="KOA84" s="612"/>
      <c r="KOB84" s="181"/>
      <c r="KOC84" s="611"/>
      <c r="KOD84" s="612"/>
      <c r="KOE84" s="612"/>
      <c r="KOF84" s="612"/>
      <c r="KOG84" s="612"/>
      <c r="KOH84" s="612"/>
      <c r="KOI84" s="181"/>
      <c r="KOJ84" s="611"/>
      <c r="KOK84" s="612"/>
      <c r="KOL84" s="612"/>
      <c r="KOM84" s="612"/>
      <c r="KON84" s="612"/>
      <c r="KOO84" s="612"/>
      <c r="KOP84" s="181"/>
      <c r="KOQ84" s="611"/>
      <c r="KOR84" s="612"/>
      <c r="KOS84" s="612"/>
      <c r="KOT84" s="612"/>
      <c r="KOU84" s="612"/>
      <c r="KOV84" s="612"/>
      <c r="KOW84" s="181"/>
      <c r="KOX84" s="611"/>
      <c r="KOY84" s="612"/>
      <c r="KOZ84" s="612"/>
      <c r="KPA84" s="612"/>
      <c r="KPB84" s="612"/>
      <c r="KPC84" s="612"/>
      <c r="KPD84" s="181"/>
      <c r="KPE84" s="611"/>
      <c r="KPF84" s="612"/>
      <c r="KPG84" s="612"/>
      <c r="KPH84" s="612"/>
      <c r="KPI84" s="612"/>
      <c r="KPJ84" s="612"/>
      <c r="KPK84" s="181"/>
      <c r="KPL84" s="611"/>
      <c r="KPM84" s="612"/>
      <c r="KPN84" s="612"/>
      <c r="KPO84" s="612"/>
      <c r="KPP84" s="612"/>
      <c r="KPQ84" s="612"/>
      <c r="KPR84" s="181"/>
      <c r="KPS84" s="611"/>
      <c r="KPT84" s="612"/>
      <c r="KPU84" s="612"/>
      <c r="KPV84" s="612"/>
      <c r="KPW84" s="612"/>
      <c r="KPX84" s="612"/>
      <c r="KPY84" s="181"/>
      <c r="KPZ84" s="611"/>
      <c r="KQA84" s="612"/>
      <c r="KQB84" s="612"/>
      <c r="KQC84" s="612"/>
      <c r="KQD84" s="612"/>
      <c r="KQE84" s="612"/>
      <c r="KQF84" s="181"/>
      <c r="KQG84" s="611"/>
      <c r="KQH84" s="612"/>
      <c r="KQI84" s="612"/>
      <c r="KQJ84" s="612"/>
      <c r="KQK84" s="612"/>
      <c r="KQL84" s="612"/>
      <c r="KQM84" s="181"/>
      <c r="KQN84" s="611"/>
      <c r="KQO84" s="612"/>
      <c r="KQP84" s="612"/>
      <c r="KQQ84" s="612"/>
      <c r="KQR84" s="612"/>
      <c r="KQS84" s="612"/>
      <c r="KQT84" s="181"/>
      <c r="KQU84" s="611"/>
      <c r="KQV84" s="612"/>
      <c r="KQW84" s="612"/>
      <c r="KQX84" s="612"/>
      <c r="KQY84" s="612"/>
      <c r="KQZ84" s="612"/>
      <c r="KRA84" s="181"/>
      <c r="KRB84" s="611"/>
      <c r="KRC84" s="612"/>
      <c r="KRD84" s="612"/>
      <c r="KRE84" s="612"/>
      <c r="KRF84" s="612"/>
      <c r="KRG84" s="612"/>
      <c r="KRH84" s="181"/>
      <c r="KRI84" s="611"/>
      <c r="KRJ84" s="612"/>
      <c r="KRK84" s="612"/>
      <c r="KRL84" s="612"/>
      <c r="KRM84" s="612"/>
      <c r="KRN84" s="612"/>
      <c r="KRO84" s="181"/>
      <c r="KRP84" s="611"/>
      <c r="KRQ84" s="612"/>
      <c r="KRR84" s="612"/>
      <c r="KRS84" s="612"/>
      <c r="KRT84" s="612"/>
      <c r="KRU84" s="612"/>
      <c r="KRV84" s="181"/>
      <c r="KRW84" s="611"/>
      <c r="KRX84" s="612"/>
      <c r="KRY84" s="612"/>
      <c r="KRZ84" s="612"/>
      <c r="KSA84" s="612"/>
      <c r="KSB84" s="612"/>
      <c r="KSC84" s="181"/>
      <c r="KSD84" s="611"/>
      <c r="KSE84" s="612"/>
      <c r="KSF84" s="612"/>
      <c r="KSG84" s="612"/>
      <c r="KSH84" s="612"/>
      <c r="KSI84" s="612"/>
      <c r="KSJ84" s="181"/>
      <c r="KSK84" s="611"/>
      <c r="KSL84" s="612"/>
      <c r="KSM84" s="612"/>
      <c r="KSN84" s="612"/>
      <c r="KSO84" s="612"/>
      <c r="KSP84" s="612"/>
      <c r="KSQ84" s="181"/>
      <c r="KSR84" s="611"/>
      <c r="KSS84" s="612"/>
      <c r="KST84" s="612"/>
      <c r="KSU84" s="612"/>
      <c r="KSV84" s="612"/>
      <c r="KSW84" s="612"/>
      <c r="KSX84" s="181"/>
      <c r="KSY84" s="611"/>
      <c r="KSZ84" s="612"/>
      <c r="KTA84" s="612"/>
      <c r="KTB84" s="612"/>
      <c r="KTC84" s="612"/>
      <c r="KTD84" s="612"/>
      <c r="KTE84" s="181"/>
      <c r="KTF84" s="611"/>
      <c r="KTG84" s="612"/>
      <c r="KTH84" s="612"/>
      <c r="KTI84" s="612"/>
      <c r="KTJ84" s="612"/>
      <c r="KTK84" s="612"/>
      <c r="KTL84" s="181"/>
      <c r="KTM84" s="611"/>
      <c r="KTN84" s="612"/>
      <c r="KTO84" s="612"/>
      <c r="KTP84" s="612"/>
      <c r="KTQ84" s="612"/>
      <c r="KTR84" s="612"/>
      <c r="KTS84" s="181"/>
      <c r="KTT84" s="611"/>
      <c r="KTU84" s="612"/>
      <c r="KTV84" s="612"/>
      <c r="KTW84" s="612"/>
      <c r="KTX84" s="612"/>
      <c r="KTY84" s="612"/>
      <c r="KTZ84" s="181"/>
      <c r="KUA84" s="611"/>
      <c r="KUB84" s="612"/>
      <c r="KUC84" s="612"/>
      <c r="KUD84" s="612"/>
      <c r="KUE84" s="612"/>
      <c r="KUF84" s="612"/>
      <c r="KUG84" s="181"/>
      <c r="KUH84" s="611"/>
      <c r="KUI84" s="612"/>
      <c r="KUJ84" s="612"/>
      <c r="KUK84" s="612"/>
      <c r="KUL84" s="612"/>
      <c r="KUM84" s="612"/>
      <c r="KUN84" s="181"/>
      <c r="KUO84" s="611"/>
      <c r="KUP84" s="612"/>
      <c r="KUQ84" s="612"/>
      <c r="KUR84" s="612"/>
      <c r="KUS84" s="612"/>
      <c r="KUT84" s="612"/>
      <c r="KUU84" s="181"/>
      <c r="KUV84" s="611"/>
      <c r="KUW84" s="612"/>
      <c r="KUX84" s="612"/>
      <c r="KUY84" s="612"/>
      <c r="KUZ84" s="612"/>
      <c r="KVA84" s="612"/>
      <c r="KVB84" s="181"/>
      <c r="KVC84" s="611"/>
      <c r="KVD84" s="612"/>
      <c r="KVE84" s="612"/>
      <c r="KVF84" s="612"/>
      <c r="KVG84" s="612"/>
      <c r="KVH84" s="612"/>
      <c r="KVI84" s="181"/>
      <c r="KVJ84" s="611"/>
      <c r="KVK84" s="612"/>
      <c r="KVL84" s="612"/>
      <c r="KVM84" s="612"/>
      <c r="KVN84" s="612"/>
      <c r="KVO84" s="612"/>
      <c r="KVP84" s="181"/>
      <c r="KVQ84" s="611"/>
      <c r="KVR84" s="612"/>
      <c r="KVS84" s="612"/>
      <c r="KVT84" s="612"/>
      <c r="KVU84" s="612"/>
      <c r="KVV84" s="612"/>
      <c r="KVW84" s="181"/>
      <c r="KVX84" s="611"/>
      <c r="KVY84" s="612"/>
      <c r="KVZ84" s="612"/>
      <c r="KWA84" s="612"/>
      <c r="KWB84" s="612"/>
      <c r="KWC84" s="612"/>
      <c r="KWD84" s="181"/>
      <c r="KWE84" s="611"/>
      <c r="KWF84" s="612"/>
      <c r="KWG84" s="612"/>
      <c r="KWH84" s="612"/>
      <c r="KWI84" s="612"/>
      <c r="KWJ84" s="612"/>
      <c r="KWK84" s="181"/>
      <c r="KWL84" s="611"/>
      <c r="KWM84" s="612"/>
      <c r="KWN84" s="612"/>
      <c r="KWO84" s="612"/>
      <c r="KWP84" s="612"/>
      <c r="KWQ84" s="612"/>
      <c r="KWR84" s="181"/>
      <c r="KWS84" s="611"/>
      <c r="KWT84" s="612"/>
      <c r="KWU84" s="612"/>
      <c r="KWV84" s="612"/>
      <c r="KWW84" s="612"/>
      <c r="KWX84" s="612"/>
      <c r="KWY84" s="181"/>
      <c r="KWZ84" s="611"/>
      <c r="KXA84" s="612"/>
      <c r="KXB84" s="612"/>
      <c r="KXC84" s="612"/>
      <c r="KXD84" s="612"/>
      <c r="KXE84" s="612"/>
      <c r="KXF84" s="181"/>
      <c r="KXG84" s="611"/>
      <c r="KXH84" s="612"/>
      <c r="KXI84" s="612"/>
      <c r="KXJ84" s="612"/>
      <c r="KXK84" s="612"/>
      <c r="KXL84" s="612"/>
      <c r="KXM84" s="181"/>
      <c r="KXN84" s="611"/>
      <c r="KXO84" s="612"/>
      <c r="KXP84" s="612"/>
      <c r="KXQ84" s="612"/>
      <c r="KXR84" s="612"/>
      <c r="KXS84" s="612"/>
      <c r="KXT84" s="181"/>
      <c r="KXU84" s="611"/>
      <c r="KXV84" s="612"/>
      <c r="KXW84" s="612"/>
      <c r="KXX84" s="612"/>
      <c r="KXY84" s="612"/>
      <c r="KXZ84" s="612"/>
      <c r="KYA84" s="181"/>
      <c r="KYB84" s="611"/>
      <c r="KYC84" s="612"/>
      <c r="KYD84" s="612"/>
      <c r="KYE84" s="612"/>
      <c r="KYF84" s="612"/>
      <c r="KYG84" s="612"/>
      <c r="KYH84" s="181"/>
      <c r="KYI84" s="611"/>
      <c r="KYJ84" s="612"/>
      <c r="KYK84" s="612"/>
      <c r="KYL84" s="612"/>
      <c r="KYM84" s="612"/>
      <c r="KYN84" s="612"/>
      <c r="KYO84" s="181"/>
      <c r="KYP84" s="611"/>
      <c r="KYQ84" s="612"/>
      <c r="KYR84" s="612"/>
      <c r="KYS84" s="612"/>
      <c r="KYT84" s="612"/>
      <c r="KYU84" s="612"/>
      <c r="KYV84" s="181"/>
      <c r="KYW84" s="611"/>
      <c r="KYX84" s="612"/>
      <c r="KYY84" s="612"/>
      <c r="KYZ84" s="612"/>
      <c r="KZA84" s="612"/>
      <c r="KZB84" s="612"/>
      <c r="KZC84" s="181"/>
      <c r="KZD84" s="611"/>
      <c r="KZE84" s="612"/>
      <c r="KZF84" s="612"/>
      <c r="KZG84" s="612"/>
      <c r="KZH84" s="612"/>
      <c r="KZI84" s="612"/>
      <c r="KZJ84" s="181"/>
      <c r="KZK84" s="611"/>
      <c r="KZL84" s="612"/>
      <c r="KZM84" s="612"/>
      <c r="KZN84" s="612"/>
      <c r="KZO84" s="612"/>
      <c r="KZP84" s="612"/>
      <c r="KZQ84" s="181"/>
      <c r="KZR84" s="611"/>
      <c r="KZS84" s="612"/>
      <c r="KZT84" s="612"/>
      <c r="KZU84" s="612"/>
      <c r="KZV84" s="612"/>
      <c r="KZW84" s="612"/>
      <c r="KZX84" s="181"/>
      <c r="KZY84" s="611"/>
      <c r="KZZ84" s="612"/>
      <c r="LAA84" s="612"/>
      <c r="LAB84" s="612"/>
      <c r="LAC84" s="612"/>
      <c r="LAD84" s="612"/>
      <c r="LAE84" s="181"/>
      <c r="LAF84" s="611"/>
      <c r="LAG84" s="612"/>
      <c r="LAH84" s="612"/>
      <c r="LAI84" s="612"/>
      <c r="LAJ84" s="612"/>
      <c r="LAK84" s="612"/>
      <c r="LAL84" s="181"/>
      <c r="LAM84" s="611"/>
      <c r="LAN84" s="612"/>
      <c r="LAO84" s="612"/>
      <c r="LAP84" s="612"/>
      <c r="LAQ84" s="612"/>
      <c r="LAR84" s="612"/>
      <c r="LAS84" s="181"/>
      <c r="LAT84" s="611"/>
      <c r="LAU84" s="612"/>
      <c r="LAV84" s="612"/>
      <c r="LAW84" s="612"/>
      <c r="LAX84" s="612"/>
      <c r="LAY84" s="612"/>
      <c r="LAZ84" s="181"/>
      <c r="LBA84" s="611"/>
      <c r="LBB84" s="612"/>
      <c r="LBC84" s="612"/>
      <c r="LBD84" s="612"/>
      <c r="LBE84" s="612"/>
      <c r="LBF84" s="612"/>
      <c r="LBG84" s="181"/>
      <c r="LBH84" s="611"/>
      <c r="LBI84" s="612"/>
      <c r="LBJ84" s="612"/>
      <c r="LBK84" s="612"/>
      <c r="LBL84" s="612"/>
      <c r="LBM84" s="612"/>
      <c r="LBN84" s="181"/>
      <c r="LBO84" s="611"/>
      <c r="LBP84" s="612"/>
      <c r="LBQ84" s="612"/>
      <c r="LBR84" s="612"/>
      <c r="LBS84" s="612"/>
      <c r="LBT84" s="612"/>
      <c r="LBU84" s="181"/>
      <c r="LBV84" s="611"/>
      <c r="LBW84" s="612"/>
      <c r="LBX84" s="612"/>
      <c r="LBY84" s="612"/>
      <c r="LBZ84" s="612"/>
      <c r="LCA84" s="612"/>
      <c r="LCB84" s="181"/>
      <c r="LCC84" s="611"/>
      <c r="LCD84" s="612"/>
      <c r="LCE84" s="612"/>
      <c r="LCF84" s="612"/>
      <c r="LCG84" s="612"/>
      <c r="LCH84" s="612"/>
      <c r="LCI84" s="181"/>
      <c r="LCJ84" s="611"/>
      <c r="LCK84" s="612"/>
      <c r="LCL84" s="612"/>
      <c r="LCM84" s="612"/>
      <c r="LCN84" s="612"/>
      <c r="LCO84" s="612"/>
      <c r="LCP84" s="181"/>
      <c r="LCQ84" s="611"/>
      <c r="LCR84" s="612"/>
      <c r="LCS84" s="612"/>
      <c r="LCT84" s="612"/>
      <c r="LCU84" s="612"/>
      <c r="LCV84" s="612"/>
      <c r="LCW84" s="181"/>
      <c r="LCX84" s="611"/>
      <c r="LCY84" s="612"/>
      <c r="LCZ84" s="612"/>
      <c r="LDA84" s="612"/>
      <c r="LDB84" s="612"/>
      <c r="LDC84" s="612"/>
      <c r="LDD84" s="181"/>
      <c r="LDE84" s="611"/>
      <c r="LDF84" s="612"/>
      <c r="LDG84" s="612"/>
      <c r="LDH84" s="612"/>
      <c r="LDI84" s="612"/>
      <c r="LDJ84" s="612"/>
      <c r="LDK84" s="181"/>
      <c r="LDL84" s="611"/>
      <c r="LDM84" s="612"/>
      <c r="LDN84" s="612"/>
      <c r="LDO84" s="612"/>
      <c r="LDP84" s="612"/>
      <c r="LDQ84" s="612"/>
      <c r="LDR84" s="181"/>
      <c r="LDS84" s="611"/>
      <c r="LDT84" s="612"/>
      <c r="LDU84" s="612"/>
      <c r="LDV84" s="612"/>
      <c r="LDW84" s="612"/>
      <c r="LDX84" s="612"/>
      <c r="LDY84" s="181"/>
      <c r="LDZ84" s="611"/>
      <c r="LEA84" s="612"/>
      <c r="LEB84" s="612"/>
      <c r="LEC84" s="612"/>
      <c r="LED84" s="612"/>
      <c r="LEE84" s="612"/>
      <c r="LEF84" s="181"/>
      <c r="LEG84" s="611"/>
      <c r="LEH84" s="612"/>
      <c r="LEI84" s="612"/>
      <c r="LEJ84" s="612"/>
      <c r="LEK84" s="612"/>
      <c r="LEL84" s="612"/>
      <c r="LEM84" s="181"/>
      <c r="LEN84" s="611"/>
      <c r="LEO84" s="612"/>
      <c r="LEP84" s="612"/>
      <c r="LEQ84" s="612"/>
      <c r="LER84" s="612"/>
      <c r="LES84" s="612"/>
      <c r="LET84" s="181"/>
      <c r="LEU84" s="611"/>
      <c r="LEV84" s="612"/>
      <c r="LEW84" s="612"/>
      <c r="LEX84" s="612"/>
      <c r="LEY84" s="612"/>
      <c r="LEZ84" s="612"/>
      <c r="LFA84" s="181"/>
      <c r="LFB84" s="611"/>
      <c r="LFC84" s="612"/>
      <c r="LFD84" s="612"/>
      <c r="LFE84" s="612"/>
      <c r="LFF84" s="612"/>
      <c r="LFG84" s="612"/>
      <c r="LFH84" s="181"/>
      <c r="LFI84" s="611"/>
      <c r="LFJ84" s="612"/>
      <c r="LFK84" s="612"/>
      <c r="LFL84" s="612"/>
      <c r="LFM84" s="612"/>
      <c r="LFN84" s="612"/>
      <c r="LFO84" s="181"/>
      <c r="LFP84" s="611"/>
      <c r="LFQ84" s="612"/>
      <c r="LFR84" s="612"/>
      <c r="LFS84" s="612"/>
      <c r="LFT84" s="612"/>
      <c r="LFU84" s="612"/>
      <c r="LFV84" s="181"/>
      <c r="LFW84" s="611"/>
      <c r="LFX84" s="612"/>
      <c r="LFY84" s="612"/>
      <c r="LFZ84" s="612"/>
      <c r="LGA84" s="612"/>
      <c r="LGB84" s="612"/>
      <c r="LGC84" s="181"/>
      <c r="LGD84" s="611"/>
      <c r="LGE84" s="612"/>
      <c r="LGF84" s="612"/>
      <c r="LGG84" s="612"/>
      <c r="LGH84" s="612"/>
      <c r="LGI84" s="612"/>
      <c r="LGJ84" s="181"/>
      <c r="LGK84" s="611"/>
      <c r="LGL84" s="612"/>
      <c r="LGM84" s="612"/>
      <c r="LGN84" s="612"/>
      <c r="LGO84" s="612"/>
      <c r="LGP84" s="612"/>
      <c r="LGQ84" s="181"/>
      <c r="LGR84" s="611"/>
      <c r="LGS84" s="612"/>
      <c r="LGT84" s="612"/>
      <c r="LGU84" s="612"/>
      <c r="LGV84" s="612"/>
      <c r="LGW84" s="612"/>
      <c r="LGX84" s="181"/>
      <c r="LGY84" s="611"/>
      <c r="LGZ84" s="612"/>
      <c r="LHA84" s="612"/>
      <c r="LHB84" s="612"/>
      <c r="LHC84" s="612"/>
      <c r="LHD84" s="612"/>
      <c r="LHE84" s="181"/>
      <c r="LHF84" s="611"/>
      <c r="LHG84" s="612"/>
      <c r="LHH84" s="612"/>
      <c r="LHI84" s="612"/>
      <c r="LHJ84" s="612"/>
      <c r="LHK84" s="612"/>
      <c r="LHL84" s="181"/>
      <c r="LHM84" s="611"/>
      <c r="LHN84" s="612"/>
      <c r="LHO84" s="612"/>
      <c r="LHP84" s="612"/>
      <c r="LHQ84" s="612"/>
      <c r="LHR84" s="612"/>
      <c r="LHS84" s="181"/>
      <c r="LHT84" s="611"/>
      <c r="LHU84" s="612"/>
      <c r="LHV84" s="612"/>
      <c r="LHW84" s="612"/>
      <c r="LHX84" s="612"/>
      <c r="LHY84" s="612"/>
      <c r="LHZ84" s="181"/>
      <c r="LIA84" s="611"/>
      <c r="LIB84" s="612"/>
      <c r="LIC84" s="612"/>
      <c r="LID84" s="612"/>
      <c r="LIE84" s="612"/>
      <c r="LIF84" s="612"/>
      <c r="LIG84" s="181"/>
      <c r="LIH84" s="611"/>
      <c r="LII84" s="612"/>
      <c r="LIJ84" s="612"/>
      <c r="LIK84" s="612"/>
      <c r="LIL84" s="612"/>
      <c r="LIM84" s="612"/>
      <c r="LIN84" s="181"/>
      <c r="LIO84" s="611"/>
      <c r="LIP84" s="612"/>
      <c r="LIQ84" s="612"/>
      <c r="LIR84" s="612"/>
      <c r="LIS84" s="612"/>
      <c r="LIT84" s="612"/>
      <c r="LIU84" s="181"/>
      <c r="LIV84" s="611"/>
      <c r="LIW84" s="612"/>
      <c r="LIX84" s="612"/>
      <c r="LIY84" s="612"/>
      <c r="LIZ84" s="612"/>
      <c r="LJA84" s="612"/>
      <c r="LJB84" s="181"/>
      <c r="LJC84" s="611"/>
      <c r="LJD84" s="612"/>
      <c r="LJE84" s="612"/>
      <c r="LJF84" s="612"/>
      <c r="LJG84" s="612"/>
      <c r="LJH84" s="612"/>
      <c r="LJI84" s="181"/>
      <c r="LJJ84" s="611"/>
      <c r="LJK84" s="612"/>
      <c r="LJL84" s="612"/>
      <c r="LJM84" s="612"/>
      <c r="LJN84" s="612"/>
      <c r="LJO84" s="612"/>
      <c r="LJP84" s="181"/>
      <c r="LJQ84" s="611"/>
      <c r="LJR84" s="612"/>
      <c r="LJS84" s="612"/>
      <c r="LJT84" s="612"/>
      <c r="LJU84" s="612"/>
      <c r="LJV84" s="612"/>
      <c r="LJW84" s="181"/>
      <c r="LJX84" s="611"/>
      <c r="LJY84" s="612"/>
      <c r="LJZ84" s="612"/>
      <c r="LKA84" s="612"/>
      <c r="LKB84" s="612"/>
      <c r="LKC84" s="612"/>
      <c r="LKD84" s="181"/>
      <c r="LKE84" s="611"/>
      <c r="LKF84" s="612"/>
      <c r="LKG84" s="612"/>
      <c r="LKH84" s="612"/>
      <c r="LKI84" s="612"/>
      <c r="LKJ84" s="612"/>
      <c r="LKK84" s="181"/>
      <c r="LKL84" s="611"/>
      <c r="LKM84" s="612"/>
      <c r="LKN84" s="612"/>
      <c r="LKO84" s="612"/>
      <c r="LKP84" s="612"/>
      <c r="LKQ84" s="612"/>
      <c r="LKR84" s="181"/>
      <c r="LKS84" s="611"/>
      <c r="LKT84" s="612"/>
      <c r="LKU84" s="612"/>
      <c r="LKV84" s="612"/>
      <c r="LKW84" s="612"/>
      <c r="LKX84" s="612"/>
      <c r="LKY84" s="181"/>
      <c r="LKZ84" s="611"/>
      <c r="LLA84" s="612"/>
      <c r="LLB84" s="612"/>
      <c r="LLC84" s="612"/>
      <c r="LLD84" s="612"/>
      <c r="LLE84" s="612"/>
      <c r="LLF84" s="181"/>
      <c r="LLG84" s="611"/>
      <c r="LLH84" s="612"/>
      <c r="LLI84" s="612"/>
      <c r="LLJ84" s="612"/>
      <c r="LLK84" s="612"/>
      <c r="LLL84" s="612"/>
      <c r="LLM84" s="181"/>
      <c r="LLN84" s="611"/>
      <c r="LLO84" s="612"/>
      <c r="LLP84" s="612"/>
      <c r="LLQ84" s="612"/>
      <c r="LLR84" s="612"/>
      <c r="LLS84" s="612"/>
      <c r="LLT84" s="181"/>
      <c r="LLU84" s="611"/>
      <c r="LLV84" s="612"/>
      <c r="LLW84" s="612"/>
      <c r="LLX84" s="612"/>
      <c r="LLY84" s="612"/>
      <c r="LLZ84" s="612"/>
      <c r="LMA84" s="181"/>
      <c r="LMB84" s="611"/>
      <c r="LMC84" s="612"/>
      <c r="LMD84" s="612"/>
      <c r="LME84" s="612"/>
      <c r="LMF84" s="612"/>
      <c r="LMG84" s="612"/>
      <c r="LMH84" s="181"/>
      <c r="LMI84" s="611"/>
      <c r="LMJ84" s="612"/>
      <c r="LMK84" s="612"/>
      <c r="LML84" s="612"/>
      <c r="LMM84" s="612"/>
      <c r="LMN84" s="612"/>
      <c r="LMO84" s="181"/>
      <c r="LMP84" s="611"/>
      <c r="LMQ84" s="612"/>
      <c r="LMR84" s="612"/>
      <c r="LMS84" s="612"/>
      <c r="LMT84" s="612"/>
      <c r="LMU84" s="612"/>
      <c r="LMV84" s="181"/>
      <c r="LMW84" s="611"/>
      <c r="LMX84" s="612"/>
      <c r="LMY84" s="612"/>
      <c r="LMZ84" s="612"/>
      <c r="LNA84" s="612"/>
      <c r="LNB84" s="612"/>
      <c r="LNC84" s="181"/>
      <c r="LND84" s="611"/>
      <c r="LNE84" s="612"/>
      <c r="LNF84" s="612"/>
      <c r="LNG84" s="612"/>
      <c r="LNH84" s="612"/>
      <c r="LNI84" s="612"/>
      <c r="LNJ84" s="181"/>
      <c r="LNK84" s="611"/>
      <c r="LNL84" s="612"/>
      <c r="LNM84" s="612"/>
      <c r="LNN84" s="612"/>
      <c r="LNO84" s="612"/>
      <c r="LNP84" s="612"/>
      <c r="LNQ84" s="181"/>
      <c r="LNR84" s="611"/>
      <c r="LNS84" s="612"/>
      <c r="LNT84" s="612"/>
      <c r="LNU84" s="612"/>
      <c r="LNV84" s="612"/>
      <c r="LNW84" s="612"/>
      <c r="LNX84" s="181"/>
      <c r="LNY84" s="611"/>
      <c r="LNZ84" s="612"/>
      <c r="LOA84" s="612"/>
      <c r="LOB84" s="612"/>
      <c r="LOC84" s="612"/>
      <c r="LOD84" s="612"/>
      <c r="LOE84" s="181"/>
      <c r="LOF84" s="611"/>
      <c r="LOG84" s="612"/>
      <c r="LOH84" s="612"/>
      <c r="LOI84" s="612"/>
      <c r="LOJ84" s="612"/>
      <c r="LOK84" s="612"/>
      <c r="LOL84" s="181"/>
      <c r="LOM84" s="611"/>
      <c r="LON84" s="612"/>
      <c r="LOO84" s="612"/>
      <c r="LOP84" s="612"/>
      <c r="LOQ84" s="612"/>
      <c r="LOR84" s="612"/>
      <c r="LOS84" s="181"/>
      <c r="LOT84" s="611"/>
      <c r="LOU84" s="612"/>
      <c r="LOV84" s="612"/>
      <c r="LOW84" s="612"/>
      <c r="LOX84" s="612"/>
      <c r="LOY84" s="612"/>
      <c r="LOZ84" s="181"/>
      <c r="LPA84" s="611"/>
      <c r="LPB84" s="612"/>
      <c r="LPC84" s="612"/>
      <c r="LPD84" s="612"/>
      <c r="LPE84" s="612"/>
      <c r="LPF84" s="612"/>
      <c r="LPG84" s="181"/>
      <c r="LPH84" s="611"/>
      <c r="LPI84" s="612"/>
      <c r="LPJ84" s="612"/>
      <c r="LPK84" s="612"/>
      <c r="LPL84" s="612"/>
      <c r="LPM84" s="612"/>
      <c r="LPN84" s="181"/>
      <c r="LPO84" s="611"/>
      <c r="LPP84" s="612"/>
      <c r="LPQ84" s="612"/>
      <c r="LPR84" s="612"/>
      <c r="LPS84" s="612"/>
      <c r="LPT84" s="612"/>
      <c r="LPU84" s="181"/>
      <c r="LPV84" s="611"/>
      <c r="LPW84" s="612"/>
      <c r="LPX84" s="612"/>
      <c r="LPY84" s="612"/>
      <c r="LPZ84" s="612"/>
      <c r="LQA84" s="612"/>
      <c r="LQB84" s="181"/>
      <c r="LQC84" s="611"/>
      <c r="LQD84" s="612"/>
      <c r="LQE84" s="612"/>
      <c r="LQF84" s="612"/>
      <c r="LQG84" s="612"/>
      <c r="LQH84" s="612"/>
      <c r="LQI84" s="181"/>
      <c r="LQJ84" s="611"/>
      <c r="LQK84" s="612"/>
      <c r="LQL84" s="612"/>
      <c r="LQM84" s="612"/>
      <c r="LQN84" s="612"/>
      <c r="LQO84" s="612"/>
      <c r="LQP84" s="181"/>
      <c r="LQQ84" s="611"/>
      <c r="LQR84" s="612"/>
      <c r="LQS84" s="612"/>
      <c r="LQT84" s="612"/>
      <c r="LQU84" s="612"/>
      <c r="LQV84" s="612"/>
      <c r="LQW84" s="181"/>
      <c r="LQX84" s="611"/>
      <c r="LQY84" s="612"/>
      <c r="LQZ84" s="612"/>
      <c r="LRA84" s="612"/>
      <c r="LRB84" s="612"/>
      <c r="LRC84" s="612"/>
      <c r="LRD84" s="181"/>
      <c r="LRE84" s="611"/>
      <c r="LRF84" s="612"/>
      <c r="LRG84" s="612"/>
      <c r="LRH84" s="612"/>
      <c r="LRI84" s="612"/>
      <c r="LRJ84" s="612"/>
      <c r="LRK84" s="181"/>
      <c r="LRL84" s="611"/>
      <c r="LRM84" s="612"/>
      <c r="LRN84" s="612"/>
      <c r="LRO84" s="612"/>
      <c r="LRP84" s="612"/>
      <c r="LRQ84" s="612"/>
      <c r="LRR84" s="181"/>
      <c r="LRS84" s="611"/>
      <c r="LRT84" s="612"/>
      <c r="LRU84" s="612"/>
      <c r="LRV84" s="612"/>
      <c r="LRW84" s="612"/>
      <c r="LRX84" s="612"/>
      <c r="LRY84" s="181"/>
      <c r="LRZ84" s="611"/>
      <c r="LSA84" s="612"/>
      <c r="LSB84" s="612"/>
      <c r="LSC84" s="612"/>
      <c r="LSD84" s="612"/>
      <c r="LSE84" s="612"/>
      <c r="LSF84" s="181"/>
      <c r="LSG84" s="611"/>
      <c r="LSH84" s="612"/>
      <c r="LSI84" s="612"/>
      <c r="LSJ84" s="612"/>
      <c r="LSK84" s="612"/>
      <c r="LSL84" s="612"/>
      <c r="LSM84" s="181"/>
      <c r="LSN84" s="611"/>
      <c r="LSO84" s="612"/>
      <c r="LSP84" s="612"/>
      <c r="LSQ84" s="612"/>
      <c r="LSR84" s="612"/>
      <c r="LSS84" s="612"/>
      <c r="LST84" s="181"/>
      <c r="LSU84" s="611"/>
      <c r="LSV84" s="612"/>
      <c r="LSW84" s="612"/>
      <c r="LSX84" s="612"/>
      <c r="LSY84" s="612"/>
      <c r="LSZ84" s="612"/>
      <c r="LTA84" s="181"/>
      <c r="LTB84" s="611"/>
      <c r="LTC84" s="612"/>
      <c r="LTD84" s="612"/>
      <c r="LTE84" s="612"/>
      <c r="LTF84" s="612"/>
      <c r="LTG84" s="612"/>
      <c r="LTH84" s="181"/>
      <c r="LTI84" s="611"/>
      <c r="LTJ84" s="612"/>
      <c r="LTK84" s="612"/>
      <c r="LTL84" s="612"/>
      <c r="LTM84" s="612"/>
      <c r="LTN84" s="612"/>
      <c r="LTO84" s="181"/>
      <c r="LTP84" s="611"/>
      <c r="LTQ84" s="612"/>
      <c r="LTR84" s="612"/>
      <c r="LTS84" s="612"/>
      <c r="LTT84" s="612"/>
      <c r="LTU84" s="612"/>
      <c r="LTV84" s="181"/>
      <c r="LTW84" s="611"/>
      <c r="LTX84" s="612"/>
      <c r="LTY84" s="612"/>
      <c r="LTZ84" s="612"/>
      <c r="LUA84" s="612"/>
      <c r="LUB84" s="612"/>
      <c r="LUC84" s="181"/>
      <c r="LUD84" s="611"/>
      <c r="LUE84" s="612"/>
      <c r="LUF84" s="612"/>
      <c r="LUG84" s="612"/>
      <c r="LUH84" s="612"/>
      <c r="LUI84" s="612"/>
      <c r="LUJ84" s="181"/>
      <c r="LUK84" s="611"/>
      <c r="LUL84" s="612"/>
      <c r="LUM84" s="612"/>
      <c r="LUN84" s="612"/>
      <c r="LUO84" s="612"/>
      <c r="LUP84" s="612"/>
      <c r="LUQ84" s="181"/>
      <c r="LUR84" s="611"/>
      <c r="LUS84" s="612"/>
      <c r="LUT84" s="612"/>
      <c r="LUU84" s="612"/>
      <c r="LUV84" s="612"/>
      <c r="LUW84" s="612"/>
      <c r="LUX84" s="181"/>
      <c r="LUY84" s="611"/>
      <c r="LUZ84" s="612"/>
      <c r="LVA84" s="612"/>
      <c r="LVB84" s="612"/>
      <c r="LVC84" s="612"/>
      <c r="LVD84" s="612"/>
      <c r="LVE84" s="181"/>
      <c r="LVF84" s="611"/>
      <c r="LVG84" s="612"/>
      <c r="LVH84" s="612"/>
      <c r="LVI84" s="612"/>
      <c r="LVJ84" s="612"/>
      <c r="LVK84" s="612"/>
      <c r="LVL84" s="181"/>
      <c r="LVM84" s="611"/>
      <c r="LVN84" s="612"/>
      <c r="LVO84" s="612"/>
      <c r="LVP84" s="612"/>
      <c r="LVQ84" s="612"/>
      <c r="LVR84" s="612"/>
      <c r="LVS84" s="181"/>
      <c r="LVT84" s="611"/>
      <c r="LVU84" s="612"/>
      <c r="LVV84" s="612"/>
      <c r="LVW84" s="612"/>
      <c r="LVX84" s="612"/>
      <c r="LVY84" s="612"/>
      <c r="LVZ84" s="181"/>
      <c r="LWA84" s="611"/>
      <c r="LWB84" s="612"/>
      <c r="LWC84" s="612"/>
      <c r="LWD84" s="612"/>
      <c r="LWE84" s="612"/>
      <c r="LWF84" s="612"/>
      <c r="LWG84" s="181"/>
      <c r="LWH84" s="611"/>
      <c r="LWI84" s="612"/>
      <c r="LWJ84" s="612"/>
      <c r="LWK84" s="612"/>
      <c r="LWL84" s="612"/>
      <c r="LWM84" s="612"/>
      <c r="LWN84" s="181"/>
      <c r="LWO84" s="611"/>
      <c r="LWP84" s="612"/>
      <c r="LWQ84" s="612"/>
      <c r="LWR84" s="612"/>
      <c r="LWS84" s="612"/>
      <c r="LWT84" s="612"/>
      <c r="LWU84" s="181"/>
      <c r="LWV84" s="611"/>
      <c r="LWW84" s="612"/>
      <c r="LWX84" s="612"/>
      <c r="LWY84" s="612"/>
      <c r="LWZ84" s="612"/>
      <c r="LXA84" s="612"/>
      <c r="LXB84" s="181"/>
      <c r="LXC84" s="611"/>
      <c r="LXD84" s="612"/>
      <c r="LXE84" s="612"/>
      <c r="LXF84" s="612"/>
      <c r="LXG84" s="612"/>
      <c r="LXH84" s="612"/>
      <c r="LXI84" s="181"/>
      <c r="LXJ84" s="611"/>
      <c r="LXK84" s="612"/>
      <c r="LXL84" s="612"/>
      <c r="LXM84" s="612"/>
      <c r="LXN84" s="612"/>
      <c r="LXO84" s="612"/>
      <c r="LXP84" s="181"/>
      <c r="LXQ84" s="611"/>
      <c r="LXR84" s="612"/>
      <c r="LXS84" s="612"/>
      <c r="LXT84" s="612"/>
      <c r="LXU84" s="612"/>
      <c r="LXV84" s="612"/>
      <c r="LXW84" s="181"/>
      <c r="LXX84" s="611"/>
      <c r="LXY84" s="612"/>
      <c r="LXZ84" s="612"/>
      <c r="LYA84" s="612"/>
      <c r="LYB84" s="612"/>
      <c r="LYC84" s="612"/>
      <c r="LYD84" s="181"/>
      <c r="LYE84" s="611"/>
      <c r="LYF84" s="612"/>
      <c r="LYG84" s="612"/>
      <c r="LYH84" s="612"/>
      <c r="LYI84" s="612"/>
      <c r="LYJ84" s="612"/>
      <c r="LYK84" s="181"/>
      <c r="LYL84" s="611"/>
      <c r="LYM84" s="612"/>
      <c r="LYN84" s="612"/>
      <c r="LYO84" s="612"/>
      <c r="LYP84" s="612"/>
      <c r="LYQ84" s="612"/>
      <c r="LYR84" s="181"/>
      <c r="LYS84" s="611"/>
      <c r="LYT84" s="612"/>
      <c r="LYU84" s="612"/>
      <c r="LYV84" s="612"/>
      <c r="LYW84" s="612"/>
      <c r="LYX84" s="612"/>
      <c r="LYY84" s="181"/>
      <c r="LYZ84" s="611"/>
      <c r="LZA84" s="612"/>
      <c r="LZB84" s="612"/>
      <c r="LZC84" s="612"/>
      <c r="LZD84" s="612"/>
      <c r="LZE84" s="612"/>
      <c r="LZF84" s="181"/>
      <c r="LZG84" s="611"/>
      <c r="LZH84" s="612"/>
      <c r="LZI84" s="612"/>
      <c r="LZJ84" s="612"/>
      <c r="LZK84" s="612"/>
      <c r="LZL84" s="612"/>
      <c r="LZM84" s="181"/>
      <c r="LZN84" s="611"/>
      <c r="LZO84" s="612"/>
      <c r="LZP84" s="612"/>
      <c r="LZQ84" s="612"/>
      <c r="LZR84" s="612"/>
      <c r="LZS84" s="612"/>
      <c r="LZT84" s="181"/>
      <c r="LZU84" s="611"/>
      <c r="LZV84" s="612"/>
      <c r="LZW84" s="612"/>
      <c r="LZX84" s="612"/>
      <c r="LZY84" s="612"/>
      <c r="LZZ84" s="612"/>
      <c r="MAA84" s="181"/>
      <c r="MAB84" s="611"/>
      <c r="MAC84" s="612"/>
      <c r="MAD84" s="612"/>
      <c r="MAE84" s="612"/>
      <c r="MAF84" s="612"/>
      <c r="MAG84" s="612"/>
      <c r="MAH84" s="181"/>
      <c r="MAI84" s="611"/>
      <c r="MAJ84" s="612"/>
      <c r="MAK84" s="612"/>
      <c r="MAL84" s="612"/>
      <c r="MAM84" s="612"/>
      <c r="MAN84" s="612"/>
      <c r="MAO84" s="181"/>
      <c r="MAP84" s="611"/>
      <c r="MAQ84" s="612"/>
      <c r="MAR84" s="612"/>
      <c r="MAS84" s="612"/>
      <c r="MAT84" s="612"/>
      <c r="MAU84" s="612"/>
      <c r="MAV84" s="181"/>
      <c r="MAW84" s="611"/>
      <c r="MAX84" s="612"/>
      <c r="MAY84" s="612"/>
      <c r="MAZ84" s="612"/>
      <c r="MBA84" s="612"/>
      <c r="MBB84" s="612"/>
      <c r="MBC84" s="181"/>
      <c r="MBD84" s="611"/>
      <c r="MBE84" s="612"/>
      <c r="MBF84" s="612"/>
      <c r="MBG84" s="612"/>
      <c r="MBH84" s="612"/>
      <c r="MBI84" s="612"/>
      <c r="MBJ84" s="181"/>
      <c r="MBK84" s="611"/>
      <c r="MBL84" s="612"/>
      <c r="MBM84" s="612"/>
      <c r="MBN84" s="612"/>
      <c r="MBO84" s="612"/>
      <c r="MBP84" s="612"/>
      <c r="MBQ84" s="181"/>
      <c r="MBR84" s="611"/>
      <c r="MBS84" s="612"/>
      <c r="MBT84" s="612"/>
      <c r="MBU84" s="612"/>
      <c r="MBV84" s="612"/>
      <c r="MBW84" s="612"/>
      <c r="MBX84" s="181"/>
      <c r="MBY84" s="611"/>
      <c r="MBZ84" s="612"/>
      <c r="MCA84" s="612"/>
      <c r="MCB84" s="612"/>
      <c r="MCC84" s="612"/>
      <c r="MCD84" s="612"/>
      <c r="MCE84" s="181"/>
      <c r="MCF84" s="611"/>
      <c r="MCG84" s="612"/>
      <c r="MCH84" s="612"/>
      <c r="MCI84" s="612"/>
      <c r="MCJ84" s="612"/>
      <c r="MCK84" s="612"/>
      <c r="MCL84" s="181"/>
      <c r="MCM84" s="611"/>
      <c r="MCN84" s="612"/>
      <c r="MCO84" s="612"/>
      <c r="MCP84" s="612"/>
      <c r="MCQ84" s="612"/>
      <c r="MCR84" s="612"/>
      <c r="MCS84" s="181"/>
      <c r="MCT84" s="611"/>
      <c r="MCU84" s="612"/>
      <c r="MCV84" s="612"/>
      <c r="MCW84" s="612"/>
      <c r="MCX84" s="612"/>
      <c r="MCY84" s="612"/>
      <c r="MCZ84" s="181"/>
      <c r="MDA84" s="611"/>
      <c r="MDB84" s="612"/>
      <c r="MDC84" s="612"/>
      <c r="MDD84" s="612"/>
      <c r="MDE84" s="612"/>
      <c r="MDF84" s="612"/>
      <c r="MDG84" s="181"/>
      <c r="MDH84" s="611"/>
      <c r="MDI84" s="612"/>
      <c r="MDJ84" s="612"/>
      <c r="MDK84" s="612"/>
      <c r="MDL84" s="612"/>
      <c r="MDM84" s="612"/>
      <c r="MDN84" s="181"/>
      <c r="MDO84" s="611"/>
      <c r="MDP84" s="612"/>
      <c r="MDQ84" s="612"/>
      <c r="MDR84" s="612"/>
      <c r="MDS84" s="612"/>
      <c r="MDT84" s="612"/>
      <c r="MDU84" s="181"/>
      <c r="MDV84" s="611"/>
      <c r="MDW84" s="612"/>
      <c r="MDX84" s="612"/>
      <c r="MDY84" s="612"/>
      <c r="MDZ84" s="612"/>
      <c r="MEA84" s="612"/>
      <c r="MEB84" s="181"/>
      <c r="MEC84" s="611"/>
      <c r="MED84" s="612"/>
      <c r="MEE84" s="612"/>
      <c r="MEF84" s="612"/>
      <c r="MEG84" s="612"/>
      <c r="MEH84" s="612"/>
      <c r="MEI84" s="181"/>
      <c r="MEJ84" s="611"/>
      <c r="MEK84" s="612"/>
      <c r="MEL84" s="612"/>
      <c r="MEM84" s="612"/>
      <c r="MEN84" s="612"/>
      <c r="MEO84" s="612"/>
      <c r="MEP84" s="181"/>
      <c r="MEQ84" s="611"/>
      <c r="MER84" s="612"/>
      <c r="MES84" s="612"/>
      <c r="MET84" s="612"/>
      <c r="MEU84" s="612"/>
      <c r="MEV84" s="612"/>
      <c r="MEW84" s="181"/>
      <c r="MEX84" s="611"/>
      <c r="MEY84" s="612"/>
      <c r="MEZ84" s="612"/>
      <c r="MFA84" s="612"/>
      <c r="MFB84" s="612"/>
      <c r="MFC84" s="612"/>
      <c r="MFD84" s="181"/>
      <c r="MFE84" s="611"/>
      <c r="MFF84" s="612"/>
      <c r="MFG84" s="612"/>
      <c r="MFH84" s="612"/>
      <c r="MFI84" s="612"/>
      <c r="MFJ84" s="612"/>
      <c r="MFK84" s="181"/>
      <c r="MFL84" s="611"/>
      <c r="MFM84" s="612"/>
      <c r="MFN84" s="612"/>
      <c r="MFO84" s="612"/>
      <c r="MFP84" s="612"/>
      <c r="MFQ84" s="612"/>
      <c r="MFR84" s="181"/>
      <c r="MFS84" s="611"/>
      <c r="MFT84" s="612"/>
      <c r="MFU84" s="612"/>
      <c r="MFV84" s="612"/>
      <c r="MFW84" s="612"/>
      <c r="MFX84" s="612"/>
      <c r="MFY84" s="181"/>
      <c r="MFZ84" s="611"/>
      <c r="MGA84" s="612"/>
      <c r="MGB84" s="612"/>
      <c r="MGC84" s="612"/>
      <c r="MGD84" s="612"/>
      <c r="MGE84" s="612"/>
      <c r="MGF84" s="181"/>
      <c r="MGG84" s="611"/>
      <c r="MGH84" s="612"/>
      <c r="MGI84" s="612"/>
      <c r="MGJ84" s="612"/>
      <c r="MGK84" s="612"/>
      <c r="MGL84" s="612"/>
      <c r="MGM84" s="181"/>
      <c r="MGN84" s="611"/>
      <c r="MGO84" s="612"/>
      <c r="MGP84" s="612"/>
      <c r="MGQ84" s="612"/>
      <c r="MGR84" s="612"/>
      <c r="MGS84" s="612"/>
      <c r="MGT84" s="181"/>
      <c r="MGU84" s="611"/>
      <c r="MGV84" s="612"/>
      <c r="MGW84" s="612"/>
      <c r="MGX84" s="612"/>
      <c r="MGY84" s="612"/>
      <c r="MGZ84" s="612"/>
      <c r="MHA84" s="181"/>
      <c r="MHB84" s="611"/>
      <c r="MHC84" s="612"/>
      <c r="MHD84" s="612"/>
      <c r="MHE84" s="612"/>
      <c r="MHF84" s="612"/>
      <c r="MHG84" s="612"/>
      <c r="MHH84" s="181"/>
      <c r="MHI84" s="611"/>
      <c r="MHJ84" s="612"/>
      <c r="MHK84" s="612"/>
      <c r="MHL84" s="612"/>
      <c r="MHM84" s="612"/>
      <c r="MHN84" s="612"/>
      <c r="MHO84" s="181"/>
      <c r="MHP84" s="611"/>
      <c r="MHQ84" s="612"/>
      <c r="MHR84" s="612"/>
      <c r="MHS84" s="612"/>
      <c r="MHT84" s="612"/>
      <c r="MHU84" s="612"/>
      <c r="MHV84" s="181"/>
      <c r="MHW84" s="611"/>
      <c r="MHX84" s="612"/>
      <c r="MHY84" s="612"/>
      <c r="MHZ84" s="612"/>
      <c r="MIA84" s="612"/>
      <c r="MIB84" s="612"/>
      <c r="MIC84" s="181"/>
      <c r="MID84" s="611"/>
      <c r="MIE84" s="612"/>
      <c r="MIF84" s="612"/>
      <c r="MIG84" s="612"/>
      <c r="MIH84" s="612"/>
      <c r="MII84" s="612"/>
      <c r="MIJ84" s="181"/>
      <c r="MIK84" s="611"/>
      <c r="MIL84" s="612"/>
      <c r="MIM84" s="612"/>
      <c r="MIN84" s="612"/>
      <c r="MIO84" s="612"/>
      <c r="MIP84" s="612"/>
      <c r="MIQ84" s="181"/>
      <c r="MIR84" s="611"/>
      <c r="MIS84" s="612"/>
      <c r="MIT84" s="612"/>
      <c r="MIU84" s="612"/>
      <c r="MIV84" s="612"/>
      <c r="MIW84" s="612"/>
      <c r="MIX84" s="181"/>
      <c r="MIY84" s="611"/>
      <c r="MIZ84" s="612"/>
      <c r="MJA84" s="612"/>
      <c r="MJB84" s="612"/>
      <c r="MJC84" s="612"/>
      <c r="MJD84" s="612"/>
      <c r="MJE84" s="181"/>
      <c r="MJF84" s="611"/>
      <c r="MJG84" s="612"/>
      <c r="MJH84" s="612"/>
      <c r="MJI84" s="612"/>
      <c r="MJJ84" s="612"/>
      <c r="MJK84" s="612"/>
      <c r="MJL84" s="181"/>
      <c r="MJM84" s="611"/>
      <c r="MJN84" s="612"/>
      <c r="MJO84" s="612"/>
      <c r="MJP84" s="612"/>
      <c r="MJQ84" s="612"/>
      <c r="MJR84" s="612"/>
      <c r="MJS84" s="181"/>
      <c r="MJT84" s="611"/>
      <c r="MJU84" s="612"/>
      <c r="MJV84" s="612"/>
      <c r="MJW84" s="612"/>
      <c r="MJX84" s="612"/>
      <c r="MJY84" s="612"/>
      <c r="MJZ84" s="181"/>
      <c r="MKA84" s="611"/>
      <c r="MKB84" s="612"/>
      <c r="MKC84" s="612"/>
      <c r="MKD84" s="612"/>
      <c r="MKE84" s="612"/>
      <c r="MKF84" s="612"/>
      <c r="MKG84" s="181"/>
      <c r="MKH84" s="611"/>
      <c r="MKI84" s="612"/>
      <c r="MKJ84" s="612"/>
      <c r="MKK84" s="612"/>
      <c r="MKL84" s="612"/>
      <c r="MKM84" s="612"/>
      <c r="MKN84" s="181"/>
      <c r="MKO84" s="611"/>
      <c r="MKP84" s="612"/>
      <c r="MKQ84" s="612"/>
      <c r="MKR84" s="612"/>
      <c r="MKS84" s="612"/>
      <c r="MKT84" s="612"/>
      <c r="MKU84" s="181"/>
      <c r="MKV84" s="611"/>
      <c r="MKW84" s="612"/>
      <c r="MKX84" s="612"/>
      <c r="MKY84" s="612"/>
      <c r="MKZ84" s="612"/>
      <c r="MLA84" s="612"/>
      <c r="MLB84" s="181"/>
      <c r="MLC84" s="611"/>
      <c r="MLD84" s="612"/>
      <c r="MLE84" s="612"/>
      <c r="MLF84" s="612"/>
      <c r="MLG84" s="612"/>
      <c r="MLH84" s="612"/>
      <c r="MLI84" s="181"/>
      <c r="MLJ84" s="611"/>
      <c r="MLK84" s="612"/>
      <c r="MLL84" s="612"/>
      <c r="MLM84" s="612"/>
      <c r="MLN84" s="612"/>
      <c r="MLO84" s="612"/>
      <c r="MLP84" s="181"/>
      <c r="MLQ84" s="611"/>
      <c r="MLR84" s="612"/>
      <c r="MLS84" s="612"/>
      <c r="MLT84" s="612"/>
      <c r="MLU84" s="612"/>
      <c r="MLV84" s="612"/>
      <c r="MLW84" s="181"/>
      <c r="MLX84" s="611"/>
      <c r="MLY84" s="612"/>
      <c r="MLZ84" s="612"/>
      <c r="MMA84" s="612"/>
      <c r="MMB84" s="612"/>
      <c r="MMC84" s="612"/>
      <c r="MMD84" s="181"/>
      <c r="MME84" s="611"/>
      <c r="MMF84" s="612"/>
      <c r="MMG84" s="612"/>
      <c r="MMH84" s="612"/>
      <c r="MMI84" s="612"/>
      <c r="MMJ84" s="612"/>
      <c r="MMK84" s="181"/>
      <c r="MML84" s="611"/>
      <c r="MMM84" s="612"/>
      <c r="MMN84" s="612"/>
      <c r="MMO84" s="612"/>
      <c r="MMP84" s="612"/>
      <c r="MMQ84" s="612"/>
      <c r="MMR84" s="181"/>
      <c r="MMS84" s="611"/>
      <c r="MMT84" s="612"/>
      <c r="MMU84" s="612"/>
      <c r="MMV84" s="612"/>
      <c r="MMW84" s="612"/>
      <c r="MMX84" s="612"/>
      <c r="MMY84" s="181"/>
      <c r="MMZ84" s="611"/>
      <c r="MNA84" s="612"/>
      <c r="MNB84" s="612"/>
      <c r="MNC84" s="612"/>
      <c r="MND84" s="612"/>
      <c r="MNE84" s="612"/>
      <c r="MNF84" s="181"/>
      <c r="MNG84" s="611"/>
      <c r="MNH84" s="612"/>
      <c r="MNI84" s="612"/>
      <c r="MNJ84" s="612"/>
      <c r="MNK84" s="612"/>
      <c r="MNL84" s="612"/>
      <c r="MNM84" s="181"/>
      <c r="MNN84" s="611"/>
      <c r="MNO84" s="612"/>
      <c r="MNP84" s="612"/>
      <c r="MNQ84" s="612"/>
      <c r="MNR84" s="612"/>
      <c r="MNS84" s="612"/>
      <c r="MNT84" s="181"/>
      <c r="MNU84" s="611"/>
      <c r="MNV84" s="612"/>
      <c r="MNW84" s="612"/>
      <c r="MNX84" s="612"/>
      <c r="MNY84" s="612"/>
      <c r="MNZ84" s="612"/>
      <c r="MOA84" s="181"/>
      <c r="MOB84" s="611"/>
      <c r="MOC84" s="612"/>
      <c r="MOD84" s="612"/>
      <c r="MOE84" s="612"/>
      <c r="MOF84" s="612"/>
      <c r="MOG84" s="612"/>
      <c r="MOH84" s="181"/>
      <c r="MOI84" s="611"/>
      <c r="MOJ84" s="612"/>
      <c r="MOK84" s="612"/>
      <c r="MOL84" s="612"/>
      <c r="MOM84" s="612"/>
      <c r="MON84" s="612"/>
      <c r="MOO84" s="181"/>
      <c r="MOP84" s="611"/>
      <c r="MOQ84" s="612"/>
      <c r="MOR84" s="612"/>
      <c r="MOS84" s="612"/>
      <c r="MOT84" s="612"/>
      <c r="MOU84" s="612"/>
      <c r="MOV84" s="181"/>
      <c r="MOW84" s="611"/>
      <c r="MOX84" s="612"/>
      <c r="MOY84" s="612"/>
      <c r="MOZ84" s="612"/>
      <c r="MPA84" s="612"/>
      <c r="MPB84" s="612"/>
      <c r="MPC84" s="181"/>
      <c r="MPD84" s="611"/>
      <c r="MPE84" s="612"/>
      <c r="MPF84" s="612"/>
      <c r="MPG84" s="612"/>
      <c r="MPH84" s="612"/>
      <c r="MPI84" s="612"/>
      <c r="MPJ84" s="181"/>
      <c r="MPK84" s="611"/>
      <c r="MPL84" s="612"/>
      <c r="MPM84" s="612"/>
      <c r="MPN84" s="612"/>
      <c r="MPO84" s="612"/>
      <c r="MPP84" s="612"/>
      <c r="MPQ84" s="181"/>
      <c r="MPR84" s="611"/>
      <c r="MPS84" s="612"/>
      <c r="MPT84" s="612"/>
      <c r="MPU84" s="612"/>
      <c r="MPV84" s="612"/>
      <c r="MPW84" s="612"/>
      <c r="MPX84" s="181"/>
      <c r="MPY84" s="611"/>
      <c r="MPZ84" s="612"/>
      <c r="MQA84" s="612"/>
      <c r="MQB84" s="612"/>
      <c r="MQC84" s="612"/>
      <c r="MQD84" s="612"/>
      <c r="MQE84" s="181"/>
      <c r="MQF84" s="611"/>
      <c r="MQG84" s="612"/>
      <c r="MQH84" s="612"/>
      <c r="MQI84" s="612"/>
      <c r="MQJ84" s="612"/>
      <c r="MQK84" s="612"/>
      <c r="MQL84" s="181"/>
      <c r="MQM84" s="611"/>
      <c r="MQN84" s="612"/>
      <c r="MQO84" s="612"/>
      <c r="MQP84" s="612"/>
      <c r="MQQ84" s="612"/>
      <c r="MQR84" s="612"/>
      <c r="MQS84" s="181"/>
      <c r="MQT84" s="611"/>
      <c r="MQU84" s="612"/>
      <c r="MQV84" s="612"/>
      <c r="MQW84" s="612"/>
      <c r="MQX84" s="612"/>
      <c r="MQY84" s="612"/>
      <c r="MQZ84" s="181"/>
      <c r="MRA84" s="611"/>
      <c r="MRB84" s="612"/>
      <c r="MRC84" s="612"/>
      <c r="MRD84" s="612"/>
      <c r="MRE84" s="612"/>
      <c r="MRF84" s="612"/>
      <c r="MRG84" s="181"/>
      <c r="MRH84" s="611"/>
      <c r="MRI84" s="612"/>
      <c r="MRJ84" s="612"/>
      <c r="MRK84" s="612"/>
      <c r="MRL84" s="612"/>
      <c r="MRM84" s="612"/>
      <c r="MRN84" s="181"/>
      <c r="MRO84" s="611"/>
      <c r="MRP84" s="612"/>
      <c r="MRQ84" s="612"/>
      <c r="MRR84" s="612"/>
      <c r="MRS84" s="612"/>
      <c r="MRT84" s="612"/>
      <c r="MRU84" s="181"/>
      <c r="MRV84" s="611"/>
      <c r="MRW84" s="612"/>
      <c r="MRX84" s="612"/>
      <c r="MRY84" s="612"/>
      <c r="MRZ84" s="612"/>
      <c r="MSA84" s="612"/>
      <c r="MSB84" s="181"/>
      <c r="MSC84" s="611"/>
      <c r="MSD84" s="612"/>
      <c r="MSE84" s="612"/>
      <c r="MSF84" s="612"/>
      <c r="MSG84" s="612"/>
      <c r="MSH84" s="612"/>
      <c r="MSI84" s="181"/>
      <c r="MSJ84" s="611"/>
      <c r="MSK84" s="612"/>
      <c r="MSL84" s="612"/>
      <c r="MSM84" s="612"/>
      <c r="MSN84" s="612"/>
      <c r="MSO84" s="612"/>
      <c r="MSP84" s="181"/>
      <c r="MSQ84" s="611"/>
      <c r="MSR84" s="612"/>
      <c r="MSS84" s="612"/>
      <c r="MST84" s="612"/>
      <c r="MSU84" s="612"/>
      <c r="MSV84" s="612"/>
      <c r="MSW84" s="181"/>
      <c r="MSX84" s="611"/>
      <c r="MSY84" s="612"/>
      <c r="MSZ84" s="612"/>
      <c r="MTA84" s="612"/>
      <c r="MTB84" s="612"/>
      <c r="MTC84" s="612"/>
      <c r="MTD84" s="181"/>
      <c r="MTE84" s="611"/>
      <c r="MTF84" s="612"/>
      <c r="MTG84" s="612"/>
      <c r="MTH84" s="612"/>
      <c r="MTI84" s="612"/>
      <c r="MTJ84" s="612"/>
      <c r="MTK84" s="181"/>
      <c r="MTL84" s="611"/>
      <c r="MTM84" s="612"/>
      <c r="MTN84" s="612"/>
      <c r="MTO84" s="612"/>
      <c r="MTP84" s="612"/>
      <c r="MTQ84" s="612"/>
      <c r="MTR84" s="181"/>
      <c r="MTS84" s="611"/>
      <c r="MTT84" s="612"/>
      <c r="MTU84" s="612"/>
      <c r="MTV84" s="612"/>
      <c r="MTW84" s="612"/>
      <c r="MTX84" s="612"/>
      <c r="MTY84" s="181"/>
      <c r="MTZ84" s="611"/>
      <c r="MUA84" s="612"/>
      <c r="MUB84" s="612"/>
      <c r="MUC84" s="612"/>
      <c r="MUD84" s="612"/>
      <c r="MUE84" s="612"/>
      <c r="MUF84" s="181"/>
      <c r="MUG84" s="611"/>
      <c r="MUH84" s="612"/>
      <c r="MUI84" s="612"/>
      <c r="MUJ84" s="612"/>
      <c r="MUK84" s="612"/>
      <c r="MUL84" s="612"/>
      <c r="MUM84" s="181"/>
      <c r="MUN84" s="611"/>
      <c r="MUO84" s="612"/>
      <c r="MUP84" s="612"/>
      <c r="MUQ84" s="612"/>
      <c r="MUR84" s="612"/>
      <c r="MUS84" s="612"/>
      <c r="MUT84" s="181"/>
      <c r="MUU84" s="611"/>
      <c r="MUV84" s="612"/>
      <c r="MUW84" s="612"/>
      <c r="MUX84" s="612"/>
      <c r="MUY84" s="612"/>
      <c r="MUZ84" s="612"/>
      <c r="MVA84" s="181"/>
      <c r="MVB84" s="611"/>
      <c r="MVC84" s="612"/>
      <c r="MVD84" s="612"/>
      <c r="MVE84" s="612"/>
      <c r="MVF84" s="612"/>
      <c r="MVG84" s="612"/>
      <c r="MVH84" s="181"/>
      <c r="MVI84" s="611"/>
      <c r="MVJ84" s="612"/>
      <c r="MVK84" s="612"/>
      <c r="MVL84" s="612"/>
      <c r="MVM84" s="612"/>
      <c r="MVN84" s="612"/>
      <c r="MVO84" s="181"/>
      <c r="MVP84" s="611"/>
      <c r="MVQ84" s="612"/>
      <c r="MVR84" s="612"/>
      <c r="MVS84" s="612"/>
      <c r="MVT84" s="612"/>
      <c r="MVU84" s="612"/>
      <c r="MVV84" s="181"/>
      <c r="MVW84" s="611"/>
      <c r="MVX84" s="612"/>
      <c r="MVY84" s="612"/>
      <c r="MVZ84" s="612"/>
      <c r="MWA84" s="612"/>
      <c r="MWB84" s="612"/>
      <c r="MWC84" s="181"/>
      <c r="MWD84" s="611"/>
      <c r="MWE84" s="612"/>
      <c r="MWF84" s="612"/>
      <c r="MWG84" s="612"/>
      <c r="MWH84" s="612"/>
      <c r="MWI84" s="612"/>
      <c r="MWJ84" s="181"/>
      <c r="MWK84" s="611"/>
      <c r="MWL84" s="612"/>
      <c r="MWM84" s="612"/>
      <c r="MWN84" s="612"/>
      <c r="MWO84" s="612"/>
      <c r="MWP84" s="612"/>
      <c r="MWQ84" s="181"/>
      <c r="MWR84" s="611"/>
      <c r="MWS84" s="612"/>
      <c r="MWT84" s="612"/>
      <c r="MWU84" s="612"/>
      <c r="MWV84" s="612"/>
      <c r="MWW84" s="612"/>
      <c r="MWX84" s="181"/>
      <c r="MWY84" s="611"/>
      <c r="MWZ84" s="612"/>
      <c r="MXA84" s="612"/>
      <c r="MXB84" s="612"/>
      <c r="MXC84" s="612"/>
      <c r="MXD84" s="612"/>
      <c r="MXE84" s="181"/>
      <c r="MXF84" s="611"/>
      <c r="MXG84" s="612"/>
      <c r="MXH84" s="612"/>
      <c r="MXI84" s="612"/>
      <c r="MXJ84" s="612"/>
      <c r="MXK84" s="612"/>
      <c r="MXL84" s="181"/>
      <c r="MXM84" s="611"/>
      <c r="MXN84" s="612"/>
      <c r="MXO84" s="612"/>
      <c r="MXP84" s="612"/>
      <c r="MXQ84" s="612"/>
      <c r="MXR84" s="612"/>
      <c r="MXS84" s="181"/>
      <c r="MXT84" s="611"/>
      <c r="MXU84" s="612"/>
      <c r="MXV84" s="612"/>
      <c r="MXW84" s="612"/>
      <c r="MXX84" s="612"/>
      <c r="MXY84" s="612"/>
      <c r="MXZ84" s="181"/>
      <c r="MYA84" s="611"/>
      <c r="MYB84" s="612"/>
      <c r="MYC84" s="612"/>
      <c r="MYD84" s="612"/>
      <c r="MYE84" s="612"/>
      <c r="MYF84" s="612"/>
      <c r="MYG84" s="181"/>
      <c r="MYH84" s="611"/>
      <c r="MYI84" s="612"/>
      <c r="MYJ84" s="612"/>
      <c r="MYK84" s="612"/>
      <c r="MYL84" s="612"/>
      <c r="MYM84" s="612"/>
      <c r="MYN84" s="181"/>
      <c r="MYO84" s="611"/>
      <c r="MYP84" s="612"/>
      <c r="MYQ84" s="612"/>
      <c r="MYR84" s="612"/>
      <c r="MYS84" s="612"/>
      <c r="MYT84" s="612"/>
      <c r="MYU84" s="181"/>
      <c r="MYV84" s="611"/>
      <c r="MYW84" s="612"/>
      <c r="MYX84" s="612"/>
      <c r="MYY84" s="612"/>
      <c r="MYZ84" s="612"/>
      <c r="MZA84" s="612"/>
      <c r="MZB84" s="181"/>
      <c r="MZC84" s="611"/>
      <c r="MZD84" s="612"/>
      <c r="MZE84" s="612"/>
      <c r="MZF84" s="612"/>
      <c r="MZG84" s="612"/>
      <c r="MZH84" s="612"/>
      <c r="MZI84" s="181"/>
      <c r="MZJ84" s="611"/>
      <c r="MZK84" s="612"/>
      <c r="MZL84" s="612"/>
      <c r="MZM84" s="612"/>
      <c r="MZN84" s="612"/>
      <c r="MZO84" s="612"/>
      <c r="MZP84" s="181"/>
      <c r="MZQ84" s="611"/>
      <c r="MZR84" s="612"/>
      <c r="MZS84" s="612"/>
      <c r="MZT84" s="612"/>
      <c r="MZU84" s="612"/>
      <c r="MZV84" s="612"/>
      <c r="MZW84" s="181"/>
      <c r="MZX84" s="611"/>
      <c r="MZY84" s="612"/>
      <c r="MZZ84" s="612"/>
      <c r="NAA84" s="612"/>
      <c r="NAB84" s="612"/>
      <c r="NAC84" s="612"/>
      <c r="NAD84" s="181"/>
      <c r="NAE84" s="611"/>
      <c r="NAF84" s="612"/>
      <c r="NAG84" s="612"/>
      <c r="NAH84" s="612"/>
      <c r="NAI84" s="612"/>
      <c r="NAJ84" s="612"/>
      <c r="NAK84" s="181"/>
      <c r="NAL84" s="611"/>
      <c r="NAM84" s="612"/>
      <c r="NAN84" s="612"/>
      <c r="NAO84" s="612"/>
      <c r="NAP84" s="612"/>
      <c r="NAQ84" s="612"/>
      <c r="NAR84" s="181"/>
      <c r="NAS84" s="611"/>
      <c r="NAT84" s="612"/>
      <c r="NAU84" s="612"/>
      <c r="NAV84" s="612"/>
      <c r="NAW84" s="612"/>
      <c r="NAX84" s="612"/>
      <c r="NAY84" s="181"/>
      <c r="NAZ84" s="611"/>
      <c r="NBA84" s="612"/>
      <c r="NBB84" s="612"/>
      <c r="NBC84" s="612"/>
      <c r="NBD84" s="612"/>
      <c r="NBE84" s="612"/>
      <c r="NBF84" s="181"/>
      <c r="NBG84" s="611"/>
      <c r="NBH84" s="612"/>
      <c r="NBI84" s="612"/>
      <c r="NBJ84" s="612"/>
      <c r="NBK84" s="612"/>
      <c r="NBL84" s="612"/>
      <c r="NBM84" s="181"/>
      <c r="NBN84" s="611"/>
      <c r="NBO84" s="612"/>
      <c r="NBP84" s="612"/>
      <c r="NBQ84" s="612"/>
      <c r="NBR84" s="612"/>
      <c r="NBS84" s="612"/>
      <c r="NBT84" s="181"/>
      <c r="NBU84" s="611"/>
      <c r="NBV84" s="612"/>
      <c r="NBW84" s="612"/>
      <c r="NBX84" s="612"/>
      <c r="NBY84" s="612"/>
      <c r="NBZ84" s="612"/>
      <c r="NCA84" s="181"/>
      <c r="NCB84" s="611"/>
      <c r="NCC84" s="612"/>
      <c r="NCD84" s="612"/>
      <c r="NCE84" s="612"/>
      <c r="NCF84" s="612"/>
      <c r="NCG84" s="612"/>
      <c r="NCH84" s="181"/>
      <c r="NCI84" s="611"/>
      <c r="NCJ84" s="612"/>
      <c r="NCK84" s="612"/>
      <c r="NCL84" s="612"/>
      <c r="NCM84" s="612"/>
      <c r="NCN84" s="612"/>
      <c r="NCO84" s="181"/>
      <c r="NCP84" s="611"/>
      <c r="NCQ84" s="612"/>
      <c r="NCR84" s="612"/>
      <c r="NCS84" s="612"/>
      <c r="NCT84" s="612"/>
      <c r="NCU84" s="612"/>
      <c r="NCV84" s="181"/>
      <c r="NCW84" s="611"/>
      <c r="NCX84" s="612"/>
      <c r="NCY84" s="612"/>
      <c r="NCZ84" s="612"/>
      <c r="NDA84" s="612"/>
      <c r="NDB84" s="612"/>
      <c r="NDC84" s="181"/>
      <c r="NDD84" s="611"/>
      <c r="NDE84" s="612"/>
      <c r="NDF84" s="612"/>
      <c r="NDG84" s="612"/>
      <c r="NDH84" s="612"/>
      <c r="NDI84" s="612"/>
      <c r="NDJ84" s="181"/>
      <c r="NDK84" s="611"/>
      <c r="NDL84" s="612"/>
      <c r="NDM84" s="612"/>
      <c r="NDN84" s="612"/>
      <c r="NDO84" s="612"/>
      <c r="NDP84" s="612"/>
      <c r="NDQ84" s="181"/>
      <c r="NDR84" s="611"/>
      <c r="NDS84" s="612"/>
      <c r="NDT84" s="612"/>
      <c r="NDU84" s="612"/>
      <c r="NDV84" s="612"/>
      <c r="NDW84" s="612"/>
      <c r="NDX84" s="181"/>
      <c r="NDY84" s="611"/>
      <c r="NDZ84" s="612"/>
      <c r="NEA84" s="612"/>
      <c r="NEB84" s="612"/>
      <c r="NEC84" s="612"/>
      <c r="NED84" s="612"/>
      <c r="NEE84" s="181"/>
      <c r="NEF84" s="611"/>
      <c r="NEG84" s="612"/>
      <c r="NEH84" s="612"/>
      <c r="NEI84" s="612"/>
      <c r="NEJ84" s="612"/>
      <c r="NEK84" s="612"/>
      <c r="NEL84" s="181"/>
      <c r="NEM84" s="611"/>
      <c r="NEN84" s="612"/>
      <c r="NEO84" s="612"/>
      <c r="NEP84" s="612"/>
      <c r="NEQ84" s="612"/>
      <c r="NER84" s="612"/>
      <c r="NES84" s="181"/>
      <c r="NET84" s="611"/>
      <c r="NEU84" s="612"/>
      <c r="NEV84" s="612"/>
      <c r="NEW84" s="612"/>
      <c r="NEX84" s="612"/>
      <c r="NEY84" s="612"/>
      <c r="NEZ84" s="181"/>
      <c r="NFA84" s="611"/>
      <c r="NFB84" s="612"/>
      <c r="NFC84" s="612"/>
      <c r="NFD84" s="612"/>
      <c r="NFE84" s="612"/>
      <c r="NFF84" s="612"/>
      <c r="NFG84" s="181"/>
      <c r="NFH84" s="611"/>
      <c r="NFI84" s="612"/>
      <c r="NFJ84" s="612"/>
      <c r="NFK84" s="612"/>
      <c r="NFL84" s="612"/>
      <c r="NFM84" s="612"/>
      <c r="NFN84" s="181"/>
      <c r="NFO84" s="611"/>
      <c r="NFP84" s="612"/>
      <c r="NFQ84" s="612"/>
      <c r="NFR84" s="612"/>
      <c r="NFS84" s="612"/>
      <c r="NFT84" s="612"/>
      <c r="NFU84" s="181"/>
      <c r="NFV84" s="611"/>
      <c r="NFW84" s="612"/>
      <c r="NFX84" s="612"/>
      <c r="NFY84" s="612"/>
      <c r="NFZ84" s="612"/>
      <c r="NGA84" s="612"/>
      <c r="NGB84" s="181"/>
      <c r="NGC84" s="611"/>
      <c r="NGD84" s="612"/>
      <c r="NGE84" s="612"/>
      <c r="NGF84" s="612"/>
      <c r="NGG84" s="612"/>
      <c r="NGH84" s="612"/>
      <c r="NGI84" s="181"/>
      <c r="NGJ84" s="611"/>
      <c r="NGK84" s="612"/>
      <c r="NGL84" s="612"/>
      <c r="NGM84" s="612"/>
      <c r="NGN84" s="612"/>
      <c r="NGO84" s="612"/>
      <c r="NGP84" s="181"/>
      <c r="NGQ84" s="611"/>
      <c r="NGR84" s="612"/>
      <c r="NGS84" s="612"/>
      <c r="NGT84" s="612"/>
      <c r="NGU84" s="612"/>
      <c r="NGV84" s="612"/>
      <c r="NGW84" s="181"/>
      <c r="NGX84" s="611"/>
      <c r="NGY84" s="612"/>
      <c r="NGZ84" s="612"/>
      <c r="NHA84" s="612"/>
      <c r="NHB84" s="612"/>
      <c r="NHC84" s="612"/>
      <c r="NHD84" s="181"/>
      <c r="NHE84" s="611"/>
      <c r="NHF84" s="612"/>
      <c r="NHG84" s="612"/>
      <c r="NHH84" s="612"/>
      <c r="NHI84" s="612"/>
      <c r="NHJ84" s="612"/>
      <c r="NHK84" s="181"/>
      <c r="NHL84" s="611"/>
      <c r="NHM84" s="612"/>
      <c r="NHN84" s="612"/>
      <c r="NHO84" s="612"/>
      <c r="NHP84" s="612"/>
      <c r="NHQ84" s="612"/>
      <c r="NHR84" s="181"/>
      <c r="NHS84" s="611"/>
      <c r="NHT84" s="612"/>
      <c r="NHU84" s="612"/>
      <c r="NHV84" s="612"/>
      <c r="NHW84" s="612"/>
      <c r="NHX84" s="612"/>
      <c r="NHY84" s="181"/>
      <c r="NHZ84" s="611"/>
      <c r="NIA84" s="612"/>
      <c r="NIB84" s="612"/>
      <c r="NIC84" s="612"/>
      <c r="NID84" s="612"/>
      <c r="NIE84" s="612"/>
      <c r="NIF84" s="181"/>
      <c r="NIG84" s="611"/>
      <c r="NIH84" s="612"/>
      <c r="NII84" s="612"/>
      <c r="NIJ84" s="612"/>
      <c r="NIK84" s="612"/>
      <c r="NIL84" s="612"/>
      <c r="NIM84" s="181"/>
      <c r="NIN84" s="611"/>
      <c r="NIO84" s="612"/>
      <c r="NIP84" s="612"/>
      <c r="NIQ84" s="612"/>
      <c r="NIR84" s="612"/>
      <c r="NIS84" s="612"/>
      <c r="NIT84" s="181"/>
      <c r="NIU84" s="611"/>
      <c r="NIV84" s="612"/>
      <c r="NIW84" s="612"/>
      <c r="NIX84" s="612"/>
      <c r="NIY84" s="612"/>
      <c r="NIZ84" s="612"/>
      <c r="NJA84" s="181"/>
      <c r="NJB84" s="611"/>
      <c r="NJC84" s="612"/>
      <c r="NJD84" s="612"/>
      <c r="NJE84" s="612"/>
      <c r="NJF84" s="612"/>
      <c r="NJG84" s="612"/>
      <c r="NJH84" s="181"/>
      <c r="NJI84" s="611"/>
      <c r="NJJ84" s="612"/>
      <c r="NJK84" s="612"/>
      <c r="NJL84" s="612"/>
      <c r="NJM84" s="612"/>
      <c r="NJN84" s="612"/>
      <c r="NJO84" s="181"/>
      <c r="NJP84" s="611"/>
      <c r="NJQ84" s="612"/>
      <c r="NJR84" s="612"/>
      <c r="NJS84" s="612"/>
      <c r="NJT84" s="612"/>
      <c r="NJU84" s="612"/>
      <c r="NJV84" s="181"/>
      <c r="NJW84" s="611"/>
      <c r="NJX84" s="612"/>
      <c r="NJY84" s="612"/>
      <c r="NJZ84" s="612"/>
      <c r="NKA84" s="612"/>
      <c r="NKB84" s="612"/>
      <c r="NKC84" s="181"/>
      <c r="NKD84" s="611"/>
      <c r="NKE84" s="612"/>
      <c r="NKF84" s="612"/>
      <c r="NKG84" s="612"/>
      <c r="NKH84" s="612"/>
      <c r="NKI84" s="612"/>
      <c r="NKJ84" s="181"/>
      <c r="NKK84" s="611"/>
      <c r="NKL84" s="612"/>
      <c r="NKM84" s="612"/>
      <c r="NKN84" s="612"/>
      <c r="NKO84" s="612"/>
      <c r="NKP84" s="612"/>
      <c r="NKQ84" s="181"/>
      <c r="NKR84" s="611"/>
      <c r="NKS84" s="612"/>
      <c r="NKT84" s="612"/>
      <c r="NKU84" s="612"/>
      <c r="NKV84" s="612"/>
      <c r="NKW84" s="612"/>
      <c r="NKX84" s="181"/>
      <c r="NKY84" s="611"/>
      <c r="NKZ84" s="612"/>
      <c r="NLA84" s="612"/>
      <c r="NLB84" s="612"/>
      <c r="NLC84" s="612"/>
      <c r="NLD84" s="612"/>
      <c r="NLE84" s="181"/>
      <c r="NLF84" s="611"/>
      <c r="NLG84" s="612"/>
      <c r="NLH84" s="612"/>
      <c r="NLI84" s="612"/>
      <c r="NLJ84" s="612"/>
      <c r="NLK84" s="612"/>
      <c r="NLL84" s="181"/>
      <c r="NLM84" s="611"/>
      <c r="NLN84" s="612"/>
      <c r="NLO84" s="612"/>
      <c r="NLP84" s="612"/>
      <c r="NLQ84" s="612"/>
      <c r="NLR84" s="612"/>
      <c r="NLS84" s="181"/>
      <c r="NLT84" s="611"/>
      <c r="NLU84" s="612"/>
      <c r="NLV84" s="612"/>
      <c r="NLW84" s="612"/>
      <c r="NLX84" s="612"/>
      <c r="NLY84" s="612"/>
      <c r="NLZ84" s="181"/>
      <c r="NMA84" s="611"/>
      <c r="NMB84" s="612"/>
      <c r="NMC84" s="612"/>
      <c r="NMD84" s="612"/>
      <c r="NME84" s="612"/>
      <c r="NMF84" s="612"/>
      <c r="NMG84" s="181"/>
      <c r="NMH84" s="611"/>
      <c r="NMI84" s="612"/>
      <c r="NMJ84" s="612"/>
      <c r="NMK84" s="612"/>
      <c r="NML84" s="612"/>
      <c r="NMM84" s="612"/>
      <c r="NMN84" s="181"/>
      <c r="NMO84" s="611"/>
      <c r="NMP84" s="612"/>
      <c r="NMQ84" s="612"/>
      <c r="NMR84" s="612"/>
      <c r="NMS84" s="612"/>
      <c r="NMT84" s="612"/>
      <c r="NMU84" s="181"/>
      <c r="NMV84" s="611"/>
      <c r="NMW84" s="612"/>
      <c r="NMX84" s="612"/>
      <c r="NMY84" s="612"/>
      <c r="NMZ84" s="612"/>
      <c r="NNA84" s="612"/>
      <c r="NNB84" s="181"/>
      <c r="NNC84" s="611"/>
      <c r="NND84" s="612"/>
      <c r="NNE84" s="612"/>
      <c r="NNF84" s="612"/>
      <c r="NNG84" s="612"/>
      <c r="NNH84" s="612"/>
      <c r="NNI84" s="181"/>
      <c r="NNJ84" s="611"/>
      <c r="NNK84" s="612"/>
      <c r="NNL84" s="612"/>
      <c r="NNM84" s="612"/>
      <c r="NNN84" s="612"/>
      <c r="NNO84" s="612"/>
      <c r="NNP84" s="181"/>
      <c r="NNQ84" s="611"/>
      <c r="NNR84" s="612"/>
      <c r="NNS84" s="612"/>
      <c r="NNT84" s="612"/>
      <c r="NNU84" s="612"/>
      <c r="NNV84" s="612"/>
      <c r="NNW84" s="181"/>
      <c r="NNX84" s="611"/>
      <c r="NNY84" s="612"/>
      <c r="NNZ84" s="612"/>
      <c r="NOA84" s="612"/>
      <c r="NOB84" s="612"/>
      <c r="NOC84" s="612"/>
      <c r="NOD84" s="181"/>
      <c r="NOE84" s="611"/>
      <c r="NOF84" s="612"/>
      <c r="NOG84" s="612"/>
      <c r="NOH84" s="612"/>
      <c r="NOI84" s="612"/>
      <c r="NOJ84" s="612"/>
      <c r="NOK84" s="181"/>
      <c r="NOL84" s="611"/>
      <c r="NOM84" s="612"/>
      <c r="NON84" s="612"/>
      <c r="NOO84" s="612"/>
      <c r="NOP84" s="612"/>
      <c r="NOQ84" s="612"/>
      <c r="NOR84" s="181"/>
      <c r="NOS84" s="611"/>
      <c r="NOT84" s="612"/>
      <c r="NOU84" s="612"/>
      <c r="NOV84" s="612"/>
      <c r="NOW84" s="612"/>
      <c r="NOX84" s="612"/>
      <c r="NOY84" s="181"/>
      <c r="NOZ84" s="611"/>
      <c r="NPA84" s="612"/>
      <c r="NPB84" s="612"/>
      <c r="NPC84" s="612"/>
      <c r="NPD84" s="612"/>
      <c r="NPE84" s="612"/>
      <c r="NPF84" s="181"/>
      <c r="NPG84" s="611"/>
      <c r="NPH84" s="612"/>
      <c r="NPI84" s="612"/>
      <c r="NPJ84" s="612"/>
      <c r="NPK84" s="612"/>
      <c r="NPL84" s="612"/>
      <c r="NPM84" s="181"/>
      <c r="NPN84" s="611"/>
      <c r="NPO84" s="612"/>
      <c r="NPP84" s="612"/>
      <c r="NPQ84" s="612"/>
      <c r="NPR84" s="612"/>
      <c r="NPS84" s="612"/>
      <c r="NPT84" s="181"/>
      <c r="NPU84" s="611"/>
      <c r="NPV84" s="612"/>
      <c r="NPW84" s="612"/>
      <c r="NPX84" s="612"/>
      <c r="NPY84" s="612"/>
      <c r="NPZ84" s="612"/>
      <c r="NQA84" s="181"/>
      <c r="NQB84" s="611"/>
      <c r="NQC84" s="612"/>
      <c r="NQD84" s="612"/>
      <c r="NQE84" s="612"/>
      <c r="NQF84" s="612"/>
      <c r="NQG84" s="612"/>
      <c r="NQH84" s="181"/>
      <c r="NQI84" s="611"/>
      <c r="NQJ84" s="612"/>
      <c r="NQK84" s="612"/>
      <c r="NQL84" s="612"/>
      <c r="NQM84" s="612"/>
      <c r="NQN84" s="612"/>
      <c r="NQO84" s="181"/>
      <c r="NQP84" s="611"/>
      <c r="NQQ84" s="612"/>
      <c r="NQR84" s="612"/>
      <c r="NQS84" s="612"/>
      <c r="NQT84" s="612"/>
      <c r="NQU84" s="612"/>
      <c r="NQV84" s="181"/>
      <c r="NQW84" s="611"/>
      <c r="NQX84" s="612"/>
      <c r="NQY84" s="612"/>
      <c r="NQZ84" s="612"/>
      <c r="NRA84" s="612"/>
      <c r="NRB84" s="612"/>
      <c r="NRC84" s="181"/>
      <c r="NRD84" s="611"/>
      <c r="NRE84" s="612"/>
      <c r="NRF84" s="612"/>
      <c r="NRG84" s="612"/>
      <c r="NRH84" s="612"/>
      <c r="NRI84" s="612"/>
      <c r="NRJ84" s="181"/>
      <c r="NRK84" s="611"/>
      <c r="NRL84" s="612"/>
      <c r="NRM84" s="612"/>
      <c r="NRN84" s="612"/>
      <c r="NRO84" s="612"/>
      <c r="NRP84" s="612"/>
      <c r="NRQ84" s="181"/>
      <c r="NRR84" s="611"/>
      <c r="NRS84" s="612"/>
      <c r="NRT84" s="612"/>
      <c r="NRU84" s="612"/>
      <c r="NRV84" s="612"/>
      <c r="NRW84" s="612"/>
      <c r="NRX84" s="181"/>
      <c r="NRY84" s="611"/>
      <c r="NRZ84" s="612"/>
      <c r="NSA84" s="612"/>
      <c r="NSB84" s="612"/>
      <c r="NSC84" s="612"/>
      <c r="NSD84" s="612"/>
      <c r="NSE84" s="181"/>
      <c r="NSF84" s="611"/>
      <c r="NSG84" s="612"/>
      <c r="NSH84" s="612"/>
      <c r="NSI84" s="612"/>
      <c r="NSJ84" s="612"/>
      <c r="NSK84" s="612"/>
      <c r="NSL84" s="181"/>
      <c r="NSM84" s="611"/>
      <c r="NSN84" s="612"/>
      <c r="NSO84" s="612"/>
      <c r="NSP84" s="612"/>
      <c r="NSQ84" s="612"/>
      <c r="NSR84" s="612"/>
      <c r="NSS84" s="181"/>
      <c r="NST84" s="611"/>
      <c r="NSU84" s="612"/>
      <c r="NSV84" s="612"/>
      <c r="NSW84" s="612"/>
      <c r="NSX84" s="612"/>
      <c r="NSY84" s="612"/>
      <c r="NSZ84" s="181"/>
      <c r="NTA84" s="611"/>
      <c r="NTB84" s="612"/>
      <c r="NTC84" s="612"/>
      <c r="NTD84" s="612"/>
      <c r="NTE84" s="612"/>
      <c r="NTF84" s="612"/>
      <c r="NTG84" s="181"/>
      <c r="NTH84" s="611"/>
      <c r="NTI84" s="612"/>
      <c r="NTJ84" s="612"/>
      <c r="NTK84" s="612"/>
      <c r="NTL84" s="612"/>
      <c r="NTM84" s="612"/>
      <c r="NTN84" s="181"/>
      <c r="NTO84" s="611"/>
      <c r="NTP84" s="612"/>
      <c r="NTQ84" s="612"/>
      <c r="NTR84" s="612"/>
      <c r="NTS84" s="612"/>
      <c r="NTT84" s="612"/>
      <c r="NTU84" s="181"/>
      <c r="NTV84" s="611"/>
      <c r="NTW84" s="612"/>
      <c r="NTX84" s="612"/>
      <c r="NTY84" s="612"/>
      <c r="NTZ84" s="612"/>
      <c r="NUA84" s="612"/>
      <c r="NUB84" s="181"/>
      <c r="NUC84" s="611"/>
      <c r="NUD84" s="612"/>
      <c r="NUE84" s="612"/>
      <c r="NUF84" s="612"/>
      <c r="NUG84" s="612"/>
      <c r="NUH84" s="612"/>
      <c r="NUI84" s="181"/>
      <c r="NUJ84" s="611"/>
      <c r="NUK84" s="612"/>
      <c r="NUL84" s="612"/>
      <c r="NUM84" s="612"/>
      <c r="NUN84" s="612"/>
      <c r="NUO84" s="612"/>
      <c r="NUP84" s="181"/>
      <c r="NUQ84" s="611"/>
      <c r="NUR84" s="612"/>
      <c r="NUS84" s="612"/>
      <c r="NUT84" s="612"/>
      <c r="NUU84" s="612"/>
      <c r="NUV84" s="612"/>
      <c r="NUW84" s="181"/>
      <c r="NUX84" s="611"/>
      <c r="NUY84" s="612"/>
      <c r="NUZ84" s="612"/>
      <c r="NVA84" s="612"/>
      <c r="NVB84" s="612"/>
      <c r="NVC84" s="612"/>
      <c r="NVD84" s="181"/>
      <c r="NVE84" s="611"/>
      <c r="NVF84" s="612"/>
      <c r="NVG84" s="612"/>
      <c r="NVH84" s="612"/>
      <c r="NVI84" s="612"/>
      <c r="NVJ84" s="612"/>
      <c r="NVK84" s="181"/>
      <c r="NVL84" s="611"/>
      <c r="NVM84" s="612"/>
      <c r="NVN84" s="612"/>
      <c r="NVO84" s="612"/>
      <c r="NVP84" s="612"/>
      <c r="NVQ84" s="612"/>
      <c r="NVR84" s="181"/>
      <c r="NVS84" s="611"/>
      <c r="NVT84" s="612"/>
      <c r="NVU84" s="612"/>
      <c r="NVV84" s="612"/>
      <c r="NVW84" s="612"/>
      <c r="NVX84" s="612"/>
      <c r="NVY84" s="181"/>
      <c r="NVZ84" s="611"/>
      <c r="NWA84" s="612"/>
      <c r="NWB84" s="612"/>
      <c r="NWC84" s="612"/>
      <c r="NWD84" s="612"/>
      <c r="NWE84" s="612"/>
      <c r="NWF84" s="181"/>
      <c r="NWG84" s="611"/>
      <c r="NWH84" s="612"/>
      <c r="NWI84" s="612"/>
      <c r="NWJ84" s="612"/>
      <c r="NWK84" s="612"/>
      <c r="NWL84" s="612"/>
      <c r="NWM84" s="181"/>
      <c r="NWN84" s="611"/>
      <c r="NWO84" s="612"/>
      <c r="NWP84" s="612"/>
      <c r="NWQ84" s="612"/>
      <c r="NWR84" s="612"/>
      <c r="NWS84" s="612"/>
      <c r="NWT84" s="181"/>
      <c r="NWU84" s="611"/>
      <c r="NWV84" s="612"/>
      <c r="NWW84" s="612"/>
      <c r="NWX84" s="612"/>
      <c r="NWY84" s="612"/>
      <c r="NWZ84" s="612"/>
      <c r="NXA84" s="181"/>
      <c r="NXB84" s="611"/>
      <c r="NXC84" s="612"/>
      <c r="NXD84" s="612"/>
      <c r="NXE84" s="612"/>
      <c r="NXF84" s="612"/>
      <c r="NXG84" s="612"/>
      <c r="NXH84" s="181"/>
      <c r="NXI84" s="611"/>
      <c r="NXJ84" s="612"/>
      <c r="NXK84" s="612"/>
      <c r="NXL84" s="612"/>
      <c r="NXM84" s="612"/>
      <c r="NXN84" s="612"/>
      <c r="NXO84" s="181"/>
      <c r="NXP84" s="611"/>
      <c r="NXQ84" s="612"/>
      <c r="NXR84" s="612"/>
      <c r="NXS84" s="612"/>
      <c r="NXT84" s="612"/>
      <c r="NXU84" s="612"/>
      <c r="NXV84" s="181"/>
      <c r="NXW84" s="611"/>
      <c r="NXX84" s="612"/>
      <c r="NXY84" s="612"/>
      <c r="NXZ84" s="612"/>
      <c r="NYA84" s="612"/>
      <c r="NYB84" s="612"/>
      <c r="NYC84" s="181"/>
      <c r="NYD84" s="611"/>
      <c r="NYE84" s="612"/>
      <c r="NYF84" s="612"/>
      <c r="NYG84" s="612"/>
      <c r="NYH84" s="612"/>
      <c r="NYI84" s="612"/>
      <c r="NYJ84" s="181"/>
      <c r="NYK84" s="611"/>
      <c r="NYL84" s="612"/>
      <c r="NYM84" s="612"/>
      <c r="NYN84" s="612"/>
      <c r="NYO84" s="612"/>
      <c r="NYP84" s="612"/>
      <c r="NYQ84" s="181"/>
      <c r="NYR84" s="611"/>
      <c r="NYS84" s="612"/>
      <c r="NYT84" s="612"/>
      <c r="NYU84" s="612"/>
      <c r="NYV84" s="612"/>
      <c r="NYW84" s="612"/>
      <c r="NYX84" s="181"/>
      <c r="NYY84" s="611"/>
      <c r="NYZ84" s="612"/>
      <c r="NZA84" s="612"/>
      <c r="NZB84" s="612"/>
      <c r="NZC84" s="612"/>
      <c r="NZD84" s="612"/>
      <c r="NZE84" s="181"/>
      <c r="NZF84" s="611"/>
      <c r="NZG84" s="612"/>
      <c r="NZH84" s="612"/>
      <c r="NZI84" s="612"/>
      <c r="NZJ84" s="612"/>
      <c r="NZK84" s="612"/>
      <c r="NZL84" s="181"/>
      <c r="NZM84" s="611"/>
      <c r="NZN84" s="612"/>
      <c r="NZO84" s="612"/>
      <c r="NZP84" s="612"/>
      <c r="NZQ84" s="612"/>
      <c r="NZR84" s="612"/>
      <c r="NZS84" s="181"/>
      <c r="NZT84" s="611"/>
      <c r="NZU84" s="612"/>
      <c r="NZV84" s="612"/>
      <c r="NZW84" s="612"/>
      <c r="NZX84" s="612"/>
      <c r="NZY84" s="612"/>
      <c r="NZZ84" s="181"/>
      <c r="OAA84" s="611"/>
      <c r="OAB84" s="612"/>
      <c r="OAC84" s="612"/>
      <c r="OAD84" s="612"/>
      <c r="OAE84" s="612"/>
      <c r="OAF84" s="612"/>
      <c r="OAG84" s="181"/>
      <c r="OAH84" s="611"/>
      <c r="OAI84" s="612"/>
      <c r="OAJ84" s="612"/>
      <c r="OAK84" s="612"/>
      <c r="OAL84" s="612"/>
      <c r="OAM84" s="612"/>
      <c r="OAN84" s="181"/>
      <c r="OAO84" s="611"/>
      <c r="OAP84" s="612"/>
      <c r="OAQ84" s="612"/>
      <c r="OAR84" s="612"/>
      <c r="OAS84" s="612"/>
      <c r="OAT84" s="612"/>
      <c r="OAU84" s="181"/>
      <c r="OAV84" s="611"/>
      <c r="OAW84" s="612"/>
      <c r="OAX84" s="612"/>
      <c r="OAY84" s="612"/>
      <c r="OAZ84" s="612"/>
      <c r="OBA84" s="612"/>
      <c r="OBB84" s="181"/>
      <c r="OBC84" s="611"/>
      <c r="OBD84" s="612"/>
      <c r="OBE84" s="612"/>
      <c r="OBF84" s="612"/>
      <c r="OBG84" s="612"/>
      <c r="OBH84" s="612"/>
      <c r="OBI84" s="181"/>
      <c r="OBJ84" s="611"/>
      <c r="OBK84" s="612"/>
      <c r="OBL84" s="612"/>
      <c r="OBM84" s="612"/>
      <c r="OBN84" s="612"/>
      <c r="OBO84" s="612"/>
      <c r="OBP84" s="181"/>
      <c r="OBQ84" s="611"/>
      <c r="OBR84" s="612"/>
      <c r="OBS84" s="612"/>
      <c r="OBT84" s="612"/>
      <c r="OBU84" s="612"/>
      <c r="OBV84" s="612"/>
      <c r="OBW84" s="181"/>
      <c r="OBX84" s="611"/>
      <c r="OBY84" s="612"/>
      <c r="OBZ84" s="612"/>
      <c r="OCA84" s="612"/>
      <c r="OCB84" s="612"/>
      <c r="OCC84" s="612"/>
      <c r="OCD84" s="181"/>
      <c r="OCE84" s="611"/>
      <c r="OCF84" s="612"/>
      <c r="OCG84" s="612"/>
      <c r="OCH84" s="612"/>
      <c r="OCI84" s="612"/>
      <c r="OCJ84" s="612"/>
      <c r="OCK84" s="181"/>
      <c r="OCL84" s="611"/>
      <c r="OCM84" s="612"/>
      <c r="OCN84" s="612"/>
      <c r="OCO84" s="612"/>
      <c r="OCP84" s="612"/>
      <c r="OCQ84" s="612"/>
      <c r="OCR84" s="181"/>
      <c r="OCS84" s="611"/>
      <c r="OCT84" s="612"/>
      <c r="OCU84" s="612"/>
      <c r="OCV84" s="612"/>
      <c r="OCW84" s="612"/>
      <c r="OCX84" s="612"/>
      <c r="OCY84" s="181"/>
      <c r="OCZ84" s="611"/>
      <c r="ODA84" s="612"/>
      <c r="ODB84" s="612"/>
      <c r="ODC84" s="612"/>
      <c r="ODD84" s="612"/>
      <c r="ODE84" s="612"/>
      <c r="ODF84" s="181"/>
      <c r="ODG84" s="611"/>
      <c r="ODH84" s="612"/>
      <c r="ODI84" s="612"/>
      <c r="ODJ84" s="612"/>
      <c r="ODK84" s="612"/>
      <c r="ODL84" s="612"/>
      <c r="ODM84" s="181"/>
      <c r="ODN84" s="611"/>
      <c r="ODO84" s="612"/>
      <c r="ODP84" s="612"/>
      <c r="ODQ84" s="612"/>
      <c r="ODR84" s="612"/>
      <c r="ODS84" s="612"/>
      <c r="ODT84" s="181"/>
      <c r="ODU84" s="611"/>
      <c r="ODV84" s="612"/>
      <c r="ODW84" s="612"/>
      <c r="ODX84" s="612"/>
      <c r="ODY84" s="612"/>
      <c r="ODZ84" s="612"/>
      <c r="OEA84" s="181"/>
      <c r="OEB84" s="611"/>
      <c r="OEC84" s="612"/>
      <c r="OED84" s="612"/>
      <c r="OEE84" s="612"/>
      <c r="OEF84" s="612"/>
      <c r="OEG84" s="612"/>
      <c r="OEH84" s="181"/>
      <c r="OEI84" s="611"/>
      <c r="OEJ84" s="612"/>
      <c r="OEK84" s="612"/>
      <c r="OEL84" s="612"/>
      <c r="OEM84" s="612"/>
      <c r="OEN84" s="612"/>
      <c r="OEO84" s="181"/>
      <c r="OEP84" s="611"/>
      <c r="OEQ84" s="612"/>
      <c r="OER84" s="612"/>
      <c r="OES84" s="612"/>
      <c r="OET84" s="612"/>
      <c r="OEU84" s="612"/>
      <c r="OEV84" s="181"/>
      <c r="OEW84" s="611"/>
      <c r="OEX84" s="612"/>
      <c r="OEY84" s="612"/>
      <c r="OEZ84" s="612"/>
      <c r="OFA84" s="612"/>
      <c r="OFB84" s="612"/>
      <c r="OFC84" s="181"/>
      <c r="OFD84" s="611"/>
      <c r="OFE84" s="612"/>
      <c r="OFF84" s="612"/>
      <c r="OFG84" s="612"/>
      <c r="OFH84" s="612"/>
      <c r="OFI84" s="612"/>
      <c r="OFJ84" s="181"/>
      <c r="OFK84" s="611"/>
      <c r="OFL84" s="612"/>
      <c r="OFM84" s="612"/>
      <c r="OFN84" s="612"/>
      <c r="OFO84" s="612"/>
      <c r="OFP84" s="612"/>
      <c r="OFQ84" s="181"/>
      <c r="OFR84" s="611"/>
      <c r="OFS84" s="612"/>
      <c r="OFT84" s="612"/>
      <c r="OFU84" s="612"/>
      <c r="OFV84" s="612"/>
      <c r="OFW84" s="612"/>
      <c r="OFX84" s="181"/>
      <c r="OFY84" s="611"/>
      <c r="OFZ84" s="612"/>
      <c r="OGA84" s="612"/>
      <c r="OGB84" s="612"/>
      <c r="OGC84" s="612"/>
      <c r="OGD84" s="612"/>
      <c r="OGE84" s="181"/>
      <c r="OGF84" s="611"/>
      <c r="OGG84" s="612"/>
      <c r="OGH84" s="612"/>
      <c r="OGI84" s="612"/>
      <c r="OGJ84" s="612"/>
      <c r="OGK84" s="612"/>
      <c r="OGL84" s="181"/>
      <c r="OGM84" s="611"/>
      <c r="OGN84" s="612"/>
      <c r="OGO84" s="612"/>
      <c r="OGP84" s="612"/>
      <c r="OGQ84" s="612"/>
      <c r="OGR84" s="612"/>
      <c r="OGS84" s="181"/>
      <c r="OGT84" s="611"/>
      <c r="OGU84" s="612"/>
      <c r="OGV84" s="612"/>
      <c r="OGW84" s="612"/>
      <c r="OGX84" s="612"/>
      <c r="OGY84" s="612"/>
      <c r="OGZ84" s="181"/>
      <c r="OHA84" s="611"/>
      <c r="OHB84" s="612"/>
      <c r="OHC84" s="612"/>
      <c r="OHD84" s="612"/>
      <c r="OHE84" s="612"/>
      <c r="OHF84" s="612"/>
      <c r="OHG84" s="181"/>
      <c r="OHH84" s="611"/>
      <c r="OHI84" s="612"/>
      <c r="OHJ84" s="612"/>
      <c r="OHK84" s="612"/>
      <c r="OHL84" s="612"/>
      <c r="OHM84" s="612"/>
      <c r="OHN84" s="181"/>
      <c r="OHO84" s="611"/>
      <c r="OHP84" s="612"/>
      <c r="OHQ84" s="612"/>
      <c r="OHR84" s="612"/>
      <c r="OHS84" s="612"/>
      <c r="OHT84" s="612"/>
      <c r="OHU84" s="181"/>
      <c r="OHV84" s="611"/>
      <c r="OHW84" s="612"/>
      <c r="OHX84" s="612"/>
      <c r="OHY84" s="612"/>
      <c r="OHZ84" s="612"/>
      <c r="OIA84" s="612"/>
      <c r="OIB84" s="181"/>
      <c r="OIC84" s="611"/>
      <c r="OID84" s="612"/>
      <c r="OIE84" s="612"/>
      <c r="OIF84" s="612"/>
      <c r="OIG84" s="612"/>
      <c r="OIH84" s="612"/>
      <c r="OII84" s="181"/>
      <c r="OIJ84" s="611"/>
      <c r="OIK84" s="612"/>
      <c r="OIL84" s="612"/>
      <c r="OIM84" s="612"/>
      <c r="OIN84" s="612"/>
      <c r="OIO84" s="612"/>
      <c r="OIP84" s="181"/>
      <c r="OIQ84" s="611"/>
      <c r="OIR84" s="612"/>
      <c r="OIS84" s="612"/>
      <c r="OIT84" s="612"/>
      <c r="OIU84" s="612"/>
      <c r="OIV84" s="612"/>
      <c r="OIW84" s="181"/>
      <c r="OIX84" s="611"/>
      <c r="OIY84" s="612"/>
      <c r="OIZ84" s="612"/>
      <c r="OJA84" s="612"/>
      <c r="OJB84" s="612"/>
      <c r="OJC84" s="612"/>
      <c r="OJD84" s="181"/>
      <c r="OJE84" s="611"/>
      <c r="OJF84" s="612"/>
      <c r="OJG84" s="612"/>
      <c r="OJH84" s="612"/>
      <c r="OJI84" s="612"/>
      <c r="OJJ84" s="612"/>
      <c r="OJK84" s="181"/>
      <c r="OJL84" s="611"/>
      <c r="OJM84" s="612"/>
      <c r="OJN84" s="612"/>
      <c r="OJO84" s="612"/>
      <c r="OJP84" s="612"/>
      <c r="OJQ84" s="612"/>
      <c r="OJR84" s="181"/>
      <c r="OJS84" s="611"/>
      <c r="OJT84" s="612"/>
      <c r="OJU84" s="612"/>
      <c r="OJV84" s="612"/>
      <c r="OJW84" s="612"/>
      <c r="OJX84" s="612"/>
      <c r="OJY84" s="181"/>
      <c r="OJZ84" s="611"/>
      <c r="OKA84" s="612"/>
      <c r="OKB84" s="612"/>
      <c r="OKC84" s="612"/>
      <c r="OKD84" s="612"/>
      <c r="OKE84" s="612"/>
      <c r="OKF84" s="181"/>
      <c r="OKG84" s="611"/>
      <c r="OKH84" s="612"/>
      <c r="OKI84" s="612"/>
      <c r="OKJ84" s="612"/>
      <c r="OKK84" s="612"/>
      <c r="OKL84" s="612"/>
      <c r="OKM84" s="181"/>
      <c r="OKN84" s="611"/>
      <c r="OKO84" s="612"/>
      <c r="OKP84" s="612"/>
      <c r="OKQ84" s="612"/>
      <c r="OKR84" s="612"/>
      <c r="OKS84" s="612"/>
      <c r="OKT84" s="181"/>
      <c r="OKU84" s="611"/>
      <c r="OKV84" s="612"/>
      <c r="OKW84" s="612"/>
      <c r="OKX84" s="612"/>
      <c r="OKY84" s="612"/>
      <c r="OKZ84" s="612"/>
      <c r="OLA84" s="181"/>
      <c r="OLB84" s="611"/>
      <c r="OLC84" s="612"/>
      <c r="OLD84" s="612"/>
      <c r="OLE84" s="612"/>
      <c r="OLF84" s="612"/>
      <c r="OLG84" s="612"/>
      <c r="OLH84" s="181"/>
      <c r="OLI84" s="611"/>
      <c r="OLJ84" s="612"/>
      <c r="OLK84" s="612"/>
      <c r="OLL84" s="612"/>
      <c r="OLM84" s="612"/>
      <c r="OLN84" s="612"/>
      <c r="OLO84" s="181"/>
      <c r="OLP84" s="611"/>
      <c r="OLQ84" s="612"/>
      <c r="OLR84" s="612"/>
      <c r="OLS84" s="612"/>
      <c r="OLT84" s="612"/>
      <c r="OLU84" s="612"/>
      <c r="OLV84" s="181"/>
      <c r="OLW84" s="611"/>
      <c r="OLX84" s="612"/>
      <c r="OLY84" s="612"/>
      <c r="OLZ84" s="612"/>
      <c r="OMA84" s="612"/>
      <c r="OMB84" s="612"/>
      <c r="OMC84" s="181"/>
      <c r="OMD84" s="611"/>
      <c r="OME84" s="612"/>
      <c r="OMF84" s="612"/>
      <c r="OMG84" s="612"/>
      <c r="OMH84" s="612"/>
      <c r="OMI84" s="612"/>
      <c r="OMJ84" s="181"/>
      <c r="OMK84" s="611"/>
      <c r="OML84" s="612"/>
      <c r="OMM84" s="612"/>
      <c r="OMN84" s="612"/>
      <c r="OMO84" s="612"/>
      <c r="OMP84" s="612"/>
      <c r="OMQ84" s="181"/>
      <c r="OMR84" s="611"/>
      <c r="OMS84" s="612"/>
      <c r="OMT84" s="612"/>
      <c r="OMU84" s="612"/>
      <c r="OMV84" s="612"/>
      <c r="OMW84" s="612"/>
      <c r="OMX84" s="181"/>
      <c r="OMY84" s="611"/>
      <c r="OMZ84" s="612"/>
      <c r="ONA84" s="612"/>
      <c r="ONB84" s="612"/>
      <c r="ONC84" s="612"/>
      <c r="OND84" s="612"/>
      <c r="ONE84" s="181"/>
      <c r="ONF84" s="611"/>
      <c r="ONG84" s="612"/>
      <c r="ONH84" s="612"/>
      <c r="ONI84" s="612"/>
      <c r="ONJ84" s="612"/>
      <c r="ONK84" s="612"/>
      <c r="ONL84" s="181"/>
      <c r="ONM84" s="611"/>
      <c r="ONN84" s="612"/>
      <c r="ONO84" s="612"/>
      <c r="ONP84" s="612"/>
      <c r="ONQ84" s="612"/>
      <c r="ONR84" s="612"/>
      <c r="ONS84" s="181"/>
      <c r="ONT84" s="611"/>
      <c r="ONU84" s="612"/>
      <c r="ONV84" s="612"/>
      <c r="ONW84" s="612"/>
      <c r="ONX84" s="612"/>
      <c r="ONY84" s="612"/>
      <c r="ONZ84" s="181"/>
      <c r="OOA84" s="611"/>
      <c r="OOB84" s="612"/>
      <c r="OOC84" s="612"/>
      <c r="OOD84" s="612"/>
      <c r="OOE84" s="612"/>
      <c r="OOF84" s="612"/>
      <c r="OOG84" s="181"/>
      <c r="OOH84" s="611"/>
      <c r="OOI84" s="612"/>
      <c r="OOJ84" s="612"/>
      <c r="OOK84" s="612"/>
      <c r="OOL84" s="612"/>
      <c r="OOM84" s="612"/>
      <c r="OON84" s="181"/>
      <c r="OOO84" s="611"/>
      <c r="OOP84" s="612"/>
      <c r="OOQ84" s="612"/>
      <c r="OOR84" s="612"/>
      <c r="OOS84" s="612"/>
      <c r="OOT84" s="612"/>
      <c r="OOU84" s="181"/>
      <c r="OOV84" s="611"/>
      <c r="OOW84" s="612"/>
      <c r="OOX84" s="612"/>
      <c r="OOY84" s="612"/>
      <c r="OOZ84" s="612"/>
      <c r="OPA84" s="612"/>
      <c r="OPB84" s="181"/>
      <c r="OPC84" s="611"/>
      <c r="OPD84" s="612"/>
      <c r="OPE84" s="612"/>
      <c r="OPF84" s="612"/>
      <c r="OPG84" s="612"/>
      <c r="OPH84" s="612"/>
      <c r="OPI84" s="181"/>
      <c r="OPJ84" s="611"/>
      <c r="OPK84" s="612"/>
      <c r="OPL84" s="612"/>
      <c r="OPM84" s="612"/>
      <c r="OPN84" s="612"/>
      <c r="OPO84" s="612"/>
      <c r="OPP84" s="181"/>
      <c r="OPQ84" s="611"/>
      <c r="OPR84" s="612"/>
      <c r="OPS84" s="612"/>
      <c r="OPT84" s="612"/>
      <c r="OPU84" s="612"/>
      <c r="OPV84" s="612"/>
      <c r="OPW84" s="181"/>
      <c r="OPX84" s="611"/>
      <c r="OPY84" s="612"/>
      <c r="OPZ84" s="612"/>
      <c r="OQA84" s="612"/>
      <c r="OQB84" s="612"/>
      <c r="OQC84" s="612"/>
      <c r="OQD84" s="181"/>
      <c r="OQE84" s="611"/>
      <c r="OQF84" s="612"/>
      <c r="OQG84" s="612"/>
      <c r="OQH84" s="612"/>
      <c r="OQI84" s="612"/>
      <c r="OQJ84" s="612"/>
      <c r="OQK84" s="181"/>
      <c r="OQL84" s="611"/>
      <c r="OQM84" s="612"/>
      <c r="OQN84" s="612"/>
      <c r="OQO84" s="612"/>
      <c r="OQP84" s="612"/>
      <c r="OQQ84" s="612"/>
      <c r="OQR84" s="181"/>
      <c r="OQS84" s="611"/>
      <c r="OQT84" s="612"/>
      <c r="OQU84" s="612"/>
      <c r="OQV84" s="612"/>
      <c r="OQW84" s="612"/>
      <c r="OQX84" s="612"/>
      <c r="OQY84" s="181"/>
      <c r="OQZ84" s="611"/>
      <c r="ORA84" s="612"/>
      <c r="ORB84" s="612"/>
      <c r="ORC84" s="612"/>
      <c r="ORD84" s="612"/>
      <c r="ORE84" s="612"/>
      <c r="ORF84" s="181"/>
      <c r="ORG84" s="611"/>
      <c r="ORH84" s="612"/>
      <c r="ORI84" s="612"/>
      <c r="ORJ84" s="612"/>
      <c r="ORK84" s="612"/>
      <c r="ORL84" s="612"/>
      <c r="ORM84" s="181"/>
      <c r="ORN84" s="611"/>
      <c r="ORO84" s="612"/>
      <c r="ORP84" s="612"/>
      <c r="ORQ84" s="612"/>
      <c r="ORR84" s="612"/>
      <c r="ORS84" s="612"/>
      <c r="ORT84" s="181"/>
      <c r="ORU84" s="611"/>
      <c r="ORV84" s="612"/>
      <c r="ORW84" s="612"/>
      <c r="ORX84" s="612"/>
      <c r="ORY84" s="612"/>
      <c r="ORZ84" s="612"/>
      <c r="OSA84" s="181"/>
      <c r="OSB84" s="611"/>
      <c r="OSC84" s="612"/>
      <c r="OSD84" s="612"/>
      <c r="OSE84" s="612"/>
      <c r="OSF84" s="612"/>
      <c r="OSG84" s="612"/>
      <c r="OSH84" s="181"/>
      <c r="OSI84" s="611"/>
      <c r="OSJ84" s="612"/>
      <c r="OSK84" s="612"/>
      <c r="OSL84" s="612"/>
      <c r="OSM84" s="612"/>
      <c r="OSN84" s="612"/>
      <c r="OSO84" s="181"/>
      <c r="OSP84" s="611"/>
      <c r="OSQ84" s="612"/>
      <c r="OSR84" s="612"/>
      <c r="OSS84" s="612"/>
      <c r="OST84" s="612"/>
      <c r="OSU84" s="612"/>
      <c r="OSV84" s="181"/>
      <c r="OSW84" s="611"/>
      <c r="OSX84" s="612"/>
      <c r="OSY84" s="612"/>
      <c r="OSZ84" s="612"/>
      <c r="OTA84" s="612"/>
      <c r="OTB84" s="612"/>
      <c r="OTC84" s="181"/>
      <c r="OTD84" s="611"/>
      <c r="OTE84" s="612"/>
      <c r="OTF84" s="612"/>
      <c r="OTG84" s="612"/>
      <c r="OTH84" s="612"/>
      <c r="OTI84" s="612"/>
      <c r="OTJ84" s="181"/>
      <c r="OTK84" s="611"/>
      <c r="OTL84" s="612"/>
      <c r="OTM84" s="612"/>
      <c r="OTN84" s="612"/>
      <c r="OTO84" s="612"/>
      <c r="OTP84" s="612"/>
      <c r="OTQ84" s="181"/>
      <c r="OTR84" s="611"/>
      <c r="OTS84" s="612"/>
      <c r="OTT84" s="612"/>
      <c r="OTU84" s="612"/>
      <c r="OTV84" s="612"/>
      <c r="OTW84" s="612"/>
      <c r="OTX84" s="181"/>
      <c r="OTY84" s="611"/>
      <c r="OTZ84" s="612"/>
      <c r="OUA84" s="612"/>
      <c r="OUB84" s="612"/>
      <c r="OUC84" s="612"/>
      <c r="OUD84" s="612"/>
      <c r="OUE84" s="181"/>
      <c r="OUF84" s="611"/>
      <c r="OUG84" s="612"/>
      <c r="OUH84" s="612"/>
      <c r="OUI84" s="612"/>
      <c r="OUJ84" s="612"/>
      <c r="OUK84" s="612"/>
      <c r="OUL84" s="181"/>
      <c r="OUM84" s="611"/>
      <c r="OUN84" s="612"/>
      <c r="OUO84" s="612"/>
      <c r="OUP84" s="612"/>
      <c r="OUQ84" s="612"/>
      <c r="OUR84" s="612"/>
      <c r="OUS84" s="181"/>
      <c r="OUT84" s="611"/>
      <c r="OUU84" s="612"/>
      <c r="OUV84" s="612"/>
      <c r="OUW84" s="612"/>
      <c r="OUX84" s="612"/>
      <c r="OUY84" s="612"/>
      <c r="OUZ84" s="181"/>
      <c r="OVA84" s="611"/>
      <c r="OVB84" s="612"/>
      <c r="OVC84" s="612"/>
      <c r="OVD84" s="612"/>
      <c r="OVE84" s="612"/>
      <c r="OVF84" s="612"/>
      <c r="OVG84" s="181"/>
      <c r="OVH84" s="611"/>
      <c r="OVI84" s="612"/>
      <c r="OVJ84" s="612"/>
      <c r="OVK84" s="612"/>
      <c r="OVL84" s="612"/>
      <c r="OVM84" s="612"/>
      <c r="OVN84" s="181"/>
      <c r="OVO84" s="611"/>
      <c r="OVP84" s="612"/>
      <c r="OVQ84" s="612"/>
      <c r="OVR84" s="612"/>
      <c r="OVS84" s="612"/>
      <c r="OVT84" s="612"/>
      <c r="OVU84" s="181"/>
      <c r="OVV84" s="611"/>
      <c r="OVW84" s="612"/>
      <c r="OVX84" s="612"/>
      <c r="OVY84" s="612"/>
      <c r="OVZ84" s="612"/>
      <c r="OWA84" s="612"/>
      <c r="OWB84" s="181"/>
      <c r="OWC84" s="611"/>
      <c r="OWD84" s="612"/>
      <c r="OWE84" s="612"/>
      <c r="OWF84" s="612"/>
      <c r="OWG84" s="612"/>
      <c r="OWH84" s="612"/>
      <c r="OWI84" s="181"/>
      <c r="OWJ84" s="611"/>
      <c r="OWK84" s="612"/>
      <c r="OWL84" s="612"/>
      <c r="OWM84" s="612"/>
      <c r="OWN84" s="612"/>
      <c r="OWO84" s="612"/>
      <c r="OWP84" s="181"/>
      <c r="OWQ84" s="611"/>
      <c r="OWR84" s="612"/>
      <c r="OWS84" s="612"/>
      <c r="OWT84" s="612"/>
      <c r="OWU84" s="612"/>
      <c r="OWV84" s="612"/>
      <c r="OWW84" s="181"/>
      <c r="OWX84" s="611"/>
      <c r="OWY84" s="612"/>
      <c r="OWZ84" s="612"/>
      <c r="OXA84" s="612"/>
      <c r="OXB84" s="612"/>
      <c r="OXC84" s="612"/>
      <c r="OXD84" s="181"/>
      <c r="OXE84" s="611"/>
      <c r="OXF84" s="612"/>
      <c r="OXG84" s="612"/>
      <c r="OXH84" s="612"/>
      <c r="OXI84" s="612"/>
      <c r="OXJ84" s="612"/>
      <c r="OXK84" s="181"/>
      <c r="OXL84" s="611"/>
      <c r="OXM84" s="612"/>
      <c r="OXN84" s="612"/>
      <c r="OXO84" s="612"/>
      <c r="OXP84" s="612"/>
      <c r="OXQ84" s="612"/>
      <c r="OXR84" s="181"/>
      <c r="OXS84" s="611"/>
      <c r="OXT84" s="612"/>
      <c r="OXU84" s="612"/>
      <c r="OXV84" s="612"/>
      <c r="OXW84" s="612"/>
      <c r="OXX84" s="612"/>
      <c r="OXY84" s="181"/>
      <c r="OXZ84" s="611"/>
      <c r="OYA84" s="612"/>
      <c r="OYB84" s="612"/>
      <c r="OYC84" s="612"/>
      <c r="OYD84" s="612"/>
      <c r="OYE84" s="612"/>
      <c r="OYF84" s="181"/>
      <c r="OYG84" s="611"/>
      <c r="OYH84" s="612"/>
      <c r="OYI84" s="612"/>
      <c r="OYJ84" s="612"/>
      <c r="OYK84" s="612"/>
      <c r="OYL84" s="612"/>
      <c r="OYM84" s="181"/>
      <c r="OYN84" s="611"/>
      <c r="OYO84" s="612"/>
      <c r="OYP84" s="612"/>
      <c r="OYQ84" s="612"/>
      <c r="OYR84" s="612"/>
      <c r="OYS84" s="612"/>
      <c r="OYT84" s="181"/>
      <c r="OYU84" s="611"/>
      <c r="OYV84" s="612"/>
      <c r="OYW84" s="612"/>
      <c r="OYX84" s="612"/>
      <c r="OYY84" s="612"/>
      <c r="OYZ84" s="612"/>
      <c r="OZA84" s="181"/>
      <c r="OZB84" s="611"/>
      <c r="OZC84" s="612"/>
      <c r="OZD84" s="612"/>
      <c r="OZE84" s="612"/>
      <c r="OZF84" s="612"/>
      <c r="OZG84" s="612"/>
      <c r="OZH84" s="181"/>
      <c r="OZI84" s="611"/>
      <c r="OZJ84" s="612"/>
      <c r="OZK84" s="612"/>
      <c r="OZL84" s="612"/>
      <c r="OZM84" s="612"/>
      <c r="OZN84" s="612"/>
      <c r="OZO84" s="181"/>
      <c r="OZP84" s="611"/>
      <c r="OZQ84" s="612"/>
      <c r="OZR84" s="612"/>
      <c r="OZS84" s="612"/>
      <c r="OZT84" s="612"/>
      <c r="OZU84" s="612"/>
      <c r="OZV84" s="181"/>
      <c r="OZW84" s="611"/>
      <c r="OZX84" s="612"/>
      <c r="OZY84" s="612"/>
      <c r="OZZ84" s="612"/>
      <c r="PAA84" s="612"/>
      <c r="PAB84" s="612"/>
      <c r="PAC84" s="181"/>
      <c r="PAD84" s="611"/>
      <c r="PAE84" s="612"/>
      <c r="PAF84" s="612"/>
      <c r="PAG84" s="612"/>
      <c r="PAH84" s="612"/>
      <c r="PAI84" s="612"/>
      <c r="PAJ84" s="181"/>
      <c r="PAK84" s="611"/>
      <c r="PAL84" s="612"/>
      <c r="PAM84" s="612"/>
      <c r="PAN84" s="612"/>
      <c r="PAO84" s="612"/>
      <c r="PAP84" s="612"/>
      <c r="PAQ84" s="181"/>
      <c r="PAR84" s="611"/>
      <c r="PAS84" s="612"/>
      <c r="PAT84" s="612"/>
      <c r="PAU84" s="612"/>
      <c r="PAV84" s="612"/>
      <c r="PAW84" s="612"/>
      <c r="PAX84" s="181"/>
      <c r="PAY84" s="611"/>
      <c r="PAZ84" s="612"/>
      <c r="PBA84" s="612"/>
      <c r="PBB84" s="612"/>
      <c r="PBC84" s="612"/>
      <c r="PBD84" s="612"/>
      <c r="PBE84" s="181"/>
      <c r="PBF84" s="611"/>
      <c r="PBG84" s="612"/>
      <c r="PBH84" s="612"/>
      <c r="PBI84" s="612"/>
      <c r="PBJ84" s="612"/>
      <c r="PBK84" s="612"/>
      <c r="PBL84" s="181"/>
      <c r="PBM84" s="611"/>
      <c r="PBN84" s="612"/>
      <c r="PBO84" s="612"/>
      <c r="PBP84" s="612"/>
      <c r="PBQ84" s="612"/>
      <c r="PBR84" s="612"/>
      <c r="PBS84" s="181"/>
      <c r="PBT84" s="611"/>
      <c r="PBU84" s="612"/>
      <c r="PBV84" s="612"/>
      <c r="PBW84" s="612"/>
      <c r="PBX84" s="612"/>
      <c r="PBY84" s="612"/>
      <c r="PBZ84" s="181"/>
      <c r="PCA84" s="611"/>
      <c r="PCB84" s="612"/>
      <c r="PCC84" s="612"/>
      <c r="PCD84" s="612"/>
      <c r="PCE84" s="612"/>
      <c r="PCF84" s="612"/>
      <c r="PCG84" s="181"/>
      <c r="PCH84" s="611"/>
      <c r="PCI84" s="612"/>
      <c r="PCJ84" s="612"/>
      <c r="PCK84" s="612"/>
      <c r="PCL84" s="612"/>
      <c r="PCM84" s="612"/>
      <c r="PCN84" s="181"/>
      <c r="PCO84" s="611"/>
      <c r="PCP84" s="612"/>
      <c r="PCQ84" s="612"/>
      <c r="PCR84" s="612"/>
      <c r="PCS84" s="612"/>
      <c r="PCT84" s="612"/>
      <c r="PCU84" s="181"/>
      <c r="PCV84" s="611"/>
      <c r="PCW84" s="612"/>
      <c r="PCX84" s="612"/>
      <c r="PCY84" s="612"/>
      <c r="PCZ84" s="612"/>
      <c r="PDA84" s="612"/>
      <c r="PDB84" s="181"/>
      <c r="PDC84" s="611"/>
      <c r="PDD84" s="612"/>
      <c r="PDE84" s="612"/>
      <c r="PDF84" s="612"/>
      <c r="PDG84" s="612"/>
      <c r="PDH84" s="612"/>
      <c r="PDI84" s="181"/>
      <c r="PDJ84" s="611"/>
      <c r="PDK84" s="612"/>
      <c r="PDL84" s="612"/>
      <c r="PDM84" s="612"/>
      <c r="PDN84" s="612"/>
      <c r="PDO84" s="612"/>
      <c r="PDP84" s="181"/>
      <c r="PDQ84" s="611"/>
      <c r="PDR84" s="612"/>
      <c r="PDS84" s="612"/>
      <c r="PDT84" s="612"/>
      <c r="PDU84" s="612"/>
      <c r="PDV84" s="612"/>
      <c r="PDW84" s="181"/>
      <c r="PDX84" s="611"/>
      <c r="PDY84" s="612"/>
      <c r="PDZ84" s="612"/>
      <c r="PEA84" s="612"/>
      <c r="PEB84" s="612"/>
      <c r="PEC84" s="612"/>
      <c r="PED84" s="181"/>
      <c r="PEE84" s="611"/>
      <c r="PEF84" s="612"/>
      <c r="PEG84" s="612"/>
      <c r="PEH84" s="612"/>
      <c r="PEI84" s="612"/>
      <c r="PEJ84" s="612"/>
      <c r="PEK84" s="181"/>
      <c r="PEL84" s="611"/>
      <c r="PEM84" s="612"/>
      <c r="PEN84" s="612"/>
      <c r="PEO84" s="612"/>
      <c r="PEP84" s="612"/>
      <c r="PEQ84" s="612"/>
      <c r="PER84" s="181"/>
      <c r="PES84" s="611"/>
      <c r="PET84" s="612"/>
      <c r="PEU84" s="612"/>
      <c r="PEV84" s="612"/>
      <c r="PEW84" s="612"/>
      <c r="PEX84" s="612"/>
      <c r="PEY84" s="181"/>
      <c r="PEZ84" s="611"/>
      <c r="PFA84" s="612"/>
      <c r="PFB84" s="612"/>
      <c r="PFC84" s="612"/>
      <c r="PFD84" s="612"/>
      <c r="PFE84" s="612"/>
      <c r="PFF84" s="181"/>
      <c r="PFG84" s="611"/>
      <c r="PFH84" s="612"/>
      <c r="PFI84" s="612"/>
      <c r="PFJ84" s="612"/>
      <c r="PFK84" s="612"/>
      <c r="PFL84" s="612"/>
      <c r="PFM84" s="181"/>
      <c r="PFN84" s="611"/>
      <c r="PFO84" s="612"/>
      <c r="PFP84" s="612"/>
      <c r="PFQ84" s="612"/>
      <c r="PFR84" s="612"/>
      <c r="PFS84" s="612"/>
      <c r="PFT84" s="181"/>
      <c r="PFU84" s="611"/>
      <c r="PFV84" s="612"/>
      <c r="PFW84" s="612"/>
      <c r="PFX84" s="612"/>
      <c r="PFY84" s="612"/>
      <c r="PFZ84" s="612"/>
      <c r="PGA84" s="181"/>
      <c r="PGB84" s="611"/>
      <c r="PGC84" s="612"/>
      <c r="PGD84" s="612"/>
      <c r="PGE84" s="612"/>
      <c r="PGF84" s="612"/>
      <c r="PGG84" s="612"/>
      <c r="PGH84" s="181"/>
      <c r="PGI84" s="611"/>
      <c r="PGJ84" s="612"/>
      <c r="PGK84" s="612"/>
      <c r="PGL84" s="612"/>
      <c r="PGM84" s="612"/>
      <c r="PGN84" s="612"/>
      <c r="PGO84" s="181"/>
      <c r="PGP84" s="611"/>
      <c r="PGQ84" s="612"/>
      <c r="PGR84" s="612"/>
      <c r="PGS84" s="612"/>
      <c r="PGT84" s="612"/>
      <c r="PGU84" s="612"/>
      <c r="PGV84" s="181"/>
      <c r="PGW84" s="611"/>
      <c r="PGX84" s="612"/>
      <c r="PGY84" s="612"/>
      <c r="PGZ84" s="612"/>
      <c r="PHA84" s="612"/>
      <c r="PHB84" s="612"/>
      <c r="PHC84" s="181"/>
      <c r="PHD84" s="611"/>
      <c r="PHE84" s="612"/>
      <c r="PHF84" s="612"/>
      <c r="PHG84" s="612"/>
      <c r="PHH84" s="612"/>
      <c r="PHI84" s="612"/>
      <c r="PHJ84" s="181"/>
      <c r="PHK84" s="611"/>
      <c r="PHL84" s="612"/>
      <c r="PHM84" s="612"/>
      <c r="PHN84" s="612"/>
      <c r="PHO84" s="612"/>
      <c r="PHP84" s="612"/>
      <c r="PHQ84" s="181"/>
      <c r="PHR84" s="611"/>
      <c r="PHS84" s="612"/>
      <c r="PHT84" s="612"/>
      <c r="PHU84" s="612"/>
      <c r="PHV84" s="612"/>
      <c r="PHW84" s="612"/>
      <c r="PHX84" s="181"/>
      <c r="PHY84" s="611"/>
      <c r="PHZ84" s="612"/>
      <c r="PIA84" s="612"/>
      <c r="PIB84" s="612"/>
      <c r="PIC84" s="612"/>
      <c r="PID84" s="612"/>
      <c r="PIE84" s="181"/>
      <c r="PIF84" s="611"/>
      <c r="PIG84" s="612"/>
      <c r="PIH84" s="612"/>
      <c r="PII84" s="612"/>
      <c r="PIJ84" s="612"/>
      <c r="PIK84" s="612"/>
      <c r="PIL84" s="181"/>
      <c r="PIM84" s="611"/>
      <c r="PIN84" s="612"/>
      <c r="PIO84" s="612"/>
      <c r="PIP84" s="612"/>
      <c r="PIQ84" s="612"/>
      <c r="PIR84" s="612"/>
      <c r="PIS84" s="181"/>
      <c r="PIT84" s="611"/>
      <c r="PIU84" s="612"/>
      <c r="PIV84" s="612"/>
      <c r="PIW84" s="612"/>
      <c r="PIX84" s="612"/>
      <c r="PIY84" s="612"/>
      <c r="PIZ84" s="181"/>
      <c r="PJA84" s="611"/>
      <c r="PJB84" s="612"/>
      <c r="PJC84" s="612"/>
      <c r="PJD84" s="612"/>
      <c r="PJE84" s="612"/>
      <c r="PJF84" s="612"/>
      <c r="PJG84" s="181"/>
      <c r="PJH84" s="611"/>
      <c r="PJI84" s="612"/>
      <c r="PJJ84" s="612"/>
      <c r="PJK84" s="612"/>
      <c r="PJL84" s="612"/>
      <c r="PJM84" s="612"/>
      <c r="PJN84" s="181"/>
      <c r="PJO84" s="611"/>
      <c r="PJP84" s="612"/>
      <c r="PJQ84" s="612"/>
      <c r="PJR84" s="612"/>
      <c r="PJS84" s="612"/>
      <c r="PJT84" s="612"/>
      <c r="PJU84" s="181"/>
      <c r="PJV84" s="611"/>
      <c r="PJW84" s="612"/>
      <c r="PJX84" s="612"/>
      <c r="PJY84" s="612"/>
      <c r="PJZ84" s="612"/>
      <c r="PKA84" s="612"/>
      <c r="PKB84" s="181"/>
      <c r="PKC84" s="611"/>
      <c r="PKD84" s="612"/>
      <c r="PKE84" s="612"/>
      <c r="PKF84" s="612"/>
      <c r="PKG84" s="612"/>
      <c r="PKH84" s="612"/>
      <c r="PKI84" s="181"/>
      <c r="PKJ84" s="611"/>
      <c r="PKK84" s="612"/>
      <c r="PKL84" s="612"/>
      <c r="PKM84" s="612"/>
      <c r="PKN84" s="612"/>
      <c r="PKO84" s="612"/>
      <c r="PKP84" s="181"/>
      <c r="PKQ84" s="611"/>
      <c r="PKR84" s="612"/>
      <c r="PKS84" s="612"/>
      <c r="PKT84" s="612"/>
      <c r="PKU84" s="612"/>
      <c r="PKV84" s="612"/>
      <c r="PKW84" s="181"/>
      <c r="PKX84" s="611"/>
      <c r="PKY84" s="612"/>
      <c r="PKZ84" s="612"/>
      <c r="PLA84" s="612"/>
      <c r="PLB84" s="612"/>
      <c r="PLC84" s="612"/>
      <c r="PLD84" s="181"/>
      <c r="PLE84" s="611"/>
      <c r="PLF84" s="612"/>
      <c r="PLG84" s="612"/>
      <c r="PLH84" s="612"/>
      <c r="PLI84" s="612"/>
      <c r="PLJ84" s="612"/>
      <c r="PLK84" s="181"/>
      <c r="PLL84" s="611"/>
      <c r="PLM84" s="612"/>
      <c r="PLN84" s="612"/>
      <c r="PLO84" s="612"/>
      <c r="PLP84" s="612"/>
      <c r="PLQ84" s="612"/>
      <c r="PLR84" s="181"/>
      <c r="PLS84" s="611"/>
      <c r="PLT84" s="612"/>
      <c r="PLU84" s="612"/>
      <c r="PLV84" s="612"/>
      <c r="PLW84" s="612"/>
      <c r="PLX84" s="612"/>
      <c r="PLY84" s="181"/>
      <c r="PLZ84" s="611"/>
      <c r="PMA84" s="612"/>
      <c r="PMB84" s="612"/>
      <c r="PMC84" s="612"/>
      <c r="PMD84" s="612"/>
      <c r="PME84" s="612"/>
      <c r="PMF84" s="181"/>
      <c r="PMG84" s="611"/>
      <c r="PMH84" s="612"/>
      <c r="PMI84" s="612"/>
      <c r="PMJ84" s="612"/>
      <c r="PMK84" s="612"/>
      <c r="PML84" s="612"/>
      <c r="PMM84" s="181"/>
      <c r="PMN84" s="611"/>
      <c r="PMO84" s="612"/>
      <c r="PMP84" s="612"/>
      <c r="PMQ84" s="612"/>
      <c r="PMR84" s="612"/>
      <c r="PMS84" s="612"/>
      <c r="PMT84" s="181"/>
      <c r="PMU84" s="611"/>
      <c r="PMV84" s="612"/>
      <c r="PMW84" s="612"/>
      <c r="PMX84" s="612"/>
      <c r="PMY84" s="612"/>
      <c r="PMZ84" s="612"/>
      <c r="PNA84" s="181"/>
      <c r="PNB84" s="611"/>
      <c r="PNC84" s="612"/>
      <c r="PND84" s="612"/>
      <c r="PNE84" s="612"/>
      <c r="PNF84" s="612"/>
      <c r="PNG84" s="612"/>
      <c r="PNH84" s="181"/>
      <c r="PNI84" s="611"/>
      <c r="PNJ84" s="612"/>
      <c r="PNK84" s="612"/>
      <c r="PNL84" s="612"/>
      <c r="PNM84" s="612"/>
      <c r="PNN84" s="612"/>
      <c r="PNO84" s="181"/>
      <c r="PNP84" s="611"/>
      <c r="PNQ84" s="612"/>
      <c r="PNR84" s="612"/>
      <c r="PNS84" s="612"/>
      <c r="PNT84" s="612"/>
      <c r="PNU84" s="612"/>
      <c r="PNV84" s="181"/>
      <c r="PNW84" s="611"/>
      <c r="PNX84" s="612"/>
      <c r="PNY84" s="612"/>
      <c r="PNZ84" s="612"/>
      <c r="POA84" s="612"/>
      <c r="POB84" s="612"/>
      <c r="POC84" s="181"/>
      <c r="POD84" s="611"/>
      <c r="POE84" s="612"/>
      <c r="POF84" s="612"/>
      <c r="POG84" s="612"/>
      <c r="POH84" s="612"/>
      <c r="POI84" s="612"/>
      <c r="POJ84" s="181"/>
      <c r="POK84" s="611"/>
      <c r="POL84" s="612"/>
      <c r="POM84" s="612"/>
      <c r="PON84" s="612"/>
      <c r="POO84" s="612"/>
      <c r="POP84" s="612"/>
      <c r="POQ84" s="181"/>
      <c r="POR84" s="611"/>
      <c r="POS84" s="612"/>
      <c r="POT84" s="612"/>
      <c r="POU84" s="612"/>
      <c r="POV84" s="612"/>
      <c r="POW84" s="612"/>
      <c r="POX84" s="181"/>
      <c r="POY84" s="611"/>
      <c r="POZ84" s="612"/>
      <c r="PPA84" s="612"/>
      <c r="PPB84" s="612"/>
      <c r="PPC84" s="612"/>
      <c r="PPD84" s="612"/>
      <c r="PPE84" s="181"/>
      <c r="PPF84" s="611"/>
      <c r="PPG84" s="612"/>
      <c r="PPH84" s="612"/>
      <c r="PPI84" s="612"/>
      <c r="PPJ84" s="612"/>
      <c r="PPK84" s="612"/>
      <c r="PPL84" s="181"/>
      <c r="PPM84" s="611"/>
      <c r="PPN84" s="612"/>
      <c r="PPO84" s="612"/>
      <c r="PPP84" s="612"/>
      <c r="PPQ84" s="612"/>
      <c r="PPR84" s="612"/>
      <c r="PPS84" s="181"/>
      <c r="PPT84" s="611"/>
      <c r="PPU84" s="612"/>
      <c r="PPV84" s="612"/>
      <c r="PPW84" s="612"/>
      <c r="PPX84" s="612"/>
      <c r="PPY84" s="612"/>
      <c r="PPZ84" s="181"/>
      <c r="PQA84" s="611"/>
      <c r="PQB84" s="612"/>
      <c r="PQC84" s="612"/>
      <c r="PQD84" s="612"/>
      <c r="PQE84" s="612"/>
      <c r="PQF84" s="612"/>
      <c r="PQG84" s="181"/>
      <c r="PQH84" s="611"/>
      <c r="PQI84" s="612"/>
      <c r="PQJ84" s="612"/>
      <c r="PQK84" s="612"/>
      <c r="PQL84" s="612"/>
      <c r="PQM84" s="612"/>
      <c r="PQN84" s="181"/>
      <c r="PQO84" s="611"/>
      <c r="PQP84" s="612"/>
      <c r="PQQ84" s="612"/>
      <c r="PQR84" s="612"/>
      <c r="PQS84" s="612"/>
      <c r="PQT84" s="612"/>
      <c r="PQU84" s="181"/>
      <c r="PQV84" s="611"/>
      <c r="PQW84" s="612"/>
      <c r="PQX84" s="612"/>
      <c r="PQY84" s="612"/>
      <c r="PQZ84" s="612"/>
      <c r="PRA84" s="612"/>
      <c r="PRB84" s="181"/>
      <c r="PRC84" s="611"/>
      <c r="PRD84" s="612"/>
      <c r="PRE84" s="612"/>
      <c r="PRF84" s="612"/>
      <c r="PRG84" s="612"/>
      <c r="PRH84" s="612"/>
      <c r="PRI84" s="181"/>
      <c r="PRJ84" s="611"/>
      <c r="PRK84" s="612"/>
      <c r="PRL84" s="612"/>
      <c r="PRM84" s="612"/>
      <c r="PRN84" s="612"/>
      <c r="PRO84" s="612"/>
      <c r="PRP84" s="181"/>
      <c r="PRQ84" s="611"/>
      <c r="PRR84" s="612"/>
      <c r="PRS84" s="612"/>
      <c r="PRT84" s="612"/>
      <c r="PRU84" s="612"/>
      <c r="PRV84" s="612"/>
      <c r="PRW84" s="181"/>
      <c r="PRX84" s="611"/>
      <c r="PRY84" s="612"/>
      <c r="PRZ84" s="612"/>
      <c r="PSA84" s="612"/>
      <c r="PSB84" s="612"/>
      <c r="PSC84" s="612"/>
      <c r="PSD84" s="181"/>
      <c r="PSE84" s="611"/>
      <c r="PSF84" s="612"/>
      <c r="PSG84" s="612"/>
      <c r="PSH84" s="612"/>
      <c r="PSI84" s="612"/>
      <c r="PSJ84" s="612"/>
      <c r="PSK84" s="181"/>
      <c r="PSL84" s="611"/>
      <c r="PSM84" s="612"/>
      <c r="PSN84" s="612"/>
      <c r="PSO84" s="612"/>
      <c r="PSP84" s="612"/>
      <c r="PSQ84" s="612"/>
      <c r="PSR84" s="181"/>
      <c r="PSS84" s="611"/>
      <c r="PST84" s="612"/>
      <c r="PSU84" s="612"/>
      <c r="PSV84" s="612"/>
      <c r="PSW84" s="612"/>
      <c r="PSX84" s="612"/>
      <c r="PSY84" s="181"/>
      <c r="PSZ84" s="611"/>
      <c r="PTA84" s="612"/>
      <c r="PTB84" s="612"/>
      <c r="PTC84" s="612"/>
      <c r="PTD84" s="612"/>
      <c r="PTE84" s="612"/>
      <c r="PTF84" s="181"/>
      <c r="PTG84" s="611"/>
      <c r="PTH84" s="612"/>
      <c r="PTI84" s="612"/>
      <c r="PTJ84" s="612"/>
      <c r="PTK84" s="612"/>
      <c r="PTL84" s="612"/>
      <c r="PTM84" s="181"/>
      <c r="PTN84" s="611"/>
      <c r="PTO84" s="612"/>
      <c r="PTP84" s="612"/>
      <c r="PTQ84" s="612"/>
      <c r="PTR84" s="612"/>
      <c r="PTS84" s="612"/>
      <c r="PTT84" s="181"/>
      <c r="PTU84" s="611"/>
      <c r="PTV84" s="612"/>
      <c r="PTW84" s="612"/>
      <c r="PTX84" s="612"/>
      <c r="PTY84" s="612"/>
      <c r="PTZ84" s="612"/>
      <c r="PUA84" s="181"/>
      <c r="PUB84" s="611"/>
      <c r="PUC84" s="612"/>
      <c r="PUD84" s="612"/>
      <c r="PUE84" s="612"/>
      <c r="PUF84" s="612"/>
      <c r="PUG84" s="612"/>
      <c r="PUH84" s="181"/>
      <c r="PUI84" s="611"/>
      <c r="PUJ84" s="612"/>
      <c r="PUK84" s="612"/>
      <c r="PUL84" s="612"/>
      <c r="PUM84" s="612"/>
      <c r="PUN84" s="612"/>
      <c r="PUO84" s="181"/>
      <c r="PUP84" s="611"/>
      <c r="PUQ84" s="612"/>
      <c r="PUR84" s="612"/>
      <c r="PUS84" s="612"/>
      <c r="PUT84" s="612"/>
      <c r="PUU84" s="612"/>
      <c r="PUV84" s="181"/>
      <c r="PUW84" s="611"/>
      <c r="PUX84" s="612"/>
      <c r="PUY84" s="612"/>
      <c r="PUZ84" s="612"/>
      <c r="PVA84" s="612"/>
      <c r="PVB84" s="612"/>
      <c r="PVC84" s="181"/>
      <c r="PVD84" s="611"/>
      <c r="PVE84" s="612"/>
      <c r="PVF84" s="612"/>
      <c r="PVG84" s="612"/>
      <c r="PVH84" s="612"/>
      <c r="PVI84" s="612"/>
      <c r="PVJ84" s="181"/>
      <c r="PVK84" s="611"/>
      <c r="PVL84" s="612"/>
      <c r="PVM84" s="612"/>
      <c r="PVN84" s="612"/>
      <c r="PVO84" s="612"/>
      <c r="PVP84" s="612"/>
      <c r="PVQ84" s="181"/>
      <c r="PVR84" s="611"/>
      <c r="PVS84" s="612"/>
      <c r="PVT84" s="612"/>
      <c r="PVU84" s="612"/>
      <c r="PVV84" s="612"/>
      <c r="PVW84" s="612"/>
      <c r="PVX84" s="181"/>
      <c r="PVY84" s="611"/>
      <c r="PVZ84" s="612"/>
      <c r="PWA84" s="612"/>
      <c r="PWB84" s="612"/>
      <c r="PWC84" s="612"/>
      <c r="PWD84" s="612"/>
      <c r="PWE84" s="181"/>
      <c r="PWF84" s="611"/>
      <c r="PWG84" s="612"/>
      <c r="PWH84" s="612"/>
      <c r="PWI84" s="612"/>
      <c r="PWJ84" s="612"/>
      <c r="PWK84" s="612"/>
      <c r="PWL84" s="181"/>
      <c r="PWM84" s="611"/>
      <c r="PWN84" s="612"/>
      <c r="PWO84" s="612"/>
      <c r="PWP84" s="612"/>
      <c r="PWQ84" s="612"/>
      <c r="PWR84" s="612"/>
      <c r="PWS84" s="181"/>
      <c r="PWT84" s="611"/>
      <c r="PWU84" s="612"/>
      <c r="PWV84" s="612"/>
      <c r="PWW84" s="612"/>
      <c r="PWX84" s="612"/>
      <c r="PWY84" s="612"/>
      <c r="PWZ84" s="181"/>
      <c r="PXA84" s="611"/>
      <c r="PXB84" s="612"/>
      <c r="PXC84" s="612"/>
      <c r="PXD84" s="612"/>
      <c r="PXE84" s="612"/>
      <c r="PXF84" s="612"/>
      <c r="PXG84" s="181"/>
      <c r="PXH84" s="611"/>
      <c r="PXI84" s="612"/>
      <c r="PXJ84" s="612"/>
      <c r="PXK84" s="612"/>
      <c r="PXL84" s="612"/>
      <c r="PXM84" s="612"/>
      <c r="PXN84" s="181"/>
      <c r="PXO84" s="611"/>
      <c r="PXP84" s="612"/>
      <c r="PXQ84" s="612"/>
      <c r="PXR84" s="612"/>
      <c r="PXS84" s="612"/>
      <c r="PXT84" s="612"/>
      <c r="PXU84" s="181"/>
      <c r="PXV84" s="611"/>
      <c r="PXW84" s="612"/>
      <c r="PXX84" s="612"/>
      <c r="PXY84" s="612"/>
      <c r="PXZ84" s="612"/>
      <c r="PYA84" s="612"/>
      <c r="PYB84" s="181"/>
      <c r="PYC84" s="611"/>
      <c r="PYD84" s="612"/>
      <c r="PYE84" s="612"/>
      <c r="PYF84" s="612"/>
      <c r="PYG84" s="612"/>
      <c r="PYH84" s="612"/>
      <c r="PYI84" s="181"/>
      <c r="PYJ84" s="611"/>
      <c r="PYK84" s="612"/>
      <c r="PYL84" s="612"/>
      <c r="PYM84" s="612"/>
      <c r="PYN84" s="612"/>
      <c r="PYO84" s="612"/>
      <c r="PYP84" s="181"/>
      <c r="PYQ84" s="611"/>
      <c r="PYR84" s="612"/>
      <c r="PYS84" s="612"/>
      <c r="PYT84" s="612"/>
      <c r="PYU84" s="612"/>
      <c r="PYV84" s="612"/>
      <c r="PYW84" s="181"/>
      <c r="PYX84" s="611"/>
      <c r="PYY84" s="612"/>
      <c r="PYZ84" s="612"/>
      <c r="PZA84" s="612"/>
      <c r="PZB84" s="612"/>
      <c r="PZC84" s="612"/>
      <c r="PZD84" s="181"/>
      <c r="PZE84" s="611"/>
      <c r="PZF84" s="612"/>
      <c r="PZG84" s="612"/>
      <c r="PZH84" s="612"/>
      <c r="PZI84" s="612"/>
      <c r="PZJ84" s="612"/>
      <c r="PZK84" s="181"/>
      <c r="PZL84" s="611"/>
      <c r="PZM84" s="612"/>
      <c r="PZN84" s="612"/>
      <c r="PZO84" s="612"/>
      <c r="PZP84" s="612"/>
      <c r="PZQ84" s="612"/>
      <c r="PZR84" s="181"/>
      <c r="PZS84" s="611"/>
      <c r="PZT84" s="612"/>
      <c r="PZU84" s="612"/>
      <c r="PZV84" s="612"/>
      <c r="PZW84" s="612"/>
      <c r="PZX84" s="612"/>
      <c r="PZY84" s="181"/>
      <c r="PZZ84" s="611"/>
      <c r="QAA84" s="612"/>
      <c r="QAB84" s="612"/>
      <c r="QAC84" s="612"/>
      <c r="QAD84" s="612"/>
      <c r="QAE84" s="612"/>
      <c r="QAF84" s="181"/>
      <c r="QAG84" s="611"/>
      <c r="QAH84" s="612"/>
      <c r="QAI84" s="612"/>
      <c r="QAJ84" s="612"/>
      <c r="QAK84" s="612"/>
      <c r="QAL84" s="612"/>
      <c r="QAM84" s="181"/>
      <c r="QAN84" s="611"/>
      <c r="QAO84" s="612"/>
      <c r="QAP84" s="612"/>
      <c r="QAQ84" s="612"/>
      <c r="QAR84" s="612"/>
      <c r="QAS84" s="612"/>
      <c r="QAT84" s="181"/>
      <c r="QAU84" s="611"/>
      <c r="QAV84" s="612"/>
      <c r="QAW84" s="612"/>
      <c r="QAX84" s="612"/>
      <c r="QAY84" s="612"/>
      <c r="QAZ84" s="612"/>
      <c r="QBA84" s="181"/>
      <c r="QBB84" s="611"/>
      <c r="QBC84" s="612"/>
      <c r="QBD84" s="612"/>
      <c r="QBE84" s="612"/>
      <c r="QBF84" s="612"/>
      <c r="QBG84" s="612"/>
      <c r="QBH84" s="181"/>
      <c r="QBI84" s="611"/>
      <c r="QBJ84" s="612"/>
      <c r="QBK84" s="612"/>
      <c r="QBL84" s="612"/>
      <c r="QBM84" s="612"/>
      <c r="QBN84" s="612"/>
      <c r="QBO84" s="181"/>
      <c r="QBP84" s="611"/>
      <c r="QBQ84" s="612"/>
      <c r="QBR84" s="612"/>
      <c r="QBS84" s="612"/>
      <c r="QBT84" s="612"/>
      <c r="QBU84" s="612"/>
      <c r="QBV84" s="181"/>
      <c r="QBW84" s="611"/>
      <c r="QBX84" s="612"/>
      <c r="QBY84" s="612"/>
      <c r="QBZ84" s="612"/>
      <c r="QCA84" s="612"/>
      <c r="QCB84" s="612"/>
      <c r="QCC84" s="181"/>
      <c r="QCD84" s="611"/>
      <c r="QCE84" s="612"/>
      <c r="QCF84" s="612"/>
      <c r="QCG84" s="612"/>
      <c r="QCH84" s="612"/>
      <c r="QCI84" s="612"/>
      <c r="QCJ84" s="181"/>
      <c r="QCK84" s="611"/>
      <c r="QCL84" s="612"/>
      <c r="QCM84" s="612"/>
      <c r="QCN84" s="612"/>
      <c r="QCO84" s="612"/>
      <c r="QCP84" s="612"/>
      <c r="QCQ84" s="181"/>
      <c r="QCR84" s="611"/>
      <c r="QCS84" s="612"/>
      <c r="QCT84" s="612"/>
      <c r="QCU84" s="612"/>
      <c r="QCV84" s="612"/>
      <c r="QCW84" s="612"/>
      <c r="QCX84" s="181"/>
      <c r="QCY84" s="611"/>
      <c r="QCZ84" s="612"/>
      <c r="QDA84" s="612"/>
      <c r="QDB84" s="612"/>
      <c r="QDC84" s="612"/>
      <c r="QDD84" s="612"/>
      <c r="QDE84" s="181"/>
      <c r="QDF84" s="611"/>
      <c r="QDG84" s="612"/>
      <c r="QDH84" s="612"/>
      <c r="QDI84" s="612"/>
      <c r="QDJ84" s="612"/>
      <c r="QDK84" s="612"/>
      <c r="QDL84" s="181"/>
      <c r="QDM84" s="611"/>
      <c r="QDN84" s="612"/>
      <c r="QDO84" s="612"/>
      <c r="QDP84" s="612"/>
      <c r="QDQ84" s="612"/>
      <c r="QDR84" s="612"/>
      <c r="QDS84" s="181"/>
      <c r="QDT84" s="611"/>
      <c r="QDU84" s="612"/>
      <c r="QDV84" s="612"/>
      <c r="QDW84" s="612"/>
      <c r="QDX84" s="612"/>
      <c r="QDY84" s="612"/>
      <c r="QDZ84" s="181"/>
      <c r="QEA84" s="611"/>
      <c r="QEB84" s="612"/>
      <c r="QEC84" s="612"/>
      <c r="QED84" s="612"/>
      <c r="QEE84" s="612"/>
      <c r="QEF84" s="612"/>
      <c r="QEG84" s="181"/>
      <c r="QEH84" s="611"/>
      <c r="QEI84" s="612"/>
      <c r="QEJ84" s="612"/>
      <c r="QEK84" s="612"/>
      <c r="QEL84" s="612"/>
      <c r="QEM84" s="612"/>
      <c r="QEN84" s="181"/>
      <c r="QEO84" s="611"/>
      <c r="QEP84" s="612"/>
      <c r="QEQ84" s="612"/>
      <c r="QER84" s="612"/>
      <c r="QES84" s="612"/>
      <c r="QET84" s="612"/>
      <c r="QEU84" s="181"/>
      <c r="QEV84" s="611"/>
      <c r="QEW84" s="612"/>
      <c r="QEX84" s="612"/>
      <c r="QEY84" s="612"/>
      <c r="QEZ84" s="612"/>
      <c r="QFA84" s="612"/>
      <c r="QFB84" s="181"/>
      <c r="QFC84" s="611"/>
      <c r="QFD84" s="612"/>
      <c r="QFE84" s="612"/>
      <c r="QFF84" s="612"/>
      <c r="QFG84" s="612"/>
      <c r="QFH84" s="612"/>
      <c r="QFI84" s="181"/>
      <c r="QFJ84" s="611"/>
      <c r="QFK84" s="612"/>
      <c r="QFL84" s="612"/>
      <c r="QFM84" s="612"/>
      <c r="QFN84" s="612"/>
      <c r="QFO84" s="612"/>
      <c r="QFP84" s="181"/>
      <c r="QFQ84" s="611"/>
      <c r="QFR84" s="612"/>
      <c r="QFS84" s="612"/>
      <c r="QFT84" s="612"/>
      <c r="QFU84" s="612"/>
      <c r="QFV84" s="612"/>
      <c r="QFW84" s="181"/>
      <c r="QFX84" s="611"/>
      <c r="QFY84" s="612"/>
      <c r="QFZ84" s="612"/>
      <c r="QGA84" s="612"/>
      <c r="QGB84" s="612"/>
      <c r="QGC84" s="612"/>
      <c r="QGD84" s="181"/>
      <c r="QGE84" s="611"/>
      <c r="QGF84" s="612"/>
      <c r="QGG84" s="612"/>
      <c r="QGH84" s="612"/>
      <c r="QGI84" s="612"/>
      <c r="QGJ84" s="612"/>
      <c r="QGK84" s="181"/>
      <c r="QGL84" s="611"/>
      <c r="QGM84" s="612"/>
      <c r="QGN84" s="612"/>
      <c r="QGO84" s="612"/>
      <c r="QGP84" s="612"/>
      <c r="QGQ84" s="612"/>
      <c r="QGR84" s="181"/>
      <c r="QGS84" s="611"/>
      <c r="QGT84" s="612"/>
      <c r="QGU84" s="612"/>
      <c r="QGV84" s="612"/>
      <c r="QGW84" s="612"/>
      <c r="QGX84" s="612"/>
      <c r="QGY84" s="181"/>
      <c r="QGZ84" s="611"/>
      <c r="QHA84" s="612"/>
      <c r="QHB84" s="612"/>
      <c r="QHC84" s="612"/>
      <c r="QHD84" s="612"/>
      <c r="QHE84" s="612"/>
      <c r="QHF84" s="181"/>
      <c r="QHG84" s="611"/>
      <c r="QHH84" s="612"/>
      <c r="QHI84" s="612"/>
      <c r="QHJ84" s="612"/>
      <c r="QHK84" s="612"/>
      <c r="QHL84" s="612"/>
      <c r="QHM84" s="181"/>
      <c r="QHN84" s="611"/>
      <c r="QHO84" s="612"/>
      <c r="QHP84" s="612"/>
      <c r="QHQ84" s="612"/>
      <c r="QHR84" s="612"/>
      <c r="QHS84" s="612"/>
      <c r="QHT84" s="181"/>
      <c r="QHU84" s="611"/>
      <c r="QHV84" s="612"/>
      <c r="QHW84" s="612"/>
      <c r="QHX84" s="612"/>
      <c r="QHY84" s="612"/>
      <c r="QHZ84" s="612"/>
      <c r="QIA84" s="181"/>
      <c r="QIB84" s="611"/>
      <c r="QIC84" s="612"/>
      <c r="QID84" s="612"/>
      <c r="QIE84" s="612"/>
      <c r="QIF84" s="612"/>
      <c r="QIG84" s="612"/>
      <c r="QIH84" s="181"/>
      <c r="QII84" s="611"/>
      <c r="QIJ84" s="612"/>
      <c r="QIK84" s="612"/>
      <c r="QIL84" s="612"/>
      <c r="QIM84" s="612"/>
      <c r="QIN84" s="612"/>
      <c r="QIO84" s="181"/>
      <c r="QIP84" s="611"/>
      <c r="QIQ84" s="612"/>
      <c r="QIR84" s="612"/>
      <c r="QIS84" s="612"/>
      <c r="QIT84" s="612"/>
      <c r="QIU84" s="612"/>
      <c r="QIV84" s="181"/>
      <c r="QIW84" s="611"/>
      <c r="QIX84" s="612"/>
      <c r="QIY84" s="612"/>
      <c r="QIZ84" s="612"/>
      <c r="QJA84" s="612"/>
      <c r="QJB84" s="612"/>
      <c r="QJC84" s="181"/>
      <c r="QJD84" s="611"/>
      <c r="QJE84" s="612"/>
      <c r="QJF84" s="612"/>
      <c r="QJG84" s="612"/>
      <c r="QJH84" s="612"/>
      <c r="QJI84" s="612"/>
      <c r="QJJ84" s="181"/>
      <c r="QJK84" s="611"/>
      <c r="QJL84" s="612"/>
      <c r="QJM84" s="612"/>
      <c r="QJN84" s="612"/>
      <c r="QJO84" s="612"/>
      <c r="QJP84" s="612"/>
      <c r="QJQ84" s="181"/>
      <c r="QJR84" s="611"/>
      <c r="QJS84" s="612"/>
      <c r="QJT84" s="612"/>
      <c r="QJU84" s="612"/>
      <c r="QJV84" s="612"/>
      <c r="QJW84" s="612"/>
      <c r="QJX84" s="181"/>
      <c r="QJY84" s="611"/>
      <c r="QJZ84" s="612"/>
      <c r="QKA84" s="612"/>
      <c r="QKB84" s="612"/>
      <c r="QKC84" s="612"/>
      <c r="QKD84" s="612"/>
      <c r="QKE84" s="181"/>
      <c r="QKF84" s="611"/>
      <c r="QKG84" s="612"/>
      <c r="QKH84" s="612"/>
      <c r="QKI84" s="612"/>
      <c r="QKJ84" s="612"/>
      <c r="QKK84" s="612"/>
      <c r="QKL84" s="181"/>
      <c r="QKM84" s="611"/>
      <c r="QKN84" s="612"/>
      <c r="QKO84" s="612"/>
      <c r="QKP84" s="612"/>
      <c r="QKQ84" s="612"/>
      <c r="QKR84" s="612"/>
      <c r="QKS84" s="181"/>
      <c r="QKT84" s="611"/>
      <c r="QKU84" s="612"/>
      <c r="QKV84" s="612"/>
      <c r="QKW84" s="612"/>
      <c r="QKX84" s="612"/>
      <c r="QKY84" s="612"/>
      <c r="QKZ84" s="181"/>
      <c r="QLA84" s="611"/>
      <c r="QLB84" s="612"/>
      <c r="QLC84" s="612"/>
      <c r="QLD84" s="612"/>
      <c r="QLE84" s="612"/>
      <c r="QLF84" s="612"/>
      <c r="QLG84" s="181"/>
      <c r="QLH84" s="611"/>
      <c r="QLI84" s="612"/>
      <c r="QLJ84" s="612"/>
      <c r="QLK84" s="612"/>
      <c r="QLL84" s="612"/>
      <c r="QLM84" s="612"/>
      <c r="QLN84" s="181"/>
      <c r="QLO84" s="611"/>
      <c r="QLP84" s="612"/>
      <c r="QLQ84" s="612"/>
      <c r="QLR84" s="612"/>
      <c r="QLS84" s="612"/>
      <c r="QLT84" s="612"/>
      <c r="QLU84" s="181"/>
      <c r="QLV84" s="611"/>
      <c r="QLW84" s="612"/>
      <c r="QLX84" s="612"/>
      <c r="QLY84" s="612"/>
      <c r="QLZ84" s="612"/>
      <c r="QMA84" s="612"/>
      <c r="QMB84" s="181"/>
      <c r="QMC84" s="611"/>
      <c r="QMD84" s="612"/>
      <c r="QME84" s="612"/>
      <c r="QMF84" s="612"/>
      <c r="QMG84" s="612"/>
      <c r="QMH84" s="612"/>
      <c r="QMI84" s="181"/>
      <c r="QMJ84" s="611"/>
      <c r="QMK84" s="612"/>
      <c r="QML84" s="612"/>
      <c r="QMM84" s="612"/>
      <c r="QMN84" s="612"/>
      <c r="QMO84" s="612"/>
      <c r="QMP84" s="181"/>
      <c r="QMQ84" s="611"/>
      <c r="QMR84" s="612"/>
      <c r="QMS84" s="612"/>
      <c r="QMT84" s="612"/>
      <c r="QMU84" s="612"/>
      <c r="QMV84" s="612"/>
      <c r="QMW84" s="181"/>
      <c r="QMX84" s="611"/>
      <c r="QMY84" s="612"/>
      <c r="QMZ84" s="612"/>
      <c r="QNA84" s="612"/>
      <c r="QNB84" s="612"/>
      <c r="QNC84" s="612"/>
      <c r="QND84" s="181"/>
      <c r="QNE84" s="611"/>
      <c r="QNF84" s="612"/>
      <c r="QNG84" s="612"/>
      <c r="QNH84" s="612"/>
      <c r="QNI84" s="612"/>
      <c r="QNJ84" s="612"/>
      <c r="QNK84" s="181"/>
      <c r="QNL84" s="611"/>
      <c r="QNM84" s="612"/>
      <c r="QNN84" s="612"/>
      <c r="QNO84" s="612"/>
      <c r="QNP84" s="612"/>
      <c r="QNQ84" s="612"/>
      <c r="QNR84" s="181"/>
      <c r="QNS84" s="611"/>
      <c r="QNT84" s="612"/>
      <c r="QNU84" s="612"/>
      <c r="QNV84" s="612"/>
      <c r="QNW84" s="612"/>
      <c r="QNX84" s="612"/>
      <c r="QNY84" s="181"/>
      <c r="QNZ84" s="611"/>
      <c r="QOA84" s="612"/>
      <c r="QOB84" s="612"/>
      <c r="QOC84" s="612"/>
      <c r="QOD84" s="612"/>
      <c r="QOE84" s="612"/>
      <c r="QOF84" s="181"/>
      <c r="QOG84" s="611"/>
      <c r="QOH84" s="612"/>
      <c r="QOI84" s="612"/>
      <c r="QOJ84" s="612"/>
      <c r="QOK84" s="612"/>
      <c r="QOL84" s="612"/>
      <c r="QOM84" s="181"/>
      <c r="QON84" s="611"/>
      <c r="QOO84" s="612"/>
      <c r="QOP84" s="612"/>
      <c r="QOQ84" s="612"/>
      <c r="QOR84" s="612"/>
      <c r="QOS84" s="612"/>
      <c r="QOT84" s="181"/>
      <c r="QOU84" s="611"/>
      <c r="QOV84" s="612"/>
      <c r="QOW84" s="612"/>
      <c r="QOX84" s="612"/>
      <c r="QOY84" s="612"/>
      <c r="QOZ84" s="612"/>
      <c r="QPA84" s="181"/>
      <c r="QPB84" s="611"/>
      <c r="QPC84" s="612"/>
      <c r="QPD84" s="612"/>
      <c r="QPE84" s="612"/>
      <c r="QPF84" s="612"/>
      <c r="QPG84" s="612"/>
      <c r="QPH84" s="181"/>
      <c r="QPI84" s="611"/>
      <c r="QPJ84" s="612"/>
      <c r="QPK84" s="612"/>
      <c r="QPL84" s="612"/>
      <c r="QPM84" s="612"/>
      <c r="QPN84" s="612"/>
      <c r="QPO84" s="181"/>
      <c r="QPP84" s="611"/>
      <c r="QPQ84" s="612"/>
      <c r="QPR84" s="612"/>
      <c r="QPS84" s="612"/>
      <c r="QPT84" s="612"/>
      <c r="QPU84" s="612"/>
      <c r="QPV84" s="181"/>
      <c r="QPW84" s="611"/>
      <c r="QPX84" s="612"/>
      <c r="QPY84" s="612"/>
      <c r="QPZ84" s="612"/>
      <c r="QQA84" s="612"/>
      <c r="QQB84" s="612"/>
      <c r="QQC84" s="181"/>
      <c r="QQD84" s="611"/>
      <c r="QQE84" s="612"/>
      <c r="QQF84" s="612"/>
      <c r="QQG84" s="612"/>
      <c r="QQH84" s="612"/>
      <c r="QQI84" s="612"/>
      <c r="QQJ84" s="181"/>
      <c r="QQK84" s="611"/>
      <c r="QQL84" s="612"/>
      <c r="QQM84" s="612"/>
      <c r="QQN84" s="612"/>
      <c r="QQO84" s="612"/>
      <c r="QQP84" s="612"/>
      <c r="QQQ84" s="181"/>
      <c r="QQR84" s="611"/>
      <c r="QQS84" s="612"/>
      <c r="QQT84" s="612"/>
      <c r="QQU84" s="612"/>
      <c r="QQV84" s="612"/>
      <c r="QQW84" s="612"/>
      <c r="QQX84" s="181"/>
      <c r="QQY84" s="611"/>
      <c r="QQZ84" s="612"/>
      <c r="QRA84" s="612"/>
      <c r="QRB84" s="612"/>
      <c r="QRC84" s="612"/>
      <c r="QRD84" s="612"/>
      <c r="QRE84" s="181"/>
      <c r="QRF84" s="611"/>
      <c r="QRG84" s="612"/>
      <c r="QRH84" s="612"/>
      <c r="QRI84" s="612"/>
      <c r="QRJ84" s="612"/>
      <c r="QRK84" s="612"/>
      <c r="QRL84" s="181"/>
      <c r="QRM84" s="611"/>
      <c r="QRN84" s="612"/>
      <c r="QRO84" s="612"/>
      <c r="QRP84" s="612"/>
      <c r="QRQ84" s="612"/>
      <c r="QRR84" s="612"/>
      <c r="QRS84" s="181"/>
      <c r="QRT84" s="611"/>
      <c r="QRU84" s="612"/>
      <c r="QRV84" s="612"/>
      <c r="QRW84" s="612"/>
      <c r="QRX84" s="612"/>
      <c r="QRY84" s="612"/>
      <c r="QRZ84" s="181"/>
      <c r="QSA84" s="611"/>
      <c r="QSB84" s="612"/>
      <c r="QSC84" s="612"/>
      <c r="QSD84" s="612"/>
      <c r="QSE84" s="612"/>
      <c r="QSF84" s="612"/>
      <c r="QSG84" s="181"/>
      <c r="QSH84" s="611"/>
      <c r="QSI84" s="612"/>
      <c r="QSJ84" s="612"/>
      <c r="QSK84" s="612"/>
      <c r="QSL84" s="612"/>
      <c r="QSM84" s="612"/>
      <c r="QSN84" s="181"/>
      <c r="QSO84" s="611"/>
      <c r="QSP84" s="612"/>
      <c r="QSQ84" s="612"/>
      <c r="QSR84" s="612"/>
      <c r="QSS84" s="612"/>
      <c r="QST84" s="612"/>
      <c r="QSU84" s="181"/>
      <c r="QSV84" s="611"/>
      <c r="QSW84" s="612"/>
      <c r="QSX84" s="612"/>
      <c r="QSY84" s="612"/>
      <c r="QSZ84" s="612"/>
      <c r="QTA84" s="612"/>
      <c r="QTB84" s="181"/>
      <c r="QTC84" s="611"/>
      <c r="QTD84" s="612"/>
      <c r="QTE84" s="612"/>
      <c r="QTF84" s="612"/>
      <c r="QTG84" s="612"/>
      <c r="QTH84" s="612"/>
      <c r="QTI84" s="181"/>
      <c r="QTJ84" s="611"/>
      <c r="QTK84" s="612"/>
      <c r="QTL84" s="612"/>
      <c r="QTM84" s="612"/>
      <c r="QTN84" s="612"/>
      <c r="QTO84" s="612"/>
      <c r="QTP84" s="181"/>
      <c r="QTQ84" s="611"/>
      <c r="QTR84" s="612"/>
      <c r="QTS84" s="612"/>
      <c r="QTT84" s="612"/>
      <c r="QTU84" s="612"/>
      <c r="QTV84" s="612"/>
      <c r="QTW84" s="181"/>
      <c r="QTX84" s="611"/>
      <c r="QTY84" s="612"/>
      <c r="QTZ84" s="612"/>
      <c r="QUA84" s="612"/>
      <c r="QUB84" s="612"/>
      <c r="QUC84" s="612"/>
      <c r="QUD84" s="181"/>
      <c r="QUE84" s="611"/>
      <c r="QUF84" s="612"/>
      <c r="QUG84" s="612"/>
      <c r="QUH84" s="612"/>
      <c r="QUI84" s="612"/>
      <c r="QUJ84" s="612"/>
      <c r="QUK84" s="181"/>
      <c r="QUL84" s="611"/>
      <c r="QUM84" s="612"/>
      <c r="QUN84" s="612"/>
      <c r="QUO84" s="612"/>
      <c r="QUP84" s="612"/>
      <c r="QUQ84" s="612"/>
      <c r="QUR84" s="181"/>
      <c r="QUS84" s="611"/>
      <c r="QUT84" s="612"/>
      <c r="QUU84" s="612"/>
      <c r="QUV84" s="612"/>
      <c r="QUW84" s="612"/>
      <c r="QUX84" s="612"/>
      <c r="QUY84" s="181"/>
      <c r="QUZ84" s="611"/>
      <c r="QVA84" s="612"/>
      <c r="QVB84" s="612"/>
      <c r="QVC84" s="612"/>
      <c r="QVD84" s="612"/>
      <c r="QVE84" s="612"/>
      <c r="QVF84" s="181"/>
      <c r="QVG84" s="611"/>
      <c r="QVH84" s="612"/>
      <c r="QVI84" s="612"/>
      <c r="QVJ84" s="612"/>
      <c r="QVK84" s="612"/>
      <c r="QVL84" s="612"/>
      <c r="QVM84" s="181"/>
      <c r="QVN84" s="611"/>
      <c r="QVO84" s="612"/>
      <c r="QVP84" s="612"/>
      <c r="QVQ84" s="612"/>
      <c r="QVR84" s="612"/>
      <c r="QVS84" s="612"/>
      <c r="QVT84" s="181"/>
      <c r="QVU84" s="611"/>
      <c r="QVV84" s="612"/>
      <c r="QVW84" s="612"/>
      <c r="QVX84" s="612"/>
      <c r="QVY84" s="612"/>
      <c r="QVZ84" s="612"/>
      <c r="QWA84" s="181"/>
      <c r="QWB84" s="611"/>
      <c r="QWC84" s="612"/>
      <c r="QWD84" s="612"/>
      <c r="QWE84" s="612"/>
      <c r="QWF84" s="612"/>
      <c r="QWG84" s="612"/>
      <c r="QWH84" s="181"/>
      <c r="QWI84" s="611"/>
      <c r="QWJ84" s="612"/>
      <c r="QWK84" s="612"/>
      <c r="QWL84" s="612"/>
      <c r="QWM84" s="612"/>
      <c r="QWN84" s="612"/>
      <c r="QWO84" s="181"/>
      <c r="QWP84" s="611"/>
      <c r="QWQ84" s="612"/>
      <c r="QWR84" s="612"/>
      <c r="QWS84" s="612"/>
      <c r="QWT84" s="612"/>
      <c r="QWU84" s="612"/>
      <c r="QWV84" s="181"/>
      <c r="QWW84" s="611"/>
      <c r="QWX84" s="612"/>
      <c r="QWY84" s="612"/>
      <c r="QWZ84" s="612"/>
      <c r="QXA84" s="612"/>
      <c r="QXB84" s="612"/>
      <c r="QXC84" s="181"/>
      <c r="QXD84" s="611"/>
      <c r="QXE84" s="612"/>
      <c r="QXF84" s="612"/>
      <c r="QXG84" s="612"/>
      <c r="QXH84" s="612"/>
      <c r="QXI84" s="612"/>
      <c r="QXJ84" s="181"/>
      <c r="QXK84" s="611"/>
      <c r="QXL84" s="612"/>
      <c r="QXM84" s="612"/>
      <c r="QXN84" s="612"/>
      <c r="QXO84" s="612"/>
      <c r="QXP84" s="612"/>
      <c r="QXQ84" s="181"/>
      <c r="QXR84" s="611"/>
      <c r="QXS84" s="612"/>
      <c r="QXT84" s="612"/>
      <c r="QXU84" s="612"/>
      <c r="QXV84" s="612"/>
      <c r="QXW84" s="612"/>
      <c r="QXX84" s="181"/>
      <c r="QXY84" s="611"/>
      <c r="QXZ84" s="612"/>
      <c r="QYA84" s="612"/>
      <c r="QYB84" s="612"/>
      <c r="QYC84" s="612"/>
      <c r="QYD84" s="612"/>
      <c r="QYE84" s="181"/>
      <c r="QYF84" s="611"/>
      <c r="QYG84" s="612"/>
      <c r="QYH84" s="612"/>
      <c r="QYI84" s="612"/>
      <c r="QYJ84" s="612"/>
      <c r="QYK84" s="612"/>
      <c r="QYL84" s="181"/>
      <c r="QYM84" s="611"/>
      <c r="QYN84" s="612"/>
      <c r="QYO84" s="612"/>
      <c r="QYP84" s="612"/>
      <c r="QYQ84" s="612"/>
      <c r="QYR84" s="612"/>
      <c r="QYS84" s="181"/>
      <c r="QYT84" s="611"/>
      <c r="QYU84" s="612"/>
      <c r="QYV84" s="612"/>
      <c r="QYW84" s="612"/>
      <c r="QYX84" s="612"/>
      <c r="QYY84" s="612"/>
      <c r="QYZ84" s="181"/>
      <c r="QZA84" s="611"/>
      <c r="QZB84" s="612"/>
      <c r="QZC84" s="612"/>
      <c r="QZD84" s="612"/>
      <c r="QZE84" s="612"/>
      <c r="QZF84" s="612"/>
      <c r="QZG84" s="181"/>
      <c r="QZH84" s="611"/>
      <c r="QZI84" s="612"/>
      <c r="QZJ84" s="612"/>
      <c r="QZK84" s="612"/>
      <c r="QZL84" s="612"/>
      <c r="QZM84" s="612"/>
      <c r="QZN84" s="181"/>
      <c r="QZO84" s="611"/>
      <c r="QZP84" s="612"/>
      <c r="QZQ84" s="612"/>
      <c r="QZR84" s="612"/>
      <c r="QZS84" s="612"/>
      <c r="QZT84" s="612"/>
      <c r="QZU84" s="181"/>
      <c r="QZV84" s="611"/>
      <c r="QZW84" s="612"/>
      <c r="QZX84" s="612"/>
      <c r="QZY84" s="612"/>
      <c r="QZZ84" s="612"/>
      <c r="RAA84" s="612"/>
      <c r="RAB84" s="181"/>
      <c r="RAC84" s="611"/>
      <c r="RAD84" s="612"/>
      <c r="RAE84" s="612"/>
      <c r="RAF84" s="612"/>
      <c r="RAG84" s="612"/>
      <c r="RAH84" s="612"/>
      <c r="RAI84" s="181"/>
      <c r="RAJ84" s="611"/>
      <c r="RAK84" s="612"/>
      <c r="RAL84" s="612"/>
      <c r="RAM84" s="612"/>
      <c r="RAN84" s="612"/>
      <c r="RAO84" s="612"/>
      <c r="RAP84" s="181"/>
      <c r="RAQ84" s="611"/>
      <c r="RAR84" s="612"/>
      <c r="RAS84" s="612"/>
      <c r="RAT84" s="612"/>
      <c r="RAU84" s="612"/>
      <c r="RAV84" s="612"/>
      <c r="RAW84" s="181"/>
      <c r="RAX84" s="611"/>
      <c r="RAY84" s="612"/>
      <c r="RAZ84" s="612"/>
      <c r="RBA84" s="612"/>
      <c r="RBB84" s="612"/>
      <c r="RBC84" s="612"/>
      <c r="RBD84" s="181"/>
      <c r="RBE84" s="611"/>
      <c r="RBF84" s="612"/>
      <c r="RBG84" s="612"/>
      <c r="RBH84" s="612"/>
      <c r="RBI84" s="612"/>
      <c r="RBJ84" s="612"/>
      <c r="RBK84" s="181"/>
      <c r="RBL84" s="611"/>
      <c r="RBM84" s="612"/>
      <c r="RBN84" s="612"/>
      <c r="RBO84" s="612"/>
      <c r="RBP84" s="612"/>
      <c r="RBQ84" s="612"/>
      <c r="RBR84" s="181"/>
      <c r="RBS84" s="611"/>
      <c r="RBT84" s="612"/>
      <c r="RBU84" s="612"/>
      <c r="RBV84" s="612"/>
      <c r="RBW84" s="612"/>
      <c r="RBX84" s="612"/>
      <c r="RBY84" s="181"/>
      <c r="RBZ84" s="611"/>
      <c r="RCA84" s="612"/>
      <c r="RCB84" s="612"/>
      <c r="RCC84" s="612"/>
      <c r="RCD84" s="612"/>
      <c r="RCE84" s="612"/>
      <c r="RCF84" s="181"/>
      <c r="RCG84" s="611"/>
      <c r="RCH84" s="612"/>
      <c r="RCI84" s="612"/>
      <c r="RCJ84" s="612"/>
      <c r="RCK84" s="612"/>
      <c r="RCL84" s="612"/>
      <c r="RCM84" s="181"/>
      <c r="RCN84" s="611"/>
      <c r="RCO84" s="612"/>
      <c r="RCP84" s="612"/>
      <c r="RCQ84" s="612"/>
      <c r="RCR84" s="612"/>
      <c r="RCS84" s="612"/>
      <c r="RCT84" s="181"/>
      <c r="RCU84" s="611"/>
      <c r="RCV84" s="612"/>
      <c r="RCW84" s="612"/>
      <c r="RCX84" s="612"/>
      <c r="RCY84" s="612"/>
      <c r="RCZ84" s="612"/>
      <c r="RDA84" s="181"/>
      <c r="RDB84" s="611"/>
      <c r="RDC84" s="612"/>
      <c r="RDD84" s="612"/>
      <c r="RDE84" s="612"/>
      <c r="RDF84" s="612"/>
      <c r="RDG84" s="612"/>
      <c r="RDH84" s="181"/>
      <c r="RDI84" s="611"/>
      <c r="RDJ84" s="612"/>
      <c r="RDK84" s="612"/>
      <c r="RDL84" s="612"/>
      <c r="RDM84" s="612"/>
      <c r="RDN84" s="612"/>
      <c r="RDO84" s="181"/>
      <c r="RDP84" s="611"/>
      <c r="RDQ84" s="612"/>
      <c r="RDR84" s="612"/>
      <c r="RDS84" s="612"/>
      <c r="RDT84" s="612"/>
      <c r="RDU84" s="612"/>
      <c r="RDV84" s="181"/>
      <c r="RDW84" s="611"/>
      <c r="RDX84" s="612"/>
      <c r="RDY84" s="612"/>
      <c r="RDZ84" s="612"/>
      <c r="REA84" s="612"/>
      <c r="REB84" s="612"/>
      <c r="REC84" s="181"/>
      <c r="RED84" s="611"/>
      <c r="REE84" s="612"/>
      <c r="REF84" s="612"/>
      <c r="REG84" s="612"/>
      <c r="REH84" s="612"/>
      <c r="REI84" s="612"/>
      <c r="REJ84" s="181"/>
      <c r="REK84" s="611"/>
      <c r="REL84" s="612"/>
      <c r="REM84" s="612"/>
      <c r="REN84" s="612"/>
      <c r="REO84" s="612"/>
      <c r="REP84" s="612"/>
      <c r="REQ84" s="181"/>
      <c r="RER84" s="611"/>
      <c r="RES84" s="612"/>
      <c r="RET84" s="612"/>
      <c r="REU84" s="612"/>
      <c r="REV84" s="612"/>
      <c r="REW84" s="612"/>
      <c r="REX84" s="181"/>
      <c r="REY84" s="611"/>
      <c r="REZ84" s="612"/>
      <c r="RFA84" s="612"/>
      <c r="RFB84" s="612"/>
      <c r="RFC84" s="612"/>
      <c r="RFD84" s="612"/>
      <c r="RFE84" s="181"/>
      <c r="RFF84" s="611"/>
      <c r="RFG84" s="612"/>
      <c r="RFH84" s="612"/>
      <c r="RFI84" s="612"/>
      <c r="RFJ84" s="612"/>
      <c r="RFK84" s="612"/>
      <c r="RFL84" s="181"/>
      <c r="RFM84" s="611"/>
      <c r="RFN84" s="612"/>
      <c r="RFO84" s="612"/>
      <c r="RFP84" s="612"/>
      <c r="RFQ84" s="612"/>
      <c r="RFR84" s="612"/>
      <c r="RFS84" s="181"/>
      <c r="RFT84" s="611"/>
      <c r="RFU84" s="612"/>
      <c r="RFV84" s="612"/>
      <c r="RFW84" s="612"/>
      <c r="RFX84" s="612"/>
      <c r="RFY84" s="612"/>
      <c r="RFZ84" s="181"/>
      <c r="RGA84" s="611"/>
      <c r="RGB84" s="612"/>
      <c r="RGC84" s="612"/>
      <c r="RGD84" s="612"/>
      <c r="RGE84" s="612"/>
      <c r="RGF84" s="612"/>
      <c r="RGG84" s="181"/>
      <c r="RGH84" s="611"/>
      <c r="RGI84" s="612"/>
      <c r="RGJ84" s="612"/>
      <c r="RGK84" s="612"/>
      <c r="RGL84" s="612"/>
      <c r="RGM84" s="612"/>
      <c r="RGN84" s="181"/>
      <c r="RGO84" s="611"/>
      <c r="RGP84" s="612"/>
      <c r="RGQ84" s="612"/>
      <c r="RGR84" s="612"/>
      <c r="RGS84" s="612"/>
      <c r="RGT84" s="612"/>
      <c r="RGU84" s="181"/>
      <c r="RGV84" s="611"/>
      <c r="RGW84" s="612"/>
      <c r="RGX84" s="612"/>
      <c r="RGY84" s="612"/>
      <c r="RGZ84" s="612"/>
      <c r="RHA84" s="612"/>
      <c r="RHB84" s="181"/>
      <c r="RHC84" s="611"/>
      <c r="RHD84" s="612"/>
      <c r="RHE84" s="612"/>
      <c r="RHF84" s="612"/>
      <c r="RHG84" s="612"/>
      <c r="RHH84" s="612"/>
      <c r="RHI84" s="181"/>
      <c r="RHJ84" s="611"/>
      <c r="RHK84" s="612"/>
      <c r="RHL84" s="612"/>
      <c r="RHM84" s="612"/>
      <c r="RHN84" s="612"/>
      <c r="RHO84" s="612"/>
      <c r="RHP84" s="181"/>
      <c r="RHQ84" s="611"/>
      <c r="RHR84" s="612"/>
      <c r="RHS84" s="612"/>
      <c r="RHT84" s="612"/>
      <c r="RHU84" s="612"/>
      <c r="RHV84" s="612"/>
      <c r="RHW84" s="181"/>
      <c r="RHX84" s="611"/>
      <c r="RHY84" s="612"/>
      <c r="RHZ84" s="612"/>
      <c r="RIA84" s="612"/>
      <c r="RIB84" s="612"/>
      <c r="RIC84" s="612"/>
      <c r="RID84" s="181"/>
      <c r="RIE84" s="611"/>
      <c r="RIF84" s="612"/>
      <c r="RIG84" s="612"/>
      <c r="RIH84" s="612"/>
      <c r="RII84" s="612"/>
      <c r="RIJ84" s="612"/>
      <c r="RIK84" s="181"/>
      <c r="RIL84" s="611"/>
      <c r="RIM84" s="612"/>
      <c r="RIN84" s="612"/>
      <c r="RIO84" s="612"/>
      <c r="RIP84" s="612"/>
      <c r="RIQ84" s="612"/>
      <c r="RIR84" s="181"/>
      <c r="RIS84" s="611"/>
      <c r="RIT84" s="612"/>
      <c r="RIU84" s="612"/>
      <c r="RIV84" s="612"/>
      <c r="RIW84" s="612"/>
      <c r="RIX84" s="612"/>
      <c r="RIY84" s="181"/>
      <c r="RIZ84" s="611"/>
      <c r="RJA84" s="612"/>
      <c r="RJB84" s="612"/>
      <c r="RJC84" s="612"/>
      <c r="RJD84" s="612"/>
      <c r="RJE84" s="612"/>
      <c r="RJF84" s="181"/>
      <c r="RJG84" s="611"/>
      <c r="RJH84" s="612"/>
      <c r="RJI84" s="612"/>
      <c r="RJJ84" s="612"/>
      <c r="RJK84" s="612"/>
      <c r="RJL84" s="612"/>
      <c r="RJM84" s="181"/>
      <c r="RJN84" s="611"/>
      <c r="RJO84" s="612"/>
      <c r="RJP84" s="612"/>
      <c r="RJQ84" s="612"/>
      <c r="RJR84" s="612"/>
      <c r="RJS84" s="612"/>
      <c r="RJT84" s="181"/>
      <c r="RJU84" s="611"/>
      <c r="RJV84" s="612"/>
      <c r="RJW84" s="612"/>
      <c r="RJX84" s="612"/>
      <c r="RJY84" s="612"/>
      <c r="RJZ84" s="612"/>
      <c r="RKA84" s="181"/>
      <c r="RKB84" s="611"/>
      <c r="RKC84" s="612"/>
      <c r="RKD84" s="612"/>
      <c r="RKE84" s="612"/>
      <c r="RKF84" s="612"/>
      <c r="RKG84" s="612"/>
      <c r="RKH84" s="181"/>
      <c r="RKI84" s="611"/>
      <c r="RKJ84" s="612"/>
      <c r="RKK84" s="612"/>
      <c r="RKL84" s="612"/>
      <c r="RKM84" s="612"/>
      <c r="RKN84" s="612"/>
      <c r="RKO84" s="181"/>
      <c r="RKP84" s="611"/>
      <c r="RKQ84" s="612"/>
      <c r="RKR84" s="612"/>
      <c r="RKS84" s="612"/>
      <c r="RKT84" s="612"/>
      <c r="RKU84" s="612"/>
      <c r="RKV84" s="181"/>
      <c r="RKW84" s="611"/>
      <c r="RKX84" s="612"/>
      <c r="RKY84" s="612"/>
      <c r="RKZ84" s="612"/>
      <c r="RLA84" s="612"/>
      <c r="RLB84" s="612"/>
      <c r="RLC84" s="181"/>
      <c r="RLD84" s="611"/>
      <c r="RLE84" s="612"/>
      <c r="RLF84" s="612"/>
      <c r="RLG84" s="612"/>
      <c r="RLH84" s="612"/>
      <c r="RLI84" s="612"/>
      <c r="RLJ84" s="181"/>
      <c r="RLK84" s="611"/>
      <c r="RLL84" s="612"/>
      <c r="RLM84" s="612"/>
      <c r="RLN84" s="612"/>
      <c r="RLO84" s="612"/>
      <c r="RLP84" s="612"/>
      <c r="RLQ84" s="181"/>
      <c r="RLR84" s="611"/>
      <c r="RLS84" s="612"/>
      <c r="RLT84" s="612"/>
      <c r="RLU84" s="612"/>
      <c r="RLV84" s="612"/>
      <c r="RLW84" s="612"/>
      <c r="RLX84" s="181"/>
      <c r="RLY84" s="611"/>
      <c r="RLZ84" s="612"/>
      <c r="RMA84" s="612"/>
      <c r="RMB84" s="612"/>
      <c r="RMC84" s="612"/>
      <c r="RMD84" s="612"/>
      <c r="RME84" s="181"/>
      <c r="RMF84" s="611"/>
      <c r="RMG84" s="612"/>
      <c r="RMH84" s="612"/>
      <c r="RMI84" s="612"/>
      <c r="RMJ84" s="612"/>
      <c r="RMK84" s="612"/>
      <c r="RML84" s="181"/>
      <c r="RMM84" s="611"/>
      <c r="RMN84" s="612"/>
      <c r="RMO84" s="612"/>
      <c r="RMP84" s="612"/>
      <c r="RMQ84" s="612"/>
      <c r="RMR84" s="612"/>
      <c r="RMS84" s="181"/>
      <c r="RMT84" s="611"/>
      <c r="RMU84" s="612"/>
      <c r="RMV84" s="612"/>
      <c r="RMW84" s="612"/>
      <c r="RMX84" s="612"/>
      <c r="RMY84" s="612"/>
      <c r="RMZ84" s="181"/>
      <c r="RNA84" s="611"/>
      <c r="RNB84" s="612"/>
      <c r="RNC84" s="612"/>
      <c r="RND84" s="612"/>
      <c r="RNE84" s="612"/>
      <c r="RNF84" s="612"/>
      <c r="RNG84" s="181"/>
      <c r="RNH84" s="611"/>
      <c r="RNI84" s="612"/>
      <c r="RNJ84" s="612"/>
      <c r="RNK84" s="612"/>
      <c r="RNL84" s="612"/>
      <c r="RNM84" s="612"/>
      <c r="RNN84" s="181"/>
      <c r="RNO84" s="611"/>
      <c r="RNP84" s="612"/>
      <c r="RNQ84" s="612"/>
      <c r="RNR84" s="612"/>
      <c r="RNS84" s="612"/>
      <c r="RNT84" s="612"/>
      <c r="RNU84" s="181"/>
      <c r="RNV84" s="611"/>
      <c r="RNW84" s="612"/>
      <c r="RNX84" s="612"/>
      <c r="RNY84" s="612"/>
      <c r="RNZ84" s="612"/>
      <c r="ROA84" s="612"/>
      <c r="ROB84" s="181"/>
      <c r="ROC84" s="611"/>
      <c r="ROD84" s="612"/>
      <c r="ROE84" s="612"/>
      <c r="ROF84" s="612"/>
      <c r="ROG84" s="612"/>
      <c r="ROH84" s="612"/>
      <c r="ROI84" s="181"/>
      <c r="ROJ84" s="611"/>
      <c r="ROK84" s="612"/>
      <c r="ROL84" s="612"/>
      <c r="ROM84" s="612"/>
      <c r="RON84" s="612"/>
      <c r="ROO84" s="612"/>
      <c r="ROP84" s="181"/>
      <c r="ROQ84" s="611"/>
      <c r="ROR84" s="612"/>
      <c r="ROS84" s="612"/>
      <c r="ROT84" s="612"/>
      <c r="ROU84" s="612"/>
      <c r="ROV84" s="612"/>
      <c r="ROW84" s="181"/>
      <c r="ROX84" s="611"/>
      <c r="ROY84" s="612"/>
      <c r="ROZ84" s="612"/>
      <c r="RPA84" s="612"/>
      <c r="RPB84" s="612"/>
      <c r="RPC84" s="612"/>
      <c r="RPD84" s="181"/>
      <c r="RPE84" s="611"/>
      <c r="RPF84" s="612"/>
      <c r="RPG84" s="612"/>
      <c r="RPH84" s="612"/>
      <c r="RPI84" s="612"/>
      <c r="RPJ84" s="612"/>
      <c r="RPK84" s="181"/>
      <c r="RPL84" s="611"/>
      <c r="RPM84" s="612"/>
      <c r="RPN84" s="612"/>
      <c r="RPO84" s="612"/>
      <c r="RPP84" s="612"/>
      <c r="RPQ84" s="612"/>
      <c r="RPR84" s="181"/>
      <c r="RPS84" s="611"/>
      <c r="RPT84" s="612"/>
      <c r="RPU84" s="612"/>
      <c r="RPV84" s="612"/>
      <c r="RPW84" s="612"/>
      <c r="RPX84" s="612"/>
      <c r="RPY84" s="181"/>
      <c r="RPZ84" s="611"/>
      <c r="RQA84" s="612"/>
      <c r="RQB84" s="612"/>
      <c r="RQC84" s="612"/>
      <c r="RQD84" s="612"/>
      <c r="RQE84" s="612"/>
      <c r="RQF84" s="181"/>
      <c r="RQG84" s="611"/>
      <c r="RQH84" s="612"/>
      <c r="RQI84" s="612"/>
      <c r="RQJ84" s="612"/>
      <c r="RQK84" s="612"/>
      <c r="RQL84" s="612"/>
      <c r="RQM84" s="181"/>
      <c r="RQN84" s="611"/>
      <c r="RQO84" s="612"/>
      <c r="RQP84" s="612"/>
      <c r="RQQ84" s="612"/>
      <c r="RQR84" s="612"/>
      <c r="RQS84" s="612"/>
      <c r="RQT84" s="181"/>
      <c r="RQU84" s="611"/>
      <c r="RQV84" s="612"/>
      <c r="RQW84" s="612"/>
      <c r="RQX84" s="612"/>
      <c r="RQY84" s="612"/>
      <c r="RQZ84" s="612"/>
      <c r="RRA84" s="181"/>
      <c r="RRB84" s="611"/>
      <c r="RRC84" s="612"/>
      <c r="RRD84" s="612"/>
      <c r="RRE84" s="612"/>
      <c r="RRF84" s="612"/>
      <c r="RRG84" s="612"/>
      <c r="RRH84" s="181"/>
      <c r="RRI84" s="611"/>
      <c r="RRJ84" s="612"/>
      <c r="RRK84" s="612"/>
      <c r="RRL84" s="612"/>
      <c r="RRM84" s="612"/>
      <c r="RRN84" s="612"/>
      <c r="RRO84" s="181"/>
      <c r="RRP84" s="611"/>
      <c r="RRQ84" s="612"/>
      <c r="RRR84" s="612"/>
      <c r="RRS84" s="612"/>
      <c r="RRT84" s="612"/>
      <c r="RRU84" s="612"/>
      <c r="RRV84" s="181"/>
      <c r="RRW84" s="611"/>
      <c r="RRX84" s="612"/>
      <c r="RRY84" s="612"/>
      <c r="RRZ84" s="612"/>
      <c r="RSA84" s="612"/>
      <c r="RSB84" s="612"/>
      <c r="RSC84" s="181"/>
      <c r="RSD84" s="611"/>
      <c r="RSE84" s="612"/>
      <c r="RSF84" s="612"/>
      <c r="RSG84" s="612"/>
      <c r="RSH84" s="612"/>
      <c r="RSI84" s="612"/>
      <c r="RSJ84" s="181"/>
      <c r="RSK84" s="611"/>
      <c r="RSL84" s="612"/>
      <c r="RSM84" s="612"/>
      <c r="RSN84" s="612"/>
      <c r="RSO84" s="612"/>
      <c r="RSP84" s="612"/>
      <c r="RSQ84" s="181"/>
      <c r="RSR84" s="611"/>
      <c r="RSS84" s="612"/>
      <c r="RST84" s="612"/>
      <c r="RSU84" s="612"/>
      <c r="RSV84" s="612"/>
      <c r="RSW84" s="612"/>
      <c r="RSX84" s="181"/>
      <c r="RSY84" s="611"/>
      <c r="RSZ84" s="612"/>
      <c r="RTA84" s="612"/>
      <c r="RTB84" s="612"/>
      <c r="RTC84" s="612"/>
      <c r="RTD84" s="612"/>
      <c r="RTE84" s="181"/>
      <c r="RTF84" s="611"/>
      <c r="RTG84" s="612"/>
      <c r="RTH84" s="612"/>
      <c r="RTI84" s="612"/>
      <c r="RTJ84" s="612"/>
      <c r="RTK84" s="612"/>
      <c r="RTL84" s="181"/>
      <c r="RTM84" s="611"/>
      <c r="RTN84" s="612"/>
      <c r="RTO84" s="612"/>
      <c r="RTP84" s="612"/>
      <c r="RTQ84" s="612"/>
      <c r="RTR84" s="612"/>
      <c r="RTS84" s="181"/>
      <c r="RTT84" s="611"/>
      <c r="RTU84" s="612"/>
      <c r="RTV84" s="612"/>
      <c r="RTW84" s="612"/>
      <c r="RTX84" s="612"/>
      <c r="RTY84" s="612"/>
      <c r="RTZ84" s="181"/>
      <c r="RUA84" s="611"/>
      <c r="RUB84" s="612"/>
      <c r="RUC84" s="612"/>
      <c r="RUD84" s="612"/>
      <c r="RUE84" s="612"/>
      <c r="RUF84" s="612"/>
      <c r="RUG84" s="181"/>
      <c r="RUH84" s="611"/>
      <c r="RUI84" s="612"/>
      <c r="RUJ84" s="612"/>
      <c r="RUK84" s="612"/>
      <c r="RUL84" s="612"/>
      <c r="RUM84" s="612"/>
      <c r="RUN84" s="181"/>
      <c r="RUO84" s="611"/>
      <c r="RUP84" s="612"/>
      <c r="RUQ84" s="612"/>
      <c r="RUR84" s="612"/>
      <c r="RUS84" s="612"/>
      <c r="RUT84" s="612"/>
      <c r="RUU84" s="181"/>
      <c r="RUV84" s="611"/>
      <c r="RUW84" s="612"/>
      <c r="RUX84" s="612"/>
      <c r="RUY84" s="612"/>
      <c r="RUZ84" s="612"/>
      <c r="RVA84" s="612"/>
      <c r="RVB84" s="181"/>
      <c r="RVC84" s="611"/>
      <c r="RVD84" s="612"/>
      <c r="RVE84" s="612"/>
      <c r="RVF84" s="612"/>
      <c r="RVG84" s="612"/>
      <c r="RVH84" s="612"/>
      <c r="RVI84" s="181"/>
      <c r="RVJ84" s="611"/>
      <c r="RVK84" s="612"/>
      <c r="RVL84" s="612"/>
      <c r="RVM84" s="612"/>
      <c r="RVN84" s="612"/>
      <c r="RVO84" s="612"/>
      <c r="RVP84" s="181"/>
      <c r="RVQ84" s="611"/>
      <c r="RVR84" s="612"/>
      <c r="RVS84" s="612"/>
      <c r="RVT84" s="612"/>
      <c r="RVU84" s="612"/>
      <c r="RVV84" s="612"/>
      <c r="RVW84" s="181"/>
      <c r="RVX84" s="611"/>
      <c r="RVY84" s="612"/>
      <c r="RVZ84" s="612"/>
      <c r="RWA84" s="612"/>
      <c r="RWB84" s="612"/>
      <c r="RWC84" s="612"/>
      <c r="RWD84" s="181"/>
      <c r="RWE84" s="611"/>
      <c r="RWF84" s="612"/>
      <c r="RWG84" s="612"/>
      <c r="RWH84" s="612"/>
      <c r="RWI84" s="612"/>
      <c r="RWJ84" s="612"/>
      <c r="RWK84" s="181"/>
      <c r="RWL84" s="611"/>
      <c r="RWM84" s="612"/>
      <c r="RWN84" s="612"/>
      <c r="RWO84" s="612"/>
      <c r="RWP84" s="612"/>
      <c r="RWQ84" s="612"/>
      <c r="RWR84" s="181"/>
      <c r="RWS84" s="611"/>
      <c r="RWT84" s="612"/>
      <c r="RWU84" s="612"/>
      <c r="RWV84" s="612"/>
      <c r="RWW84" s="612"/>
      <c r="RWX84" s="612"/>
      <c r="RWY84" s="181"/>
      <c r="RWZ84" s="611"/>
      <c r="RXA84" s="612"/>
      <c r="RXB84" s="612"/>
      <c r="RXC84" s="612"/>
      <c r="RXD84" s="612"/>
      <c r="RXE84" s="612"/>
      <c r="RXF84" s="181"/>
      <c r="RXG84" s="611"/>
      <c r="RXH84" s="612"/>
      <c r="RXI84" s="612"/>
      <c r="RXJ84" s="612"/>
      <c r="RXK84" s="612"/>
      <c r="RXL84" s="612"/>
      <c r="RXM84" s="181"/>
      <c r="RXN84" s="611"/>
      <c r="RXO84" s="612"/>
      <c r="RXP84" s="612"/>
      <c r="RXQ84" s="612"/>
      <c r="RXR84" s="612"/>
      <c r="RXS84" s="612"/>
      <c r="RXT84" s="181"/>
      <c r="RXU84" s="611"/>
      <c r="RXV84" s="612"/>
      <c r="RXW84" s="612"/>
      <c r="RXX84" s="612"/>
      <c r="RXY84" s="612"/>
      <c r="RXZ84" s="612"/>
      <c r="RYA84" s="181"/>
      <c r="RYB84" s="611"/>
      <c r="RYC84" s="612"/>
      <c r="RYD84" s="612"/>
      <c r="RYE84" s="612"/>
      <c r="RYF84" s="612"/>
      <c r="RYG84" s="612"/>
      <c r="RYH84" s="181"/>
      <c r="RYI84" s="611"/>
      <c r="RYJ84" s="612"/>
      <c r="RYK84" s="612"/>
      <c r="RYL84" s="612"/>
      <c r="RYM84" s="612"/>
      <c r="RYN84" s="612"/>
      <c r="RYO84" s="181"/>
      <c r="RYP84" s="611"/>
      <c r="RYQ84" s="612"/>
      <c r="RYR84" s="612"/>
      <c r="RYS84" s="612"/>
      <c r="RYT84" s="612"/>
      <c r="RYU84" s="612"/>
      <c r="RYV84" s="181"/>
      <c r="RYW84" s="611"/>
      <c r="RYX84" s="612"/>
      <c r="RYY84" s="612"/>
      <c r="RYZ84" s="612"/>
      <c r="RZA84" s="612"/>
      <c r="RZB84" s="612"/>
      <c r="RZC84" s="181"/>
      <c r="RZD84" s="611"/>
      <c r="RZE84" s="612"/>
      <c r="RZF84" s="612"/>
      <c r="RZG84" s="612"/>
      <c r="RZH84" s="612"/>
      <c r="RZI84" s="612"/>
      <c r="RZJ84" s="181"/>
      <c r="RZK84" s="611"/>
      <c r="RZL84" s="612"/>
      <c r="RZM84" s="612"/>
      <c r="RZN84" s="612"/>
      <c r="RZO84" s="612"/>
      <c r="RZP84" s="612"/>
      <c r="RZQ84" s="181"/>
      <c r="RZR84" s="611"/>
      <c r="RZS84" s="612"/>
      <c r="RZT84" s="612"/>
      <c r="RZU84" s="612"/>
      <c r="RZV84" s="612"/>
      <c r="RZW84" s="612"/>
      <c r="RZX84" s="181"/>
      <c r="RZY84" s="611"/>
      <c r="RZZ84" s="612"/>
      <c r="SAA84" s="612"/>
      <c r="SAB84" s="612"/>
      <c r="SAC84" s="612"/>
      <c r="SAD84" s="612"/>
      <c r="SAE84" s="181"/>
      <c r="SAF84" s="611"/>
      <c r="SAG84" s="612"/>
      <c r="SAH84" s="612"/>
      <c r="SAI84" s="612"/>
      <c r="SAJ84" s="612"/>
      <c r="SAK84" s="612"/>
      <c r="SAL84" s="181"/>
      <c r="SAM84" s="611"/>
      <c r="SAN84" s="612"/>
      <c r="SAO84" s="612"/>
      <c r="SAP84" s="612"/>
      <c r="SAQ84" s="612"/>
      <c r="SAR84" s="612"/>
      <c r="SAS84" s="181"/>
      <c r="SAT84" s="611"/>
      <c r="SAU84" s="612"/>
      <c r="SAV84" s="612"/>
      <c r="SAW84" s="612"/>
      <c r="SAX84" s="612"/>
      <c r="SAY84" s="612"/>
      <c r="SAZ84" s="181"/>
      <c r="SBA84" s="611"/>
      <c r="SBB84" s="612"/>
      <c r="SBC84" s="612"/>
      <c r="SBD84" s="612"/>
      <c r="SBE84" s="612"/>
      <c r="SBF84" s="612"/>
      <c r="SBG84" s="181"/>
      <c r="SBH84" s="611"/>
      <c r="SBI84" s="612"/>
      <c r="SBJ84" s="612"/>
      <c r="SBK84" s="612"/>
      <c r="SBL84" s="612"/>
      <c r="SBM84" s="612"/>
      <c r="SBN84" s="181"/>
      <c r="SBO84" s="611"/>
      <c r="SBP84" s="612"/>
      <c r="SBQ84" s="612"/>
      <c r="SBR84" s="612"/>
      <c r="SBS84" s="612"/>
      <c r="SBT84" s="612"/>
      <c r="SBU84" s="181"/>
      <c r="SBV84" s="611"/>
      <c r="SBW84" s="612"/>
      <c r="SBX84" s="612"/>
      <c r="SBY84" s="612"/>
      <c r="SBZ84" s="612"/>
      <c r="SCA84" s="612"/>
      <c r="SCB84" s="181"/>
      <c r="SCC84" s="611"/>
      <c r="SCD84" s="612"/>
      <c r="SCE84" s="612"/>
      <c r="SCF84" s="612"/>
      <c r="SCG84" s="612"/>
      <c r="SCH84" s="612"/>
      <c r="SCI84" s="181"/>
      <c r="SCJ84" s="611"/>
      <c r="SCK84" s="612"/>
      <c r="SCL84" s="612"/>
      <c r="SCM84" s="612"/>
      <c r="SCN84" s="612"/>
      <c r="SCO84" s="612"/>
      <c r="SCP84" s="181"/>
      <c r="SCQ84" s="611"/>
      <c r="SCR84" s="612"/>
      <c r="SCS84" s="612"/>
      <c r="SCT84" s="612"/>
      <c r="SCU84" s="612"/>
      <c r="SCV84" s="612"/>
      <c r="SCW84" s="181"/>
      <c r="SCX84" s="611"/>
      <c r="SCY84" s="612"/>
      <c r="SCZ84" s="612"/>
      <c r="SDA84" s="612"/>
      <c r="SDB84" s="612"/>
      <c r="SDC84" s="612"/>
      <c r="SDD84" s="181"/>
      <c r="SDE84" s="611"/>
      <c r="SDF84" s="612"/>
      <c r="SDG84" s="612"/>
      <c r="SDH84" s="612"/>
      <c r="SDI84" s="612"/>
      <c r="SDJ84" s="612"/>
      <c r="SDK84" s="181"/>
      <c r="SDL84" s="611"/>
      <c r="SDM84" s="612"/>
      <c r="SDN84" s="612"/>
      <c r="SDO84" s="612"/>
      <c r="SDP84" s="612"/>
      <c r="SDQ84" s="612"/>
      <c r="SDR84" s="181"/>
      <c r="SDS84" s="611"/>
      <c r="SDT84" s="612"/>
      <c r="SDU84" s="612"/>
      <c r="SDV84" s="612"/>
      <c r="SDW84" s="612"/>
      <c r="SDX84" s="612"/>
      <c r="SDY84" s="181"/>
      <c r="SDZ84" s="611"/>
      <c r="SEA84" s="612"/>
      <c r="SEB84" s="612"/>
      <c r="SEC84" s="612"/>
      <c r="SED84" s="612"/>
      <c r="SEE84" s="612"/>
      <c r="SEF84" s="181"/>
      <c r="SEG84" s="611"/>
      <c r="SEH84" s="612"/>
      <c r="SEI84" s="612"/>
      <c r="SEJ84" s="612"/>
      <c r="SEK84" s="612"/>
      <c r="SEL84" s="612"/>
      <c r="SEM84" s="181"/>
      <c r="SEN84" s="611"/>
      <c r="SEO84" s="612"/>
      <c r="SEP84" s="612"/>
      <c r="SEQ84" s="612"/>
      <c r="SER84" s="612"/>
      <c r="SES84" s="612"/>
      <c r="SET84" s="181"/>
      <c r="SEU84" s="611"/>
      <c r="SEV84" s="612"/>
      <c r="SEW84" s="612"/>
      <c r="SEX84" s="612"/>
      <c r="SEY84" s="612"/>
      <c r="SEZ84" s="612"/>
      <c r="SFA84" s="181"/>
      <c r="SFB84" s="611"/>
      <c r="SFC84" s="612"/>
      <c r="SFD84" s="612"/>
      <c r="SFE84" s="612"/>
      <c r="SFF84" s="612"/>
      <c r="SFG84" s="612"/>
      <c r="SFH84" s="181"/>
      <c r="SFI84" s="611"/>
      <c r="SFJ84" s="612"/>
      <c r="SFK84" s="612"/>
      <c r="SFL84" s="612"/>
      <c r="SFM84" s="612"/>
      <c r="SFN84" s="612"/>
      <c r="SFO84" s="181"/>
      <c r="SFP84" s="611"/>
      <c r="SFQ84" s="612"/>
      <c r="SFR84" s="612"/>
      <c r="SFS84" s="612"/>
      <c r="SFT84" s="612"/>
      <c r="SFU84" s="612"/>
      <c r="SFV84" s="181"/>
      <c r="SFW84" s="611"/>
      <c r="SFX84" s="612"/>
      <c r="SFY84" s="612"/>
      <c r="SFZ84" s="612"/>
      <c r="SGA84" s="612"/>
      <c r="SGB84" s="612"/>
      <c r="SGC84" s="181"/>
      <c r="SGD84" s="611"/>
      <c r="SGE84" s="612"/>
      <c r="SGF84" s="612"/>
      <c r="SGG84" s="612"/>
      <c r="SGH84" s="612"/>
      <c r="SGI84" s="612"/>
      <c r="SGJ84" s="181"/>
      <c r="SGK84" s="611"/>
      <c r="SGL84" s="612"/>
      <c r="SGM84" s="612"/>
      <c r="SGN84" s="612"/>
      <c r="SGO84" s="612"/>
      <c r="SGP84" s="612"/>
      <c r="SGQ84" s="181"/>
      <c r="SGR84" s="611"/>
      <c r="SGS84" s="612"/>
      <c r="SGT84" s="612"/>
      <c r="SGU84" s="612"/>
      <c r="SGV84" s="612"/>
      <c r="SGW84" s="612"/>
      <c r="SGX84" s="181"/>
      <c r="SGY84" s="611"/>
      <c r="SGZ84" s="612"/>
      <c r="SHA84" s="612"/>
      <c r="SHB84" s="612"/>
      <c r="SHC84" s="612"/>
      <c r="SHD84" s="612"/>
      <c r="SHE84" s="181"/>
      <c r="SHF84" s="611"/>
      <c r="SHG84" s="612"/>
      <c r="SHH84" s="612"/>
      <c r="SHI84" s="612"/>
      <c r="SHJ84" s="612"/>
      <c r="SHK84" s="612"/>
      <c r="SHL84" s="181"/>
      <c r="SHM84" s="611"/>
      <c r="SHN84" s="612"/>
      <c r="SHO84" s="612"/>
      <c r="SHP84" s="612"/>
      <c r="SHQ84" s="612"/>
      <c r="SHR84" s="612"/>
      <c r="SHS84" s="181"/>
      <c r="SHT84" s="611"/>
      <c r="SHU84" s="612"/>
      <c r="SHV84" s="612"/>
      <c r="SHW84" s="612"/>
      <c r="SHX84" s="612"/>
      <c r="SHY84" s="612"/>
      <c r="SHZ84" s="181"/>
      <c r="SIA84" s="611"/>
      <c r="SIB84" s="612"/>
      <c r="SIC84" s="612"/>
      <c r="SID84" s="612"/>
      <c r="SIE84" s="612"/>
      <c r="SIF84" s="612"/>
      <c r="SIG84" s="181"/>
      <c r="SIH84" s="611"/>
      <c r="SII84" s="612"/>
      <c r="SIJ84" s="612"/>
      <c r="SIK84" s="612"/>
      <c r="SIL84" s="612"/>
      <c r="SIM84" s="612"/>
      <c r="SIN84" s="181"/>
      <c r="SIO84" s="611"/>
      <c r="SIP84" s="612"/>
      <c r="SIQ84" s="612"/>
      <c r="SIR84" s="612"/>
      <c r="SIS84" s="612"/>
      <c r="SIT84" s="612"/>
      <c r="SIU84" s="181"/>
      <c r="SIV84" s="611"/>
      <c r="SIW84" s="612"/>
      <c r="SIX84" s="612"/>
      <c r="SIY84" s="612"/>
      <c r="SIZ84" s="612"/>
      <c r="SJA84" s="612"/>
      <c r="SJB84" s="181"/>
      <c r="SJC84" s="611"/>
      <c r="SJD84" s="612"/>
      <c r="SJE84" s="612"/>
      <c r="SJF84" s="612"/>
      <c r="SJG84" s="612"/>
      <c r="SJH84" s="612"/>
      <c r="SJI84" s="181"/>
      <c r="SJJ84" s="611"/>
      <c r="SJK84" s="612"/>
      <c r="SJL84" s="612"/>
      <c r="SJM84" s="612"/>
      <c r="SJN84" s="612"/>
      <c r="SJO84" s="612"/>
      <c r="SJP84" s="181"/>
      <c r="SJQ84" s="611"/>
      <c r="SJR84" s="612"/>
      <c r="SJS84" s="612"/>
      <c r="SJT84" s="612"/>
      <c r="SJU84" s="612"/>
      <c r="SJV84" s="612"/>
      <c r="SJW84" s="181"/>
      <c r="SJX84" s="611"/>
      <c r="SJY84" s="612"/>
      <c r="SJZ84" s="612"/>
      <c r="SKA84" s="612"/>
      <c r="SKB84" s="612"/>
      <c r="SKC84" s="612"/>
      <c r="SKD84" s="181"/>
      <c r="SKE84" s="611"/>
      <c r="SKF84" s="612"/>
      <c r="SKG84" s="612"/>
      <c r="SKH84" s="612"/>
      <c r="SKI84" s="612"/>
      <c r="SKJ84" s="612"/>
      <c r="SKK84" s="181"/>
      <c r="SKL84" s="611"/>
      <c r="SKM84" s="612"/>
      <c r="SKN84" s="612"/>
      <c r="SKO84" s="612"/>
      <c r="SKP84" s="612"/>
      <c r="SKQ84" s="612"/>
      <c r="SKR84" s="181"/>
      <c r="SKS84" s="611"/>
      <c r="SKT84" s="612"/>
      <c r="SKU84" s="612"/>
      <c r="SKV84" s="612"/>
      <c r="SKW84" s="612"/>
      <c r="SKX84" s="612"/>
      <c r="SKY84" s="181"/>
      <c r="SKZ84" s="611"/>
      <c r="SLA84" s="612"/>
      <c r="SLB84" s="612"/>
      <c r="SLC84" s="612"/>
      <c r="SLD84" s="612"/>
      <c r="SLE84" s="612"/>
      <c r="SLF84" s="181"/>
      <c r="SLG84" s="611"/>
      <c r="SLH84" s="612"/>
      <c r="SLI84" s="612"/>
      <c r="SLJ84" s="612"/>
      <c r="SLK84" s="612"/>
      <c r="SLL84" s="612"/>
      <c r="SLM84" s="181"/>
      <c r="SLN84" s="611"/>
      <c r="SLO84" s="612"/>
      <c r="SLP84" s="612"/>
      <c r="SLQ84" s="612"/>
      <c r="SLR84" s="612"/>
      <c r="SLS84" s="612"/>
      <c r="SLT84" s="181"/>
      <c r="SLU84" s="611"/>
      <c r="SLV84" s="612"/>
      <c r="SLW84" s="612"/>
      <c r="SLX84" s="612"/>
      <c r="SLY84" s="612"/>
      <c r="SLZ84" s="612"/>
      <c r="SMA84" s="181"/>
      <c r="SMB84" s="611"/>
      <c r="SMC84" s="612"/>
      <c r="SMD84" s="612"/>
      <c r="SME84" s="612"/>
      <c r="SMF84" s="612"/>
      <c r="SMG84" s="612"/>
      <c r="SMH84" s="181"/>
      <c r="SMI84" s="611"/>
      <c r="SMJ84" s="612"/>
      <c r="SMK84" s="612"/>
      <c r="SML84" s="612"/>
      <c r="SMM84" s="612"/>
      <c r="SMN84" s="612"/>
      <c r="SMO84" s="181"/>
      <c r="SMP84" s="611"/>
      <c r="SMQ84" s="612"/>
      <c r="SMR84" s="612"/>
      <c r="SMS84" s="612"/>
      <c r="SMT84" s="612"/>
      <c r="SMU84" s="612"/>
      <c r="SMV84" s="181"/>
      <c r="SMW84" s="611"/>
      <c r="SMX84" s="612"/>
      <c r="SMY84" s="612"/>
      <c r="SMZ84" s="612"/>
      <c r="SNA84" s="612"/>
      <c r="SNB84" s="612"/>
      <c r="SNC84" s="181"/>
      <c r="SND84" s="611"/>
      <c r="SNE84" s="612"/>
      <c r="SNF84" s="612"/>
      <c r="SNG84" s="612"/>
      <c r="SNH84" s="612"/>
      <c r="SNI84" s="612"/>
      <c r="SNJ84" s="181"/>
      <c r="SNK84" s="611"/>
      <c r="SNL84" s="612"/>
      <c r="SNM84" s="612"/>
      <c r="SNN84" s="612"/>
      <c r="SNO84" s="612"/>
      <c r="SNP84" s="612"/>
      <c r="SNQ84" s="181"/>
      <c r="SNR84" s="611"/>
      <c r="SNS84" s="612"/>
      <c r="SNT84" s="612"/>
      <c r="SNU84" s="612"/>
      <c r="SNV84" s="612"/>
      <c r="SNW84" s="612"/>
      <c r="SNX84" s="181"/>
      <c r="SNY84" s="611"/>
      <c r="SNZ84" s="612"/>
      <c r="SOA84" s="612"/>
      <c r="SOB84" s="612"/>
      <c r="SOC84" s="612"/>
      <c r="SOD84" s="612"/>
      <c r="SOE84" s="181"/>
      <c r="SOF84" s="611"/>
      <c r="SOG84" s="612"/>
      <c r="SOH84" s="612"/>
      <c r="SOI84" s="612"/>
      <c r="SOJ84" s="612"/>
      <c r="SOK84" s="612"/>
      <c r="SOL84" s="181"/>
      <c r="SOM84" s="611"/>
      <c r="SON84" s="612"/>
      <c r="SOO84" s="612"/>
      <c r="SOP84" s="612"/>
      <c r="SOQ84" s="612"/>
      <c r="SOR84" s="612"/>
      <c r="SOS84" s="181"/>
      <c r="SOT84" s="611"/>
      <c r="SOU84" s="612"/>
      <c r="SOV84" s="612"/>
      <c r="SOW84" s="612"/>
      <c r="SOX84" s="612"/>
      <c r="SOY84" s="612"/>
      <c r="SOZ84" s="181"/>
      <c r="SPA84" s="611"/>
      <c r="SPB84" s="612"/>
      <c r="SPC84" s="612"/>
      <c r="SPD84" s="612"/>
      <c r="SPE84" s="612"/>
      <c r="SPF84" s="612"/>
      <c r="SPG84" s="181"/>
      <c r="SPH84" s="611"/>
      <c r="SPI84" s="612"/>
      <c r="SPJ84" s="612"/>
      <c r="SPK84" s="612"/>
      <c r="SPL84" s="612"/>
      <c r="SPM84" s="612"/>
      <c r="SPN84" s="181"/>
      <c r="SPO84" s="611"/>
      <c r="SPP84" s="612"/>
      <c r="SPQ84" s="612"/>
      <c r="SPR84" s="612"/>
      <c r="SPS84" s="612"/>
      <c r="SPT84" s="612"/>
      <c r="SPU84" s="181"/>
      <c r="SPV84" s="611"/>
      <c r="SPW84" s="612"/>
      <c r="SPX84" s="612"/>
      <c r="SPY84" s="612"/>
      <c r="SPZ84" s="612"/>
      <c r="SQA84" s="612"/>
      <c r="SQB84" s="181"/>
      <c r="SQC84" s="611"/>
      <c r="SQD84" s="612"/>
      <c r="SQE84" s="612"/>
      <c r="SQF84" s="612"/>
      <c r="SQG84" s="612"/>
      <c r="SQH84" s="612"/>
      <c r="SQI84" s="181"/>
      <c r="SQJ84" s="611"/>
      <c r="SQK84" s="612"/>
      <c r="SQL84" s="612"/>
      <c r="SQM84" s="612"/>
      <c r="SQN84" s="612"/>
      <c r="SQO84" s="612"/>
      <c r="SQP84" s="181"/>
      <c r="SQQ84" s="611"/>
      <c r="SQR84" s="612"/>
      <c r="SQS84" s="612"/>
      <c r="SQT84" s="612"/>
      <c r="SQU84" s="612"/>
      <c r="SQV84" s="612"/>
      <c r="SQW84" s="181"/>
      <c r="SQX84" s="611"/>
      <c r="SQY84" s="612"/>
      <c r="SQZ84" s="612"/>
      <c r="SRA84" s="612"/>
      <c r="SRB84" s="612"/>
      <c r="SRC84" s="612"/>
      <c r="SRD84" s="181"/>
      <c r="SRE84" s="611"/>
      <c r="SRF84" s="612"/>
      <c r="SRG84" s="612"/>
      <c r="SRH84" s="612"/>
      <c r="SRI84" s="612"/>
      <c r="SRJ84" s="612"/>
      <c r="SRK84" s="181"/>
      <c r="SRL84" s="611"/>
      <c r="SRM84" s="612"/>
      <c r="SRN84" s="612"/>
      <c r="SRO84" s="612"/>
      <c r="SRP84" s="612"/>
      <c r="SRQ84" s="612"/>
      <c r="SRR84" s="181"/>
      <c r="SRS84" s="611"/>
      <c r="SRT84" s="612"/>
      <c r="SRU84" s="612"/>
      <c r="SRV84" s="612"/>
      <c r="SRW84" s="612"/>
      <c r="SRX84" s="612"/>
      <c r="SRY84" s="181"/>
      <c r="SRZ84" s="611"/>
      <c r="SSA84" s="612"/>
      <c r="SSB84" s="612"/>
      <c r="SSC84" s="612"/>
      <c r="SSD84" s="612"/>
      <c r="SSE84" s="612"/>
      <c r="SSF84" s="181"/>
      <c r="SSG84" s="611"/>
      <c r="SSH84" s="612"/>
      <c r="SSI84" s="612"/>
      <c r="SSJ84" s="612"/>
      <c r="SSK84" s="612"/>
      <c r="SSL84" s="612"/>
      <c r="SSM84" s="181"/>
      <c r="SSN84" s="611"/>
      <c r="SSO84" s="612"/>
      <c r="SSP84" s="612"/>
      <c r="SSQ84" s="612"/>
      <c r="SSR84" s="612"/>
      <c r="SSS84" s="612"/>
      <c r="SST84" s="181"/>
      <c r="SSU84" s="611"/>
      <c r="SSV84" s="612"/>
      <c r="SSW84" s="612"/>
      <c r="SSX84" s="612"/>
      <c r="SSY84" s="612"/>
      <c r="SSZ84" s="612"/>
      <c r="STA84" s="181"/>
      <c r="STB84" s="611"/>
      <c r="STC84" s="612"/>
      <c r="STD84" s="612"/>
      <c r="STE84" s="612"/>
      <c r="STF84" s="612"/>
      <c r="STG84" s="612"/>
      <c r="STH84" s="181"/>
      <c r="STI84" s="611"/>
      <c r="STJ84" s="612"/>
      <c r="STK84" s="612"/>
      <c r="STL84" s="612"/>
      <c r="STM84" s="612"/>
      <c r="STN84" s="612"/>
      <c r="STO84" s="181"/>
      <c r="STP84" s="611"/>
      <c r="STQ84" s="612"/>
      <c r="STR84" s="612"/>
      <c r="STS84" s="612"/>
      <c r="STT84" s="612"/>
      <c r="STU84" s="612"/>
      <c r="STV84" s="181"/>
      <c r="STW84" s="611"/>
      <c r="STX84" s="612"/>
      <c r="STY84" s="612"/>
      <c r="STZ84" s="612"/>
      <c r="SUA84" s="612"/>
      <c r="SUB84" s="612"/>
      <c r="SUC84" s="181"/>
      <c r="SUD84" s="611"/>
      <c r="SUE84" s="612"/>
      <c r="SUF84" s="612"/>
      <c r="SUG84" s="612"/>
      <c r="SUH84" s="612"/>
      <c r="SUI84" s="612"/>
      <c r="SUJ84" s="181"/>
      <c r="SUK84" s="611"/>
      <c r="SUL84" s="612"/>
      <c r="SUM84" s="612"/>
      <c r="SUN84" s="612"/>
      <c r="SUO84" s="612"/>
      <c r="SUP84" s="612"/>
      <c r="SUQ84" s="181"/>
      <c r="SUR84" s="611"/>
      <c r="SUS84" s="612"/>
      <c r="SUT84" s="612"/>
      <c r="SUU84" s="612"/>
      <c r="SUV84" s="612"/>
      <c r="SUW84" s="612"/>
      <c r="SUX84" s="181"/>
      <c r="SUY84" s="611"/>
      <c r="SUZ84" s="612"/>
      <c r="SVA84" s="612"/>
      <c r="SVB84" s="612"/>
      <c r="SVC84" s="612"/>
      <c r="SVD84" s="612"/>
      <c r="SVE84" s="181"/>
      <c r="SVF84" s="611"/>
      <c r="SVG84" s="612"/>
      <c r="SVH84" s="612"/>
      <c r="SVI84" s="612"/>
      <c r="SVJ84" s="612"/>
      <c r="SVK84" s="612"/>
      <c r="SVL84" s="181"/>
      <c r="SVM84" s="611"/>
      <c r="SVN84" s="612"/>
      <c r="SVO84" s="612"/>
      <c r="SVP84" s="612"/>
      <c r="SVQ84" s="612"/>
      <c r="SVR84" s="612"/>
      <c r="SVS84" s="181"/>
      <c r="SVT84" s="611"/>
      <c r="SVU84" s="612"/>
      <c r="SVV84" s="612"/>
      <c r="SVW84" s="612"/>
      <c r="SVX84" s="612"/>
      <c r="SVY84" s="612"/>
      <c r="SVZ84" s="181"/>
      <c r="SWA84" s="611"/>
      <c r="SWB84" s="612"/>
      <c r="SWC84" s="612"/>
      <c r="SWD84" s="612"/>
      <c r="SWE84" s="612"/>
      <c r="SWF84" s="612"/>
      <c r="SWG84" s="181"/>
      <c r="SWH84" s="611"/>
      <c r="SWI84" s="612"/>
      <c r="SWJ84" s="612"/>
      <c r="SWK84" s="612"/>
      <c r="SWL84" s="612"/>
      <c r="SWM84" s="612"/>
      <c r="SWN84" s="181"/>
      <c r="SWO84" s="611"/>
      <c r="SWP84" s="612"/>
      <c r="SWQ84" s="612"/>
      <c r="SWR84" s="612"/>
      <c r="SWS84" s="612"/>
      <c r="SWT84" s="612"/>
      <c r="SWU84" s="181"/>
      <c r="SWV84" s="611"/>
      <c r="SWW84" s="612"/>
      <c r="SWX84" s="612"/>
      <c r="SWY84" s="612"/>
      <c r="SWZ84" s="612"/>
      <c r="SXA84" s="612"/>
      <c r="SXB84" s="181"/>
      <c r="SXC84" s="611"/>
      <c r="SXD84" s="612"/>
      <c r="SXE84" s="612"/>
      <c r="SXF84" s="612"/>
      <c r="SXG84" s="612"/>
      <c r="SXH84" s="612"/>
      <c r="SXI84" s="181"/>
      <c r="SXJ84" s="611"/>
      <c r="SXK84" s="612"/>
      <c r="SXL84" s="612"/>
      <c r="SXM84" s="612"/>
      <c r="SXN84" s="612"/>
      <c r="SXO84" s="612"/>
      <c r="SXP84" s="181"/>
      <c r="SXQ84" s="611"/>
      <c r="SXR84" s="612"/>
      <c r="SXS84" s="612"/>
      <c r="SXT84" s="612"/>
      <c r="SXU84" s="612"/>
      <c r="SXV84" s="612"/>
      <c r="SXW84" s="181"/>
      <c r="SXX84" s="611"/>
      <c r="SXY84" s="612"/>
      <c r="SXZ84" s="612"/>
      <c r="SYA84" s="612"/>
      <c r="SYB84" s="612"/>
      <c r="SYC84" s="612"/>
      <c r="SYD84" s="181"/>
      <c r="SYE84" s="611"/>
      <c r="SYF84" s="612"/>
      <c r="SYG84" s="612"/>
      <c r="SYH84" s="612"/>
      <c r="SYI84" s="612"/>
      <c r="SYJ84" s="612"/>
      <c r="SYK84" s="181"/>
      <c r="SYL84" s="611"/>
      <c r="SYM84" s="612"/>
      <c r="SYN84" s="612"/>
      <c r="SYO84" s="612"/>
      <c r="SYP84" s="612"/>
      <c r="SYQ84" s="612"/>
      <c r="SYR84" s="181"/>
      <c r="SYS84" s="611"/>
      <c r="SYT84" s="612"/>
      <c r="SYU84" s="612"/>
      <c r="SYV84" s="612"/>
      <c r="SYW84" s="612"/>
      <c r="SYX84" s="612"/>
      <c r="SYY84" s="181"/>
      <c r="SYZ84" s="611"/>
      <c r="SZA84" s="612"/>
      <c r="SZB84" s="612"/>
      <c r="SZC84" s="612"/>
      <c r="SZD84" s="612"/>
      <c r="SZE84" s="612"/>
      <c r="SZF84" s="181"/>
      <c r="SZG84" s="611"/>
      <c r="SZH84" s="612"/>
      <c r="SZI84" s="612"/>
      <c r="SZJ84" s="612"/>
      <c r="SZK84" s="612"/>
      <c r="SZL84" s="612"/>
      <c r="SZM84" s="181"/>
      <c r="SZN84" s="611"/>
      <c r="SZO84" s="612"/>
      <c r="SZP84" s="612"/>
      <c r="SZQ84" s="612"/>
      <c r="SZR84" s="612"/>
      <c r="SZS84" s="612"/>
      <c r="SZT84" s="181"/>
      <c r="SZU84" s="611"/>
      <c r="SZV84" s="612"/>
      <c r="SZW84" s="612"/>
      <c r="SZX84" s="612"/>
      <c r="SZY84" s="612"/>
      <c r="SZZ84" s="612"/>
      <c r="TAA84" s="181"/>
      <c r="TAB84" s="611"/>
      <c r="TAC84" s="612"/>
      <c r="TAD84" s="612"/>
      <c r="TAE84" s="612"/>
      <c r="TAF84" s="612"/>
      <c r="TAG84" s="612"/>
      <c r="TAH84" s="181"/>
      <c r="TAI84" s="611"/>
      <c r="TAJ84" s="612"/>
      <c r="TAK84" s="612"/>
      <c r="TAL84" s="612"/>
      <c r="TAM84" s="612"/>
      <c r="TAN84" s="612"/>
      <c r="TAO84" s="181"/>
      <c r="TAP84" s="611"/>
      <c r="TAQ84" s="612"/>
      <c r="TAR84" s="612"/>
      <c r="TAS84" s="612"/>
      <c r="TAT84" s="612"/>
      <c r="TAU84" s="612"/>
      <c r="TAV84" s="181"/>
      <c r="TAW84" s="611"/>
      <c r="TAX84" s="612"/>
      <c r="TAY84" s="612"/>
      <c r="TAZ84" s="612"/>
      <c r="TBA84" s="612"/>
      <c r="TBB84" s="612"/>
      <c r="TBC84" s="181"/>
      <c r="TBD84" s="611"/>
      <c r="TBE84" s="612"/>
      <c r="TBF84" s="612"/>
      <c r="TBG84" s="612"/>
      <c r="TBH84" s="612"/>
      <c r="TBI84" s="612"/>
      <c r="TBJ84" s="181"/>
      <c r="TBK84" s="611"/>
      <c r="TBL84" s="612"/>
      <c r="TBM84" s="612"/>
      <c r="TBN84" s="612"/>
      <c r="TBO84" s="612"/>
      <c r="TBP84" s="612"/>
      <c r="TBQ84" s="181"/>
      <c r="TBR84" s="611"/>
      <c r="TBS84" s="612"/>
      <c r="TBT84" s="612"/>
      <c r="TBU84" s="612"/>
      <c r="TBV84" s="612"/>
      <c r="TBW84" s="612"/>
      <c r="TBX84" s="181"/>
      <c r="TBY84" s="611"/>
      <c r="TBZ84" s="612"/>
      <c r="TCA84" s="612"/>
      <c r="TCB84" s="612"/>
      <c r="TCC84" s="612"/>
      <c r="TCD84" s="612"/>
      <c r="TCE84" s="181"/>
      <c r="TCF84" s="611"/>
      <c r="TCG84" s="612"/>
      <c r="TCH84" s="612"/>
      <c r="TCI84" s="612"/>
      <c r="TCJ84" s="612"/>
      <c r="TCK84" s="612"/>
      <c r="TCL84" s="181"/>
      <c r="TCM84" s="611"/>
      <c r="TCN84" s="612"/>
      <c r="TCO84" s="612"/>
      <c r="TCP84" s="612"/>
      <c r="TCQ84" s="612"/>
      <c r="TCR84" s="612"/>
      <c r="TCS84" s="181"/>
      <c r="TCT84" s="611"/>
      <c r="TCU84" s="612"/>
      <c r="TCV84" s="612"/>
      <c r="TCW84" s="612"/>
      <c r="TCX84" s="612"/>
      <c r="TCY84" s="612"/>
      <c r="TCZ84" s="181"/>
      <c r="TDA84" s="611"/>
      <c r="TDB84" s="612"/>
      <c r="TDC84" s="612"/>
      <c r="TDD84" s="612"/>
      <c r="TDE84" s="612"/>
      <c r="TDF84" s="612"/>
      <c r="TDG84" s="181"/>
      <c r="TDH84" s="611"/>
      <c r="TDI84" s="612"/>
      <c r="TDJ84" s="612"/>
      <c r="TDK84" s="612"/>
      <c r="TDL84" s="612"/>
      <c r="TDM84" s="612"/>
      <c r="TDN84" s="181"/>
      <c r="TDO84" s="611"/>
      <c r="TDP84" s="612"/>
      <c r="TDQ84" s="612"/>
      <c r="TDR84" s="612"/>
      <c r="TDS84" s="612"/>
      <c r="TDT84" s="612"/>
      <c r="TDU84" s="181"/>
      <c r="TDV84" s="611"/>
      <c r="TDW84" s="612"/>
      <c r="TDX84" s="612"/>
      <c r="TDY84" s="612"/>
      <c r="TDZ84" s="612"/>
      <c r="TEA84" s="612"/>
      <c r="TEB84" s="181"/>
      <c r="TEC84" s="611"/>
      <c r="TED84" s="612"/>
      <c r="TEE84" s="612"/>
      <c r="TEF84" s="612"/>
      <c r="TEG84" s="612"/>
      <c r="TEH84" s="612"/>
      <c r="TEI84" s="181"/>
      <c r="TEJ84" s="611"/>
      <c r="TEK84" s="612"/>
      <c r="TEL84" s="612"/>
      <c r="TEM84" s="612"/>
      <c r="TEN84" s="612"/>
      <c r="TEO84" s="612"/>
      <c r="TEP84" s="181"/>
      <c r="TEQ84" s="611"/>
      <c r="TER84" s="612"/>
      <c r="TES84" s="612"/>
      <c r="TET84" s="612"/>
      <c r="TEU84" s="612"/>
      <c r="TEV84" s="612"/>
      <c r="TEW84" s="181"/>
      <c r="TEX84" s="611"/>
      <c r="TEY84" s="612"/>
      <c r="TEZ84" s="612"/>
      <c r="TFA84" s="612"/>
      <c r="TFB84" s="612"/>
      <c r="TFC84" s="612"/>
      <c r="TFD84" s="181"/>
      <c r="TFE84" s="611"/>
      <c r="TFF84" s="612"/>
      <c r="TFG84" s="612"/>
      <c r="TFH84" s="612"/>
      <c r="TFI84" s="612"/>
      <c r="TFJ84" s="612"/>
      <c r="TFK84" s="181"/>
      <c r="TFL84" s="611"/>
      <c r="TFM84" s="612"/>
      <c r="TFN84" s="612"/>
      <c r="TFO84" s="612"/>
      <c r="TFP84" s="612"/>
      <c r="TFQ84" s="612"/>
      <c r="TFR84" s="181"/>
      <c r="TFS84" s="611"/>
      <c r="TFT84" s="612"/>
      <c r="TFU84" s="612"/>
      <c r="TFV84" s="612"/>
      <c r="TFW84" s="612"/>
      <c r="TFX84" s="612"/>
      <c r="TFY84" s="181"/>
      <c r="TFZ84" s="611"/>
      <c r="TGA84" s="612"/>
      <c r="TGB84" s="612"/>
      <c r="TGC84" s="612"/>
      <c r="TGD84" s="612"/>
      <c r="TGE84" s="612"/>
      <c r="TGF84" s="181"/>
      <c r="TGG84" s="611"/>
      <c r="TGH84" s="612"/>
      <c r="TGI84" s="612"/>
      <c r="TGJ84" s="612"/>
      <c r="TGK84" s="612"/>
      <c r="TGL84" s="612"/>
      <c r="TGM84" s="181"/>
      <c r="TGN84" s="611"/>
      <c r="TGO84" s="612"/>
      <c r="TGP84" s="612"/>
      <c r="TGQ84" s="612"/>
      <c r="TGR84" s="612"/>
      <c r="TGS84" s="612"/>
      <c r="TGT84" s="181"/>
      <c r="TGU84" s="611"/>
      <c r="TGV84" s="612"/>
      <c r="TGW84" s="612"/>
      <c r="TGX84" s="612"/>
      <c r="TGY84" s="612"/>
      <c r="TGZ84" s="612"/>
      <c r="THA84" s="181"/>
      <c r="THB84" s="611"/>
      <c r="THC84" s="612"/>
      <c r="THD84" s="612"/>
      <c r="THE84" s="612"/>
      <c r="THF84" s="612"/>
      <c r="THG84" s="612"/>
      <c r="THH84" s="181"/>
      <c r="THI84" s="611"/>
      <c r="THJ84" s="612"/>
      <c r="THK84" s="612"/>
      <c r="THL84" s="612"/>
      <c r="THM84" s="612"/>
      <c r="THN84" s="612"/>
      <c r="THO84" s="181"/>
      <c r="THP84" s="611"/>
      <c r="THQ84" s="612"/>
      <c r="THR84" s="612"/>
      <c r="THS84" s="612"/>
      <c r="THT84" s="612"/>
      <c r="THU84" s="612"/>
      <c r="THV84" s="181"/>
      <c r="THW84" s="611"/>
      <c r="THX84" s="612"/>
      <c r="THY84" s="612"/>
      <c r="THZ84" s="612"/>
      <c r="TIA84" s="612"/>
      <c r="TIB84" s="612"/>
      <c r="TIC84" s="181"/>
      <c r="TID84" s="611"/>
      <c r="TIE84" s="612"/>
      <c r="TIF84" s="612"/>
      <c r="TIG84" s="612"/>
      <c r="TIH84" s="612"/>
      <c r="TII84" s="612"/>
      <c r="TIJ84" s="181"/>
      <c r="TIK84" s="611"/>
      <c r="TIL84" s="612"/>
      <c r="TIM84" s="612"/>
      <c r="TIN84" s="612"/>
      <c r="TIO84" s="612"/>
      <c r="TIP84" s="612"/>
      <c r="TIQ84" s="181"/>
      <c r="TIR84" s="611"/>
      <c r="TIS84" s="612"/>
      <c r="TIT84" s="612"/>
      <c r="TIU84" s="612"/>
      <c r="TIV84" s="612"/>
      <c r="TIW84" s="612"/>
      <c r="TIX84" s="181"/>
      <c r="TIY84" s="611"/>
      <c r="TIZ84" s="612"/>
      <c r="TJA84" s="612"/>
      <c r="TJB84" s="612"/>
      <c r="TJC84" s="612"/>
      <c r="TJD84" s="612"/>
      <c r="TJE84" s="181"/>
      <c r="TJF84" s="611"/>
      <c r="TJG84" s="612"/>
      <c r="TJH84" s="612"/>
      <c r="TJI84" s="612"/>
      <c r="TJJ84" s="612"/>
      <c r="TJK84" s="612"/>
      <c r="TJL84" s="181"/>
      <c r="TJM84" s="611"/>
      <c r="TJN84" s="612"/>
      <c r="TJO84" s="612"/>
      <c r="TJP84" s="612"/>
      <c r="TJQ84" s="612"/>
      <c r="TJR84" s="612"/>
      <c r="TJS84" s="181"/>
      <c r="TJT84" s="611"/>
      <c r="TJU84" s="612"/>
      <c r="TJV84" s="612"/>
      <c r="TJW84" s="612"/>
      <c r="TJX84" s="612"/>
      <c r="TJY84" s="612"/>
      <c r="TJZ84" s="181"/>
      <c r="TKA84" s="611"/>
      <c r="TKB84" s="612"/>
      <c r="TKC84" s="612"/>
      <c r="TKD84" s="612"/>
      <c r="TKE84" s="612"/>
      <c r="TKF84" s="612"/>
      <c r="TKG84" s="181"/>
      <c r="TKH84" s="611"/>
      <c r="TKI84" s="612"/>
      <c r="TKJ84" s="612"/>
      <c r="TKK84" s="612"/>
      <c r="TKL84" s="612"/>
      <c r="TKM84" s="612"/>
      <c r="TKN84" s="181"/>
      <c r="TKO84" s="611"/>
      <c r="TKP84" s="612"/>
      <c r="TKQ84" s="612"/>
      <c r="TKR84" s="612"/>
      <c r="TKS84" s="612"/>
      <c r="TKT84" s="612"/>
      <c r="TKU84" s="181"/>
      <c r="TKV84" s="611"/>
      <c r="TKW84" s="612"/>
      <c r="TKX84" s="612"/>
      <c r="TKY84" s="612"/>
      <c r="TKZ84" s="612"/>
      <c r="TLA84" s="612"/>
      <c r="TLB84" s="181"/>
      <c r="TLC84" s="611"/>
      <c r="TLD84" s="612"/>
      <c r="TLE84" s="612"/>
      <c r="TLF84" s="612"/>
      <c r="TLG84" s="612"/>
      <c r="TLH84" s="612"/>
      <c r="TLI84" s="181"/>
      <c r="TLJ84" s="611"/>
      <c r="TLK84" s="612"/>
      <c r="TLL84" s="612"/>
      <c r="TLM84" s="612"/>
      <c r="TLN84" s="612"/>
      <c r="TLO84" s="612"/>
      <c r="TLP84" s="181"/>
      <c r="TLQ84" s="611"/>
      <c r="TLR84" s="612"/>
      <c r="TLS84" s="612"/>
      <c r="TLT84" s="612"/>
      <c r="TLU84" s="612"/>
      <c r="TLV84" s="612"/>
      <c r="TLW84" s="181"/>
      <c r="TLX84" s="611"/>
      <c r="TLY84" s="612"/>
      <c r="TLZ84" s="612"/>
      <c r="TMA84" s="612"/>
      <c r="TMB84" s="612"/>
      <c r="TMC84" s="612"/>
      <c r="TMD84" s="181"/>
      <c r="TME84" s="611"/>
      <c r="TMF84" s="612"/>
      <c r="TMG84" s="612"/>
      <c r="TMH84" s="612"/>
      <c r="TMI84" s="612"/>
      <c r="TMJ84" s="612"/>
      <c r="TMK84" s="181"/>
      <c r="TML84" s="611"/>
      <c r="TMM84" s="612"/>
      <c r="TMN84" s="612"/>
      <c r="TMO84" s="612"/>
      <c r="TMP84" s="612"/>
      <c r="TMQ84" s="612"/>
      <c r="TMR84" s="181"/>
      <c r="TMS84" s="611"/>
      <c r="TMT84" s="612"/>
      <c r="TMU84" s="612"/>
      <c r="TMV84" s="612"/>
      <c r="TMW84" s="612"/>
      <c r="TMX84" s="612"/>
      <c r="TMY84" s="181"/>
      <c r="TMZ84" s="611"/>
      <c r="TNA84" s="612"/>
      <c r="TNB84" s="612"/>
      <c r="TNC84" s="612"/>
      <c r="TND84" s="612"/>
      <c r="TNE84" s="612"/>
      <c r="TNF84" s="181"/>
      <c r="TNG84" s="611"/>
      <c r="TNH84" s="612"/>
      <c r="TNI84" s="612"/>
      <c r="TNJ84" s="612"/>
      <c r="TNK84" s="612"/>
      <c r="TNL84" s="612"/>
      <c r="TNM84" s="181"/>
      <c r="TNN84" s="611"/>
      <c r="TNO84" s="612"/>
      <c r="TNP84" s="612"/>
      <c r="TNQ84" s="612"/>
      <c r="TNR84" s="612"/>
      <c r="TNS84" s="612"/>
      <c r="TNT84" s="181"/>
      <c r="TNU84" s="611"/>
      <c r="TNV84" s="612"/>
      <c r="TNW84" s="612"/>
      <c r="TNX84" s="612"/>
      <c r="TNY84" s="612"/>
      <c r="TNZ84" s="612"/>
      <c r="TOA84" s="181"/>
      <c r="TOB84" s="611"/>
      <c r="TOC84" s="612"/>
      <c r="TOD84" s="612"/>
      <c r="TOE84" s="612"/>
      <c r="TOF84" s="612"/>
      <c r="TOG84" s="612"/>
      <c r="TOH84" s="181"/>
      <c r="TOI84" s="611"/>
      <c r="TOJ84" s="612"/>
      <c r="TOK84" s="612"/>
      <c r="TOL84" s="612"/>
      <c r="TOM84" s="612"/>
      <c r="TON84" s="612"/>
      <c r="TOO84" s="181"/>
      <c r="TOP84" s="611"/>
      <c r="TOQ84" s="612"/>
      <c r="TOR84" s="612"/>
      <c r="TOS84" s="612"/>
      <c r="TOT84" s="612"/>
      <c r="TOU84" s="612"/>
      <c r="TOV84" s="181"/>
      <c r="TOW84" s="611"/>
      <c r="TOX84" s="612"/>
      <c r="TOY84" s="612"/>
      <c r="TOZ84" s="612"/>
      <c r="TPA84" s="612"/>
      <c r="TPB84" s="612"/>
      <c r="TPC84" s="181"/>
      <c r="TPD84" s="611"/>
      <c r="TPE84" s="612"/>
      <c r="TPF84" s="612"/>
      <c r="TPG84" s="612"/>
      <c r="TPH84" s="612"/>
      <c r="TPI84" s="612"/>
      <c r="TPJ84" s="181"/>
      <c r="TPK84" s="611"/>
      <c r="TPL84" s="612"/>
      <c r="TPM84" s="612"/>
      <c r="TPN84" s="612"/>
      <c r="TPO84" s="612"/>
      <c r="TPP84" s="612"/>
      <c r="TPQ84" s="181"/>
      <c r="TPR84" s="611"/>
      <c r="TPS84" s="612"/>
      <c r="TPT84" s="612"/>
      <c r="TPU84" s="612"/>
      <c r="TPV84" s="612"/>
      <c r="TPW84" s="612"/>
      <c r="TPX84" s="181"/>
      <c r="TPY84" s="611"/>
      <c r="TPZ84" s="612"/>
      <c r="TQA84" s="612"/>
      <c r="TQB84" s="612"/>
      <c r="TQC84" s="612"/>
      <c r="TQD84" s="612"/>
      <c r="TQE84" s="181"/>
      <c r="TQF84" s="611"/>
      <c r="TQG84" s="612"/>
      <c r="TQH84" s="612"/>
      <c r="TQI84" s="612"/>
      <c r="TQJ84" s="612"/>
      <c r="TQK84" s="612"/>
      <c r="TQL84" s="181"/>
      <c r="TQM84" s="611"/>
      <c r="TQN84" s="612"/>
      <c r="TQO84" s="612"/>
      <c r="TQP84" s="612"/>
      <c r="TQQ84" s="612"/>
      <c r="TQR84" s="612"/>
      <c r="TQS84" s="181"/>
      <c r="TQT84" s="611"/>
      <c r="TQU84" s="612"/>
      <c r="TQV84" s="612"/>
      <c r="TQW84" s="612"/>
      <c r="TQX84" s="612"/>
      <c r="TQY84" s="612"/>
      <c r="TQZ84" s="181"/>
      <c r="TRA84" s="611"/>
      <c r="TRB84" s="612"/>
      <c r="TRC84" s="612"/>
      <c r="TRD84" s="612"/>
      <c r="TRE84" s="612"/>
      <c r="TRF84" s="612"/>
      <c r="TRG84" s="181"/>
      <c r="TRH84" s="611"/>
      <c r="TRI84" s="612"/>
      <c r="TRJ84" s="612"/>
      <c r="TRK84" s="612"/>
      <c r="TRL84" s="612"/>
      <c r="TRM84" s="612"/>
      <c r="TRN84" s="181"/>
      <c r="TRO84" s="611"/>
      <c r="TRP84" s="612"/>
      <c r="TRQ84" s="612"/>
      <c r="TRR84" s="612"/>
      <c r="TRS84" s="612"/>
      <c r="TRT84" s="612"/>
      <c r="TRU84" s="181"/>
      <c r="TRV84" s="611"/>
      <c r="TRW84" s="612"/>
      <c r="TRX84" s="612"/>
      <c r="TRY84" s="612"/>
      <c r="TRZ84" s="612"/>
      <c r="TSA84" s="612"/>
      <c r="TSB84" s="181"/>
      <c r="TSC84" s="611"/>
      <c r="TSD84" s="612"/>
      <c r="TSE84" s="612"/>
      <c r="TSF84" s="612"/>
      <c r="TSG84" s="612"/>
      <c r="TSH84" s="612"/>
      <c r="TSI84" s="181"/>
      <c r="TSJ84" s="611"/>
      <c r="TSK84" s="612"/>
      <c r="TSL84" s="612"/>
      <c r="TSM84" s="612"/>
      <c r="TSN84" s="612"/>
      <c r="TSO84" s="612"/>
      <c r="TSP84" s="181"/>
      <c r="TSQ84" s="611"/>
      <c r="TSR84" s="612"/>
      <c r="TSS84" s="612"/>
      <c r="TST84" s="612"/>
      <c r="TSU84" s="612"/>
      <c r="TSV84" s="612"/>
      <c r="TSW84" s="181"/>
      <c r="TSX84" s="611"/>
      <c r="TSY84" s="612"/>
      <c r="TSZ84" s="612"/>
      <c r="TTA84" s="612"/>
      <c r="TTB84" s="612"/>
      <c r="TTC84" s="612"/>
      <c r="TTD84" s="181"/>
      <c r="TTE84" s="611"/>
      <c r="TTF84" s="612"/>
      <c r="TTG84" s="612"/>
      <c r="TTH84" s="612"/>
      <c r="TTI84" s="612"/>
      <c r="TTJ84" s="612"/>
      <c r="TTK84" s="181"/>
      <c r="TTL84" s="611"/>
      <c r="TTM84" s="612"/>
      <c r="TTN84" s="612"/>
      <c r="TTO84" s="612"/>
      <c r="TTP84" s="612"/>
      <c r="TTQ84" s="612"/>
      <c r="TTR84" s="181"/>
      <c r="TTS84" s="611"/>
      <c r="TTT84" s="612"/>
      <c r="TTU84" s="612"/>
      <c r="TTV84" s="612"/>
      <c r="TTW84" s="612"/>
      <c r="TTX84" s="612"/>
      <c r="TTY84" s="181"/>
      <c r="TTZ84" s="611"/>
      <c r="TUA84" s="612"/>
      <c r="TUB84" s="612"/>
      <c r="TUC84" s="612"/>
      <c r="TUD84" s="612"/>
      <c r="TUE84" s="612"/>
      <c r="TUF84" s="181"/>
      <c r="TUG84" s="611"/>
      <c r="TUH84" s="612"/>
      <c r="TUI84" s="612"/>
      <c r="TUJ84" s="612"/>
      <c r="TUK84" s="612"/>
      <c r="TUL84" s="612"/>
      <c r="TUM84" s="181"/>
      <c r="TUN84" s="611"/>
      <c r="TUO84" s="612"/>
      <c r="TUP84" s="612"/>
      <c r="TUQ84" s="612"/>
      <c r="TUR84" s="612"/>
      <c r="TUS84" s="612"/>
      <c r="TUT84" s="181"/>
      <c r="TUU84" s="611"/>
      <c r="TUV84" s="612"/>
      <c r="TUW84" s="612"/>
      <c r="TUX84" s="612"/>
      <c r="TUY84" s="612"/>
      <c r="TUZ84" s="612"/>
      <c r="TVA84" s="181"/>
      <c r="TVB84" s="611"/>
      <c r="TVC84" s="612"/>
      <c r="TVD84" s="612"/>
      <c r="TVE84" s="612"/>
      <c r="TVF84" s="612"/>
      <c r="TVG84" s="612"/>
      <c r="TVH84" s="181"/>
      <c r="TVI84" s="611"/>
      <c r="TVJ84" s="612"/>
      <c r="TVK84" s="612"/>
      <c r="TVL84" s="612"/>
      <c r="TVM84" s="612"/>
      <c r="TVN84" s="612"/>
      <c r="TVO84" s="181"/>
      <c r="TVP84" s="611"/>
      <c r="TVQ84" s="612"/>
      <c r="TVR84" s="612"/>
      <c r="TVS84" s="612"/>
      <c r="TVT84" s="612"/>
      <c r="TVU84" s="612"/>
      <c r="TVV84" s="181"/>
      <c r="TVW84" s="611"/>
      <c r="TVX84" s="612"/>
      <c r="TVY84" s="612"/>
      <c r="TVZ84" s="612"/>
      <c r="TWA84" s="612"/>
      <c r="TWB84" s="612"/>
      <c r="TWC84" s="181"/>
      <c r="TWD84" s="611"/>
      <c r="TWE84" s="612"/>
      <c r="TWF84" s="612"/>
      <c r="TWG84" s="612"/>
      <c r="TWH84" s="612"/>
      <c r="TWI84" s="612"/>
      <c r="TWJ84" s="181"/>
      <c r="TWK84" s="611"/>
      <c r="TWL84" s="612"/>
      <c r="TWM84" s="612"/>
      <c r="TWN84" s="612"/>
      <c r="TWO84" s="612"/>
      <c r="TWP84" s="612"/>
      <c r="TWQ84" s="181"/>
      <c r="TWR84" s="611"/>
      <c r="TWS84" s="612"/>
      <c r="TWT84" s="612"/>
      <c r="TWU84" s="612"/>
      <c r="TWV84" s="612"/>
      <c r="TWW84" s="612"/>
      <c r="TWX84" s="181"/>
      <c r="TWY84" s="611"/>
      <c r="TWZ84" s="612"/>
      <c r="TXA84" s="612"/>
      <c r="TXB84" s="612"/>
      <c r="TXC84" s="612"/>
      <c r="TXD84" s="612"/>
      <c r="TXE84" s="181"/>
      <c r="TXF84" s="611"/>
      <c r="TXG84" s="612"/>
      <c r="TXH84" s="612"/>
      <c r="TXI84" s="612"/>
      <c r="TXJ84" s="612"/>
      <c r="TXK84" s="612"/>
      <c r="TXL84" s="181"/>
      <c r="TXM84" s="611"/>
      <c r="TXN84" s="612"/>
      <c r="TXO84" s="612"/>
      <c r="TXP84" s="612"/>
      <c r="TXQ84" s="612"/>
      <c r="TXR84" s="612"/>
      <c r="TXS84" s="181"/>
      <c r="TXT84" s="611"/>
      <c r="TXU84" s="612"/>
      <c r="TXV84" s="612"/>
      <c r="TXW84" s="612"/>
      <c r="TXX84" s="612"/>
      <c r="TXY84" s="612"/>
      <c r="TXZ84" s="181"/>
      <c r="TYA84" s="611"/>
      <c r="TYB84" s="612"/>
      <c r="TYC84" s="612"/>
      <c r="TYD84" s="612"/>
      <c r="TYE84" s="612"/>
      <c r="TYF84" s="612"/>
      <c r="TYG84" s="181"/>
      <c r="TYH84" s="611"/>
      <c r="TYI84" s="612"/>
      <c r="TYJ84" s="612"/>
      <c r="TYK84" s="612"/>
      <c r="TYL84" s="612"/>
      <c r="TYM84" s="612"/>
      <c r="TYN84" s="181"/>
      <c r="TYO84" s="611"/>
      <c r="TYP84" s="612"/>
      <c r="TYQ84" s="612"/>
      <c r="TYR84" s="612"/>
      <c r="TYS84" s="612"/>
      <c r="TYT84" s="612"/>
      <c r="TYU84" s="181"/>
      <c r="TYV84" s="611"/>
      <c r="TYW84" s="612"/>
      <c r="TYX84" s="612"/>
      <c r="TYY84" s="612"/>
      <c r="TYZ84" s="612"/>
      <c r="TZA84" s="612"/>
      <c r="TZB84" s="181"/>
      <c r="TZC84" s="611"/>
      <c r="TZD84" s="612"/>
      <c r="TZE84" s="612"/>
      <c r="TZF84" s="612"/>
      <c r="TZG84" s="612"/>
      <c r="TZH84" s="612"/>
      <c r="TZI84" s="181"/>
      <c r="TZJ84" s="611"/>
      <c r="TZK84" s="612"/>
      <c r="TZL84" s="612"/>
      <c r="TZM84" s="612"/>
      <c r="TZN84" s="612"/>
      <c r="TZO84" s="612"/>
      <c r="TZP84" s="181"/>
      <c r="TZQ84" s="611"/>
      <c r="TZR84" s="612"/>
      <c r="TZS84" s="612"/>
      <c r="TZT84" s="612"/>
      <c r="TZU84" s="612"/>
      <c r="TZV84" s="612"/>
      <c r="TZW84" s="181"/>
      <c r="TZX84" s="611"/>
      <c r="TZY84" s="612"/>
      <c r="TZZ84" s="612"/>
      <c r="UAA84" s="612"/>
      <c r="UAB84" s="612"/>
      <c r="UAC84" s="612"/>
      <c r="UAD84" s="181"/>
      <c r="UAE84" s="611"/>
      <c r="UAF84" s="612"/>
      <c r="UAG84" s="612"/>
      <c r="UAH84" s="612"/>
      <c r="UAI84" s="612"/>
      <c r="UAJ84" s="612"/>
      <c r="UAK84" s="181"/>
      <c r="UAL84" s="611"/>
      <c r="UAM84" s="612"/>
      <c r="UAN84" s="612"/>
      <c r="UAO84" s="612"/>
      <c r="UAP84" s="612"/>
      <c r="UAQ84" s="612"/>
      <c r="UAR84" s="181"/>
      <c r="UAS84" s="611"/>
      <c r="UAT84" s="612"/>
      <c r="UAU84" s="612"/>
      <c r="UAV84" s="612"/>
      <c r="UAW84" s="612"/>
      <c r="UAX84" s="612"/>
      <c r="UAY84" s="181"/>
      <c r="UAZ84" s="611"/>
      <c r="UBA84" s="612"/>
      <c r="UBB84" s="612"/>
      <c r="UBC84" s="612"/>
      <c r="UBD84" s="612"/>
      <c r="UBE84" s="612"/>
      <c r="UBF84" s="181"/>
      <c r="UBG84" s="611"/>
      <c r="UBH84" s="612"/>
      <c r="UBI84" s="612"/>
      <c r="UBJ84" s="612"/>
      <c r="UBK84" s="612"/>
      <c r="UBL84" s="612"/>
      <c r="UBM84" s="181"/>
      <c r="UBN84" s="611"/>
      <c r="UBO84" s="612"/>
      <c r="UBP84" s="612"/>
      <c r="UBQ84" s="612"/>
      <c r="UBR84" s="612"/>
      <c r="UBS84" s="612"/>
      <c r="UBT84" s="181"/>
      <c r="UBU84" s="611"/>
      <c r="UBV84" s="612"/>
      <c r="UBW84" s="612"/>
      <c r="UBX84" s="612"/>
      <c r="UBY84" s="612"/>
      <c r="UBZ84" s="612"/>
      <c r="UCA84" s="181"/>
      <c r="UCB84" s="611"/>
      <c r="UCC84" s="612"/>
      <c r="UCD84" s="612"/>
      <c r="UCE84" s="612"/>
      <c r="UCF84" s="612"/>
      <c r="UCG84" s="612"/>
      <c r="UCH84" s="181"/>
      <c r="UCI84" s="611"/>
      <c r="UCJ84" s="612"/>
      <c r="UCK84" s="612"/>
      <c r="UCL84" s="612"/>
      <c r="UCM84" s="612"/>
      <c r="UCN84" s="612"/>
      <c r="UCO84" s="181"/>
      <c r="UCP84" s="611"/>
      <c r="UCQ84" s="612"/>
      <c r="UCR84" s="612"/>
      <c r="UCS84" s="612"/>
      <c r="UCT84" s="612"/>
      <c r="UCU84" s="612"/>
      <c r="UCV84" s="181"/>
      <c r="UCW84" s="611"/>
      <c r="UCX84" s="612"/>
      <c r="UCY84" s="612"/>
      <c r="UCZ84" s="612"/>
      <c r="UDA84" s="612"/>
      <c r="UDB84" s="612"/>
      <c r="UDC84" s="181"/>
      <c r="UDD84" s="611"/>
      <c r="UDE84" s="612"/>
      <c r="UDF84" s="612"/>
      <c r="UDG84" s="612"/>
      <c r="UDH84" s="612"/>
      <c r="UDI84" s="612"/>
      <c r="UDJ84" s="181"/>
      <c r="UDK84" s="611"/>
      <c r="UDL84" s="612"/>
      <c r="UDM84" s="612"/>
      <c r="UDN84" s="612"/>
      <c r="UDO84" s="612"/>
      <c r="UDP84" s="612"/>
      <c r="UDQ84" s="181"/>
      <c r="UDR84" s="611"/>
      <c r="UDS84" s="612"/>
      <c r="UDT84" s="612"/>
      <c r="UDU84" s="612"/>
      <c r="UDV84" s="612"/>
      <c r="UDW84" s="612"/>
      <c r="UDX84" s="181"/>
      <c r="UDY84" s="611"/>
      <c r="UDZ84" s="612"/>
      <c r="UEA84" s="612"/>
      <c r="UEB84" s="612"/>
      <c r="UEC84" s="612"/>
      <c r="UED84" s="612"/>
      <c r="UEE84" s="181"/>
      <c r="UEF84" s="611"/>
      <c r="UEG84" s="612"/>
      <c r="UEH84" s="612"/>
      <c r="UEI84" s="612"/>
      <c r="UEJ84" s="612"/>
      <c r="UEK84" s="612"/>
      <c r="UEL84" s="181"/>
      <c r="UEM84" s="611"/>
      <c r="UEN84" s="612"/>
      <c r="UEO84" s="612"/>
      <c r="UEP84" s="612"/>
      <c r="UEQ84" s="612"/>
      <c r="UER84" s="612"/>
      <c r="UES84" s="181"/>
      <c r="UET84" s="611"/>
      <c r="UEU84" s="612"/>
      <c r="UEV84" s="612"/>
      <c r="UEW84" s="612"/>
      <c r="UEX84" s="612"/>
      <c r="UEY84" s="612"/>
      <c r="UEZ84" s="181"/>
      <c r="UFA84" s="611"/>
      <c r="UFB84" s="612"/>
      <c r="UFC84" s="612"/>
      <c r="UFD84" s="612"/>
      <c r="UFE84" s="612"/>
      <c r="UFF84" s="612"/>
      <c r="UFG84" s="181"/>
      <c r="UFH84" s="611"/>
      <c r="UFI84" s="612"/>
      <c r="UFJ84" s="612"/>
      <c r="UFK84" s="612"/>
      <c r="UFL84" s="612"/>
      <c r="UFM84" s="612"/>
      <c r="UFN84" s="181"/>
      <c r="UFO84" s="611"/>
      <c r="UFP84" s="612"/>
      <c r="UFQ84" s="612"/>
      <c r="UFR84" s="612"/>
      <c r="UFS84" s="612"/>
      <c r="UFT84" s="612"/>
      <c r="UFU84" s="181"/>
      <c r="UFV84" s="611"/>
      <c r="UFW84" s="612"/>
      <c r="UFX84" s="612"/>
      <c r="UFY84" s="612"/>
      <c r="UFZ84" s="612"/>
      <c r="UGA84" s="612"/>
      <c r="UGB84" s="181"/>
      <c r="UGC84" s="611"/>
      <c r="UGD84" s="612"/>
      <c r="UGE84" s="612"/>
      <c r="UGF84" s="612"/>
      <c r="UGG84" s="612"/>
      <c r="UGH84" s="612"/>
      <c r="UGI84" s="181"/>
      <c r="UGJ84" s="611"/>
      <c r="UGK84" s="612"/>
      <c r="UGL84" s="612"/>
      <c r="UGM84" s="612"/>
      <c r="UGN84" s="612"/>
      <c r="UGO84" s="612"/>
      <c r="UGP84" s="181"/>
      <c r="UGQ84" s="611"/>
      <c r="UGR84" s="612"/>
      <c r="UGS84" s="612"/>
      <c r="UGT84" s="612"/>
      <c r="UGU84" s="612"/>
      <c r="UGV84" s="612"/>
      <c r="UGW84" s="181"/>
      <c r="UGX84" s="611"/>
      <c r="UGY84" s="612"/>
      <c r="UGZ84" s="612"/>
      <c r="UHA84" s="612"/>
      <c r="UHB84" s="612"/>
      <c r="UHC84" s="612"/>
      <c r="UHD84" s="181"/>
      <c r="UHE84" s="611"/>
      <c r="UHF84" s="612"/>
      <c r="UHG84" s="612"/>
      <c r="UHH84" s="612"/>
      <c r="UHI84" s="612"/>
      <c r="UHJ84" s="612"/>
      <c r="UHK84" s="181"/>
      <c r="UHL84" s="611"/>
      <c r="UHM84" s="612"/>
      <c r="UHN84" s="612"/>
      <c r="UHO84" s="612"/>
      <c r="UHP84" s="612"/>
      <c r="UHQ84" s="612"/>
      <c r="UHR84" s="181"/>
      <c r="UHS84" s="611"/>
      <c r="UHT84" s="612"/>
      <c r="UHU84" s="612"/>
      <c r="UHV84" s="612"/>
      <c r="UHW84" s="612"/>
      <c r="UHX84" s="612"/>
      <c r="UHY84" s="181"/>
      <c r="UHZ84" s="611"/>
      <c r="UIA84" s="612"/>
      <c r="UIB84" s="612"/>
      <c r="UIC84" s="612"/>
      <c r="UID84" s="612"/>
      <c r="UIE84" s="612"/>
      <c r="UIF84" s="181"/>
      <c r="UIG84" s="611"/>
      <c r="UIH84" s="612"/>
      <c r="UII84" s="612"/>
      <c r="UIJ84" s="612"/>
      <c r="UIK84" s="612"/>
      <c r="UIL84" s="612"/>
      <c r="UIM84" s="181"/>
      <c r="UIN84" s="611"/>
      <c r="UIO84" s="612"/>
      <c r="UIP84" s="612"/>
      <c r="UIQ84" s="612"/>
      <c r="UIR84" s="612"/>
      <c r="UIS84" s="612"/>
      <c r="UIT84" s="181"/>
      <c r="UIU84" s="611"/>
      <c r="UIV84" s="612"/>
      <c r="UIW84" s="612"/>
      <c r="UIX84" s="612"/>
      <c r="UIY84" s="612"/>
      <c r="UIZ84" s="612"/>
      <c r="UJA84" s="181"/>
      <c r="UJB84" s="611"/>
      <c r="UJC84" s="612"/>
      <c r="UJD84" s="612"/>
      <c r="UJE84" s="612"/>
      <c r="UJF84" s="612"/>
      <c r="UJG84" s="612"/>
      <c r="UJH84" s="181"/>
      <c r="UJI84" s="611"/>
      <c r="UJJ84" s="612"/>
      <c r="UJK84" s="612"/>
      <c r="UJL84" s="612"/>
      <c r="UJM84" s="612"/>
      <c r="UJN84" s="612"/>
      <c r="UJO84" s="181"/>
      <c r="UJP84" s="611"/>
      <c r="UJQ84" s="612"/>
      <c r="UJR84" s="612"/>
      <c r="UJS84" s="612"/>
      <c r="UJT84" s="612"/>
      <c r="UJU84" s="612"/>
      <c r="UJV84" s="181"/>
      <c r="UJW84" s="611"/>
      <c r="UJX84" s="612"/>
      <c r="UJY84" s="612"/>
      <c r="UJZ84" s="612"/>
      <c r="UKA84" s="612"/>
      <c r="UKB84" s="612"/>
      <c r="UKC84" s="181"/>
      <c r="UKD84" s="611"/>
      <c r="UKE84" s="612"/>
      <c r="UKF84" s="612"/>
      <c r="UKG84" s="612"/>
      <c r="UKH84" s="612"/>
      <c r="UKI84" s="612"/>
      <c r="UKJ84" s="181"/>
      <c r="UKK84" s="611"/>
      <c r="UKL84" s="612"/>
      <c r="UKM84" s="612"/>
      <c r="UKN84" s="612"/>
      <c r="UKO84" s="612"/>
      <c r="UKP84" s="612"/>
      <c r="UKQ84" s="181"/>
      <c r="UKR84" s="611"/>
      <c r="UKS84" s="612"/>
      <c r="UKT84" s="612"/>
      <c r="UKU84" s="612"/>
      <c r="UKV84" s="612"/>
      <c r="UKW84" s="612"/>
      <c r="UKX84" s="181"/>
      <c r="UKY84" s="611"/>
      <c r="UKZ84" s="612"/>
      <c r="ULA84" s="612"/>
      <c r="ULB84" s="612"/>
      <c r="ULC84" s="612"/>
      <c r="ULD84" s="612"/>
      <c r="ULE84" s="181"/>
      <c r="ULF84" s="611"/>
      <c r="ULG84" s="612"/>
      <c r="ULH84" s="612"/>
      <c r="ULI84" s="612"/>
      <c r="ULJ84" s="612"/>
      <c r="ULK84" s="612"/>
      <c r="ULL84" s="181"/>
      <c r="ULM84" s="611"/>
      <c r="ULN84" s="612"/>
      <c r="ULO84" s="612"/>
      <c r="ULP84" s="612"/>
      <c r="ULQ84" s="612"/>
      <c r="ULR84" s="612"/>
      <c r="ULS84" s="181"/>
      <c r="ULT84" s="611"/>
      <c r="ULU84" s="612"/>
      <c r="ULV84" s="612"/>
      <c r="ULW84" s="612"/>
      <c r="ULX84" s="612"/>
      <c r="ULY84" s="612"/>
      <c r="ULZ84" s="181"/>
      <c r="UMA84" s="611"/>
      <c r="UMB84" s="612"/>
      <c r="UMC84" s="612"/>
      <c r="UMD84" s="612"/>
      <c r="UME84" s="612"/>
      <c r="UMF84" s="612"/>
      <c r="UMG84" s="181"/>
      <c r="UMH84" s="611"/>
      <c r="UMI84" s="612"/>
      <c r="UMJ84" s="612"/>
      <c r="UMK84" s="612"/>
      <c r="UML84" s="612"/>
      <c r="UMM84" s="612"/>
      <c r="UMN84" s="181"/>
      <c r="UMO84" s="611"/>
      <c r="UMP84" s="612"/>
      <c r="UMQ84" s="612"/>
      <c r="UMR84" s="612"/>
      <c r="UMS84" s="612"/>
      <c r="UMT84" s="612"/>
      <c r="UMU84" s="181"/>
      <c r="UMV84" s="611"/>
      <c r="UMW84" s="612"/>
      <c r="UMX84" s="612"/>
      <c r="UMY84" s="612"/>
      <c r="UMZ84" s="612"/>
      <c r="UNA84" s="612"/>
      <c r="UNB84" s="181"/>
      <c r="UNC84" s="611"/>
      <c r="UND84" s="612"/>
      <c r="UNE84" s="612"/>
      <c r="UNF84" s="612"/>
      <c r="UNG84" s="612"/>
      <c r="UNH84" s="612"/>
      <c r="UNI84" s="181"/>
      <c r="UNJ84" s="611"/>
      <c r="UNK84" s="612"/>
      <c r="UNL84" s="612"/>
      <c r="UNM84" s="612"/>
      <c r="UNN84" s="612"/>
      <c r="UNO84" s="612"/>
      <c r="UNP84" s="181"/>
      <c r="UNQ84" s="611"/>
      <c r="UNR84" s="612"/>
      <c r="UNS84" s="612"/>
      <c r="UNT84" s="612"/>
      <c r="UNU84" s="612"/>
      <c r="UNV84" s="612"/>
      <c r="UNW84" s="181"/>
      <c r="UNX84" s="611"/>
      <c r="UNY84" s="612"/>
      <c r="UNZ84" s="612"/>
      <c r="UOA84" s="612"/>
      <c r="UOB84" s="612"/>
      <c r="UOC84" s="612"/>
      <c r="UOD84" s="181"/>
      <c r="UOE84" s="611"/>
      <c r="UOF84" s="612"/>
      <c r="UOG84" s="612"/>
      <c r="UOH84" s="612"/>
      <c r="UOI84" s="612"/>
      <c r="UOJ84" s="612"/>
      <c r="UOK84" s="181"/>
      <c r="UOL84" s="611"/>
      <c r="UOM84" s="612"/>
      <c r="UON84" s="612"/>
      <c r="UOO84" s="612"/>
      <c r="UOP84" s="612"/>
      <c r="UOQ84" s="612"/>
      <c r="UOR84" s="181"/>
      <c r="UOS84" s="611"/>
      <c r="UOT84" s="612"/>
      <c r="UOU84" s="612"/>
      <c r="UOV84" s="612"/>
      <c r="UOW84" s="612"/>
      <c r="UOX84" s="612"/>
      <c r="UOY84" s="181"/>
      <c r="UOZ84" s="611"/>
      <c r="UPA84" s="612"/>
      <c r="UPB84" s="612"/>
      <c r="UPC84" s="612"/>
      <c r="UPD84" s="612"/>
      <c r="UPE84" s="612"/>
      <c r="UPF84" s="181"/>
      <c r="UPG84" s="611"/>
      <c r="UPH84" s="612"/>
      <c r="UPI84" s="612"/>
      <c r="UPJ84" s="612"/>
      <c r="UPK84" s="612"/>
      <c r="UPL84" s="612"/>
      <c r="UPM84" s="181"/>
      <c r="UPN84" s="611"/>
      <c r="UPO84" s="612"/>
      <c r="UPP84" s="612"/>
      <c r="UPQ84" s="612"/>
      <c r="UPR84" s="612"/>
      <c r="UPS84" s="612"/>
      <c r="UPT84" s="181"/>
      <c r="UPU84" s="611"/>
      <c r="UPV84" s="612"/>
      <c r="UPW84" s="612"/>
      <c r="UPX84" s="612"/>
      <c r="UPY84" s="612"/>
      <c r="UPZ84" s="612"/>
      <c r="UQA84" s="181"/>
      <c r="UQB84" s="611"/>
      <c r="UQC84" s="612"/>
      <c r="UQD84" s="612"/>
      <c r="UQE84" s="612"/>
      <c r="UQF84" s="612"/>
      <c r="UQG84" s="612"/>
      <c r="UQH84" s="181"/>
      <c r="UQI84" s="611"/>
      <c r="UQJ84" s="612"/>
      <c r="UQK84" s="612"/>
      <c r="UQL84" s="612"/>
      <c r="UQM84" s="612"/>
      <c r="UQN84" s="612"/>
      <c r="UQO84" s="181"/>
      <c r="UQP84" s="611"/>
      <c r="UQQ84" s="612"/>
      <c r="UQR84" s="612"/>
      <c r="UQS84" s="612"/>
      <c r="UQT84" s="612"/>
      <c r="UQU84" s="612"/>
      <c r="UQV84" s="181"/>
      <c r="UQW84" s="611"/>
      <c r="UQX84" s="612"/>
      <c r="UQY84" s="612"/>
      <c r="UQZ84" s="612"/>
      <c r="URA84" s="612"/>
      <c r="URB84" s="612"/>
      <c r="URC84" s="181"/>
      <c r="URD84" s="611"/>
      <c r="URE84" s="612"/>
      <c r="URF84" s="612"/>
      <c r="URG84" s="612"/>
      <c r="URH84" s="612"/>
      <c r="URI84" s="612"/>
      <c r="URJ84" s="181"/>
      <c r="URK84" s="611"/>
      <c r="URL84" s="612"/>
      <c r="URM84" s="612"/>
      <c r="URN84" s="612"/>
      <c r="URO84" s="612"/>
      <c r="URP84" s="612"/>
      <c r="URQ84" s="181"/>
      <c r="URR84" s="611"/>
      <c r="URS84" s="612"/>
      <c r="URT84" s="612"/>
      <c r="URU84" s="612"/>
      <c r="URV84" s="612"/>
      <c r="URW84" s="612"/>
      <c r="URX84" s="181"/>
      <c r="URY84" s="611"/>
      <c r="URZ84" s="612"/>
      <c r="USA84" s="612"/>
      <c r="USB84" s="612"/>
      <c r="USC84" s="612"/>
      <c r="USD84" s="612"/>
      <c r="USE84" s="181"/>
      <c r="USF84" s="611"/>
      <c r="USG84" s="612"/>
      <c r="USH84" s="612"/>
      <c r="USI84" s="612"/>
      <c r="USJ84" s="612"/>
      <c r="USK84" s="612"/>
      <c r="USL84" s="181"/>
      <c r="USM84" s="611"/>
      <c r="USN84" s="612"/>
      <c r="USO84" s="612"/>
      <c r="USP84" s="612"/>
      <c r="USQ84" s="612"/>
      <c r="USR84" s="612"/>
      <c r="USS84" s="181"/>
      <c r="UST84" s="611"/>
      <c r="USU84" s="612"/>
      <c r="USV84" s="612"/>
      <c r="USW84" s="612"/>
      <c r="USX84" s="612"/>
      <c r="USY84" s="612"/>
      <c r="USZ84" s="181"/>
      <c r="UTA84" s="611"/>
      <c r="UTB84" s="612"/>
      <c r="UTC84" s="612"/>
      <c r="UTD84" s="612"/>
      <c r="UTE84" s="612"/>
      <c r="UTF84" s="612"/>
      <c r="UTG84" s="181"/>
      <c r="UTH84" s="611"/>
      <c r="UTI84" s="612"/>
      <c r="UTJ84" s="612"/>
      <c r="UTK84" s="612"/>
      <c r="UTL84" s="612"/>
      <c r="UTM84" s="612"/>
      <c r="UTN84" s="181"/>
      <c r="UTO84" s="611"/>
      <c r="UTP84" s="612"/>
      <c r="UTQ84" s="612"/>
      <c r="UTR84" s="612"/>
      <c r="UTS84" s="612"/>
      <c r="UTT84" s="612"/>
      <c r="UTU84" s="181"/>
      <c r="UTV84" s="611"/>
      <c r="UTW84" s="612"/>
      <c r="UTX84" s="612"/>
      <c r="UTY84" s="612"/>
      <c r="UTZ84" s="612"/>
      <c r="UUA84" s="612"/>
      <c r="UUB84" s="181"/>
      <c r="UUC84" s="611"/>
      <c r="UUD84" s="612"/>
      <c r="UUE84" s="612"/>
      <c r="UUF84" s="612"/>
      <c r="UUG84" s="612"/>
      <c r="UUH84" s="612"/>
      <c r="UUI84" s="181"/>
      <c r="UUJ84" s="611"/>
      <c r="UUK84" s="612"/>
      <c r="UUL84" s="612"/>
      <c r="UUM84" s="612"/>
      <c r="UUN84" s="612"/>
      <c r="UUO84" s="612"/>
      <c r="UUP84" s="181"/>
      <c r="UUQ84" s="611"/>
      <c r="UUR84" s="612"/>
      <c r="UUS84" s="612"/>
      <c r="UUT84" s="612"/>
      <c r="UUU84" s="612"/>
      <c r="UUV84" s="612"/>
      <c r="UUW84" s="181"/>
      <c r="UUX84" s="611"/>
      <c r="UUY84" s="612"/>
      <c r="UUZ84" s="612"/>
      <c r="UVA84" s="612"/>
      <c r="UVB84" s="612"/>
      <c r="UVC84" s="612"/>
      <c r="UVD84" s="181"/>
      <c r="UVE84" s="611"/>
      <c r="UVF84" s="612"/>
      <c r="UVG84" s="612"/>
      <c r="UVH84" s="612"/>
      <c r="UVI84" s="612"/>
      <c r="UVJ84" s="612"/>
      <c r="UVK84" s="181"/>
      <c r="UVL84" s="611"/>
      <c r="UVM84" s="612"/>
      <c r="UVN84" s="612"/>
      <c r="UVO84" s="612"/>
      <c r="UVP84" s="612"/>
      <c r="UVQ84" s="612"/>
      <c r="UVR84" s="181"/>
      <c r="UVS84" s="611"/>
      <c r="UVT84" s="612"/>
      <c r="UVU84" s="612"/>
      <c r="UVV84" s="612"/>
      <c r="UVW84" s="612"/>
      <c r="UVX84" s="612"/>
      <c r="UVY84" s="181"/>
      <c r="UVZ84" s="611"/>
      <c r="UWA84" s="612"/>
      <c r="UWB84" s="612"/>
      <c r="UWC84" s="612"/>
      <c r="UWD84" s="612"/>
      <c r="UWE84" s="612"/>
      <c r="UWF84" s="181"/>
      <c r="UWG84" s="611"/>
      <c r="UWH84" s="612"/>
      <c r="UWI84" s="612"/>
      <c r="UWJ84" s="612"/>
      <c r="UWK84" s="612"/>
      <c r="UWL84" s="612"/>
      <c r="UWM84" s="181"/>
      <c r="UWN84" s="611"/>
      <c r="UWO84" s="612"/>
      <c r="UWP84" s="612"/>
      <c r="UWQ84" s="612"/>
      <c r="UWR84" s="612"/>
      <c r="UWS84" s="612"/>
      <c r="UWT84" s="181"/>
      <c r="UWU84" s="611"/>
      <c r="UWV84" s="612"/>
      <c r="UWW84" s="612"/>
      <c r="UWX84" s="612"/>
      <c r="UWY84" s="612"/>
      <c r="UWZ84" s="612"/>
      <c r="UXA84" s="181"/>
      <c r="UXB84" s="611"/>
      <c r="UXC84" s="612"/>
      <c r="UXD84" s="612"/>
      <c r="UXE84" s="612"/>
      <c r="UXF84" s="612"/>
      <c r="UXG84" s="612"/>
      <c r="UXH84" s="181"/>
      <c r="UXI84" s="611"/>
      <c r="UXJ84" s="612"/>
      <c r="UXK84" s="612"/>
      <c r="UXL84" s="612"/>
      <c r="UXM84" s="612"/>
      <c r="UXN84" s="612"/>
      <c r="UXO84" s="181"/>
      <c r="UXP84" s="611"/>
      <c r="UXQ84" s="612"/>
      <c r="UXR84" s="612"/>
      <c r="UXS84" s="612"/>
      <c r="UXT84" s="612"/>
      <c r="UXU84" s="612"/>
      <c r="UXV84" s="181"/>
      <c r="UXW84" s="611"/>
      <c r="UXX84" s="612"/>
      <c r="UXY84" s="612"/>
      <c r="UXZ84" s="612"/>
      <c r="UYA84" s="612"/>
      <c r="UYB84" s="612"/>
      <c r="UYC84" s="181"/>
      <c r="UYD84" s="611"/>
      <c r="UYE84" s="612"/>
      <c r="UYF84" s="612"/>
      <c r="UYG84" s="612"/>
      <c r="UYH84" s="612"/>
      <c r="UYI84" s="612"/>
      <c r="UYJ84" s="181"/>
      <c r="UYK84" s="611"/>
      <c r="UYL84" s="612"/>
      <c r="UYM84" s="612"/>
      <c r="UYN84" s="612"/>
      <c r="UYO84" s="612"/>
      <c r="UYP84" s="612"/>
      <c r="UYQ84" s="181"/>
      <c r="UYR84" s="611"/>
      <c r="UYS84" s="612"/>
      <c r="UYT84" s="612"/>
      <c r="UYU84" s="612"/>
      <c r="UYV84" s="612"/>
      <c r="UYW84" s="612"/>
      <c r="UYX84" s="181"/>
      <c r="UYY84" s="611"/>
      <c r="UYZ84" s="612"/>
      <c r="UZA84" s="612"/>
      <c r="UZB84" s="612"/>
      <c r="UZC84" s="612"/>
      <c r="UZD84" s="612"/>
      <c r="UZE84" s="181"/>
      <c r="UZF84" s="611"/>
      <c r="UZG84" s="612"/>
      <c r="UZH84" s="612"/>
      <c r="UZI84" s="612"/>
      <c r="UZJ84" s="612"/>
      <c r="UZK84" s="612"/>
      <c r="UZL84" s="181"/>
      <c r="UZM84" s="611"/>
      <c r="UZN84" s="612"/>
      <c r="UZO84" s="612"/>
      <c r="UZP84" s="612"/>
      <c r="UZQ84" s="612"/>
      <c r="UZR84" s="612"/>
      <c r="UZS84" s="181"/>
      <c r="UZT84" s="611"/>
      <c r="UZU84" s="612"/>
      <c r="UZV84" s="612"/>
      <c r="UZW84" s="612"/>
      <c r="UZX84" s="612"/>
      <c r="UZY84" s="612"/>
      <c r="UZZ84" s="181"/>
      <c r="VAA84" s="611"/>
      <c r="VAB84" s="612"/>
      <c r="VAC84" s="612"/>
      <c r="VAD84" s="612"/>
      <c r="VAE84" s="612"/>
      <c r="VAF84" s="612"/>
      <c r="VAG84" s="181"/>
      <c r="VAH84" s="611"/>
      <c r="VAI84" s="612"/>
      <c r="VAJ84" s="612"/>
      <c r="VAK84" s="612"/>
      <c r="VAL84" s="612"/>
      <c r="VAM84" s="612"/>
      <c r="VAN84" s="181"/>
      <c r="VAO84" s="611"/>
      <c r="VAP84" s="612"/>
      <c r="VAQ84" s="612"/>
      <c r="VAR84" s="612"/>
      <c r="VAS84" s="612"/>
      <c r="VAT84" s="612"/>
      <c r="VAU84" s="181"/>
      <c r="VAV84" s="611"/>
      <c r="VAW84" s="612"/>
      <c r="VAX84" s="612"/>
      <c r="VAY84" s="612"/>
      <c r="VAZ84" s="612"/>
      <c r="VBA84" s="612"/>
      <c r="VBB84" s="181"/>
      <c r="VBC84" s="611"/>
      <c r="VBD84" s="612"/>
      <c r="VBE84" s="612"/>
      <c r="VBF84" s="612"/>
      <c r="VBG84" s="612"/>
      <c r="VBH84" s="612"/>
      <c r="VBI84" s="181"/>
      <c r="VBJ84" s="611"/>
      <c r="VBK84" s="612"/>
      <c r="VBL84" s="612"/>
      <c r="VBM84" s="612"/>
      <c r="VBN84" s="612"/>
      <c r="VBO84" s="612"/>
      <c r="VBP84" s="181"/>
      <c r="VBQ84" s="611"/>
      <c r="VBR84" s="612"/>
      <c r="VBS84" s="612"/>
      <c r="VBT84" s="612"/>
      <c r="VBU84" s="612"/>
      <c r="VBV84" s="612"/>
      <c r="VBW84" s="181"/>
      <c r="VBX84" s="611"/>
      <c r="VBY84" s="612"/>
      <c r="VBZ84" s="612"/>
      <c r="VCA84" s="612"/>
      <c r="VCB84" s="612"/>
      <c r="VCC84" s="612"/>
      <c r="VCD84" s="181"/>
      <c r="VCE84" s="611"/>
      <c r="VCF84" s="612"/>
      <c r="VCG84" s="612"/>
      <c r="VCH84" s="612"/>
      <c r="VCI84" s="612"/>
      <c r="VCJ84" s="612"/>
      <c r="VCK84" s="181"/>
      <c r="VCL84" s="611"/>
      <c r="VCM84" s="612"/>
      <c r="VCN84" s="612"/>
      <c r="VCO84" s="612"/>
      <c r="VCP84" s="612"/>
      <c r="VCQ84" s="612"/>
      <c r="VCR84" s="181"/>
      <c r="VCS84" s="611"/>
      <c r="VCT84" s="612"/>
      <c r="VCU84" s="612"/>
      <c r="VCV84" s="612"/>
      <c r="VCW84" s="612"/>
      <c r="VCX84" s="612"/>
      <c r="VCY84" s="181"/>
      <c r="VCZ84" s="611"/>
      <c r="VDA84" s="612"/>
      <c r="VDB84" s="612"/>
      <c r="VDC84" s="612"/>
      <c r="VDD84" s="612"/>
      <c r="VDE84" s="612"/>
      <c r="VDF84" s="181"/>
      <c r="VDG84" s="611"/>
      <c r="VDH84" s="612"/>
      <c r="VDI84" s="612"/>
      <c r="VDJ84" s="612"/>
      <c r="VDK84" s="612"/>
      <c r="VDL84" s="612"/>
      <c r="VDM84" s="181"/>
      <c r="VDN84" s="611"/>
      <c r="VDO84" s="612"/>
      <c r="VDP84" s="612"/>
      <c r="VDQ84" s="612"/>
      <c r="VDR84" s="612"/>
      <c r="VDS84" s="612"/>
      <c r="VDT84" s="181"/>
      <c r="VDU84" s="611"/>
      <c r="VDV84" s="612"/>
      <c r="VDW84" s="612"/>
      <c r="VDX84" s="612"/>
      <c r="VDY84" s="612"/>
      <c r="VDZ84" s="612"/>
      <c r="VEA84" s="181"/>
      <c r="VEB84" s="611"/>
      <c r="VEC84" s="612"/>
      <c r="VED84" s="612"/>
      <c r="VEE84" s="612"/>
      <c r="VEF84" s="612"/>
      <c r="VEG84" s="612"/>
      <c r="VEH84" s="181"/>
      <c r="VEI84" s="611"/>
      <c r="VEJ84" s="612"/>
      <c r="VEK84" s="612"/>
      <c r="VEL84" s="612"/>
      <c r="VEM84" s="612"/>
      <c r="VEN84" s="612"/>
      <c r="VEO84" s="181"/>
      <c r="VEP84" s="611"/>
      <c r="VEQ84" s="612"/>
      <c r="VER84" s="612"/>
      <c r="VES84" s="612"/>
      <c r="VET84" s="612"/>
      <c r="VEU84" s="612"/>
      <c r="VEV84" s="181"/>
      <c r="VEW84" s="611"/>
      <c r="VEX84" s="612"/>
      <c r="VEY84" s="612"/>
      <c r="VEZ84" s="612"/>
      <c r="VFA84" s="612"/>
      <c r="VFB84" s="612"/>
      <c r="VFC84" s="181"/>
      <c r="VFD84" s="611"/>
      <c r="VFE84" s="612"/>
      <c r="VFF84" s="612"/>
      <c r="VFG84" s="612"/>
      <c r="VFH84" s="612"/>
      <c r="VFI84" s="612"/>
      <c r="VFJ84" s="181"/>
      <c r="VFK84" s="611"/>
      <c r="VFL84" s="612"/>
      <c r="VFM84" s="612"/>
      <c r="VFN84" s="612"/>
      <c r="VFO84" s="612"/>
      <c r="VFP84" s="612"/>
      <c r="VFQ84" s="181"/>
      <c r="VFR84" s="611"/>
      <c r="VFS84" s="612"/>
      <c r="VFT84" s="612"/>
      <c r="VFU84" s="612"/>
      <c r="VFV84" s="612"/>
      <c r="VFW84" s="612"/>
      <c r="VFX84" s="181"/>
      <c r="VFY84" s="611"/>
      <c r="VFZ84" s="612"/>
      <c r="VGA84" s="612"/>
      <c r="VGB84" s="612"/>
      <c r="VGC84" s="612"/>
      <c r="VGD84" s="612"/>
      <c r="VGE84" s="181"/>
      <c r="VGF84" s="611"/>
      <c r="VGG84" s="612"/>
      <c r="VGH84" s="612"/>
      <c r="VGI84" s="612"/>
      <c r="VGJ84" s="612"/>
      <c r="VGK84" s="612"/>
      <c r="VGL84" s="181"/>
      <c r="VGM84" s="611"/>
      <c r="VGN84" s="612"/>
      <c r="VGO84" s="612"/>
      <c r="VGP84" s="612"/>
      <c r="VGQ84" s="612"/>
      <c r="VGR84" s="612"/>
      <c r="VGS84" s="181"/>
      <c r="VGT84" s="611"/>
      <c r="VGU84" s="612"/>
      <c r="VGV84" s="612"/>
      <c r="VGW84" s="612"/>
      <c r="VGX84" s="612"/>
      <c r="VGY84" s="612"/>
      <c r="VGZ84" s="181"/>
      <c r="VHA84" s="611"/>
      <c r="VHB84" s="612"/>
      <c r="VHC84" s="612"/>
      <c r="VHD84" s="612"/>
      <c r="VHE84" s="612"/>
      <c r="VHF84" s="612"/>
      <c r="VHG84" s="181"/>
      <c r="VHH84" s="611"/>
      <c r="VHI84" s="612"/>
      <c r="VHJ84" s="612"/>
      <c r="VHK84" s="612"/>
      <c r="VHL84" s="612"/>
      <c r="VHM84" s="612"/>
      <c r="VHN84" s="181"/>
      <c r="VHO84" s="611"/>
      <c r="VHP84" s="612"/>
      <c r="VHQ84" s="612"/>
      <c r="VHR84" s="612"/>
      <c r="VHS84" s="612"/>
      <c r="VHT84" s="612"/>
      <c r="VHU84" s="181"/>
      <c r="VHV84" s="611"/>
      <c r="VHW84" s="612"/>
      <c r="VHX84" s="612"/>
      <c r="VHY84" s="612"/>
      <c r="VHZ84" s="612"/>
      <c r="VIA84" s="612"/>
      <c r="VIB84" s="181"/>
      <c r="VIC84" s="611"/>
      <c r="VID84" s="612"/>
      <c r="VIE84" s="612"/>
      <c r="VIF84" s="612"/>
      <c r="VIG84" s="612"/>
      <c r="VIH84" s="612"/>
      <c r="VII84" s="181"/>
      <c r="VIJ84" s="611"/>
      <c r="VIK84" s="612"/>
      <c r="VIL84" s="612"/>
      <c r="VIM84" s="612"/>
      <c r="VIN84" s="612"/>
      <c r="VIO84" s="612"/>
      <c r="VIP84" s="181"/>
      <c r="VIQ84" s="611"/>
      <c r="VIR84" s="612"/>
      <c r="VIS84" s="612"/>
      <c r="VIT84" s="612"/>
      <c r="VIU84" s="612"/>
      <c r="VIV84" s="612"/>
      <c r="VIW84" s="181"/>
      <c r="VIX84" s="611"/>
      <c r="VIY84" s="612"/>
      <c r="VIZ84" s="612"/>
      <c r="VJA84" s="612"/>
      <c r="VJB84" s="612"/>
      <c r="VJC84" s="612"/>
      <c r="VJD84" s="181"/>
      <c r="VJE84" s="611"/>
      <c r="VJF84" s="612"/>
      <c r="VJG84" s="612"/>
      <c r="VJH84" s="612"/>
      <c r="VJI84" s="612"/>
      <c r="VJJ84" s="612"/>
      <c r="VJK84" s="181"/>
      <c r="VJL84" s="611"/>
      <c r="VJM84" s="612"/>
      <c r="VJN84" s="612"/>
      <c r="VJO84" s="612"/>
      <c r="VJP84" s="612"/>
      <c r="VJQ84" s="612"/>
      <c r="VJR84" s="181"/>
      <c r="VJS84" s="611"/>
      <c r="VJT84" s="612"/>
      <c r="VJU84" s="612"/>
      <c r="VJV84" s="612"/>
      <c r="VJW84" s="612"/>
      <c r="VJX84" s="612"/>
      <c r="VJY84" s="181"/>
      <c r="VJZ84" s="611"/>
      <c r="VKA84" s="612"/>
      <c r="VKB84" s="612"/>
      <c r="VKC84" s="612"/>
      <c r="VKD84" s="612"/>
      <c r="VKE84" s="612"/>
      <c r="VKF84" s="181"/>
      <c r="VKG84" s="611"/>
      <c r="VKH84" s="612"/>
      <c r="VKI84" s="612"/>
      <c r="VKJ84" s="612"/>
      <c r="VKK84" s="612"/>
      <c r="VKL84" s="612"/>
      <c r="VKM84" s="181"/>
      <c r="VKN84" s="611"/>
      <c r="VKO84" s="612"/>
      <c r="VKP84" s="612"/>
      <c r="VKQ84" s="612"/>
      <c r="VKR84" s="612"/>
      <c r="VKS84" s="612"/>
      <c r="VKT84" s="181"/>
      <c r="VKU84" s="611"/>
      <c r="VKV84" s="612"/>
      <c r="VKW84" s="612"/>
      <c r="VKX84" s="612"/>
      <c r="VKY84" s="612"/>
      <c r="VKZ84" s="612"/>
      <c r="VLA84" s="181"/>
      <c r="VLB84" s="611"/>
      <c r="VLC84" s="612"/>
      <c r="VLD84" s="612"/>
      <c r="VLE84" s="612"/>
      <c r="VLF84" s="612"/>
      <c r="VLG84" s="612"/>
      <c r="VLH84" s="181"/>
      <c r="VLI84" s="611"/>
      <c r="VLJ84" s="612"/>
      <c r="VLK84" s="612"/>
      <c r="VLL84" s="612"/>
      <c r="VLM84" s="612"/>
      <c r="VLN84" s="612"/>
      <c r="VLO84" s="181"/>
      <c r="VLP84" s="611"/>
      <c r="VLQ84" s="612"/>
      <c r="VLR84" s="612"/>
      <c r="VLS84" s="612"/>
      <c r="VLT84" s="612"/>
      <c r="VLU84" s="612"/>
      <c r="VLV84" s="181"/>
      <c r="VLW84" s="611"/>
      <c r="VLX84" s="612"/>
      <c r="VLY84" s="612"/>
      <c r="VLZ84" s="612"/>
      <c r="VMA84" s="612"/>
      <c r="VMB84" s="612"/>
      <c r="VMC84" s="181"/>
      <c r="VMD84" s="611"/>
      <c r="VME84" s="612"/>
      <c r="VMF84" s="612"/>
      <c r="VMG84" s="612"/>
      <c r="VMH84" s="612"/>
      <c r="VMI84" s="612"/>
      <c r="VMJ84" s="181"/>
      <c r="VMK84" s="611"/>
      <c r="VML84" s="612"/>
      <c r="VMM84" s="612"/>
      <c r="VMN84" s="612"/>
      <c r="VMO84" s="612"/>
      <c r="VMP84" s="612"/>
      <c r="VMQ84" s="181"/>
      <c r="VMR84" s="611"/>
      <c r="VMS84" s="612"/>
      <c r="VMT84" s="612"/>
      <c r="VMU84" s="612"/>
      <c r="VMV84" s="612"/>
      <c r="VMW84" s="612"/>
      <c r="VMX84" s="181"/>
      <c r="VMY84" s="611"/>
      <c r="VMZ84" s="612"/>
      <c r="VNA84" s="612"/>
      <c r="VNB84" s="612"/>
      <c r="VNC84" s="612"/>
      <c r="VND84" s="612"/>
      <c r="VNE84" s="181"/>
      <c r="VNF84" s="611"/>
      <c r="VNG84" s="612"/>
      <c r="VNH84" s="612"/>
      <c r="VNI84" s="612"/>
      <c r="VNJ84" s="612"/>
      <c r="VNK84" s="612"/>
      <c r="VNL84" s="181"/>
      <c r="VNM84" s="611"/>
      <c r="VNN84" s="612"/>
      <c r="VNO84" s="612"/>
      <c r="VNP84" s="612"/>
      <c r="VNQ84" s="612"/>
      <c r="VNR84" s="612"/>
      <c r="VNS84" s="181"/>
      <c r="VNT84" s="611"/>
      <c r="VNU84" s="612"/>
      <c r="VNV84" s="612"/>
      <c r="VNW84" s="612"/>
      <c r="VNX84" s="612"/>
      <c r="VNY84" s="612"/>
      <c r="VNZ84" s="181"/>
      <c r="VOA84" s="611"/>
      <c r="VOB84" s="612"/>
      <c r="VOC84" s="612"/>
      <c r="VOD84" s="612"/>
      <c r="VOE84" s="612"/>
      <c r="VOF84" s="612"/>
      <c r="VOG84" s="181"/>
      <c r="VOH84" s="611"/>
      <c r="VOI84" s="612"/>
      <c r="VOJ84" s="612"/>
      <c r="VOK84" s="612"/>
      <c r="VOL84" s="612"/>
      <c r="VOM84" s="612"/>
      <c r="VON84" s="181"/>
      <c r="VOO84" s="611"/>
      <c r="VOP84" s="612"/>
      <c r="VOQ84" s="612"/>
      <c r="VOR84" s="612"/>
      <c r="VOS84" s="612"/>
      <c r="VOT84" s="612"/>
      <c r="VOU84" s="181"/>
      <c r="VOV84" s="611"/>
      <c r="VOW84" s="612"/>
      <c r="VOX84" s="612"/>
      <c r="VOY84" s="612"/>
      <c r="VOZ84" s="612"/>
      <c r="VPA84" s="612"/>
      <c r="VPB84" s="181"/>
      <c r="VPC84" s="611"/>
      <c r="VPD84" s="612"/>
      <c r="VPE84" s="612"/>
      <c r="VPF84" s="612"/>
      <c r="VPG84" s="612"/>
      <c r="VPH84" s="612"/>
      <c r="VPI84" s="181"/>
      <c r="VPJ84" s="611"/>
      <c r="VPK84" s="612"/>
      <c r="VPL84" s="612"/>
      <c r="VPM84" s="612"/>
      <c r="VPN84" s="612"/>
      <c r="VPO84" s="612"/>
      <c r="VPP84" s="181"/>
      <c r="VPQ84" s="611"/>
      <c r="VPR84" s="612"/>
      <c r="VPS84" s="612"/>
      <c r="VPT84" s="612"/>
      <c r="VPU84" s="612"/>
      <c r="VPV84" s="612"/>
      <c r="VPW84" s="181"/>
      <c r="VPX84" s="611"/>
      <c r="VPY84" s="612"/>
      <c r="VPZ84" s="612"/>
      <c r="VQA84" s="612"/>
      <c r="VQB84" s="612"/>
      <c r="VQC84" s="612"/>
      <c r="VQD84" s="181"/>
      <c r="VQE84" s="611"/>
      <c r="VQF84" s="612"/>
      <c r="VQG84" s="612"/>
      <c r="VQH84" s="612"/>
      <c r="VQI84" s="612"/>
      <c r="VQJ84" s="612"/>
      <c r="VQK84" s="181"/>
      <c r="VQL84" s="611"/>
      <c r="VQM84" s="612"/>
      <c r="VQN84" s="612"/>
      <c r="VQO84" s="612"/>
      <c r="VQP84" s="612"/>
      <c r="VQQ84" s="612"/>
      <c r="VQR84" s="181"/>
      <c r="VQS84" s="611"/>
      <c r="VQT84" s="612"/>
      <c r="VQU84" s="612"/>
      <c r="VQV84" s="612"/>
      <c r="VQW84" s="612"/>
      <c r="VQX84" s="612"/>
      <c r="VQY84" s="181"/>
      <c r="VQZ84" s="611"/>
      <c r="VRA84" s="612"/>
      <c r="VRB84" s="612"/>
      <c r="VRC84" s="612"/>
      <c r="VRD84" s="612"/>
      <c r="VRE84" s="612"/>
      <c r="VRF84" s="181"/>
      <c r="VRG84" s="611"/>
      <c r="VRH84" s="612"/>
      <c r="VRI84" s="612"/>
      <c r="VRJ84" s="612"/>
      <c r="VRK84" s="612"/>
      <c r="VRL84" s="612"/>
      <c r="VRM84" s="181"/>
      <c r="VRN84" s="611"/>
      <c r="VRO84" s="612"/>
      <c r="VRP84" s="612"/>
      <c r="VRQ84" s="612"/>
      <c r="VRR84" s="612"/>
      <c r="VRS84" s="612"/>
      <c r="VRT84" s="181"/>
      <c r="VRU84" s="611"/>
      <c r="VRV84" s="612"/>
      <c r="VRW84" s="612"/>
      <c r="VRX84" s="612"/>
      <c r="VRY84" s="612"/>
      <c r="VRZ84" s="612"/>
      <c r="VSA84" s="181"/>
      <c r="VSB84" s="611"/>
      <c r="VSC84" s="612"/>
      <c r="VSD84" s="612"/>
      <c r="VSE84" s="612"/>
      <c r="VSF84" s="612"/>
      <c r="VSG84" s="612"/>
      <c r="VSH84" s="181"/>
      <c r="VSI84" s="611"/>
      <c r="VSJ84" s="612"/>
      <c r="VSK84" s="612"/>
      <c r="VSL84" s="612"/>
      <c r="VSM84" s="612"/>
      <c r="VSN84" s="612"/>
      <c r="VSO84" s="181"/>
      <c r="VSP84" s="611"/>
      <c r="VSQ84" s="612"/>
      <c r="VSR84" s="612"/>
      <c r="VSS84" s="612"/>
      <c r="VST84" s="612"/>
      <c r="VSU84" s="612"/>
      <c r="VSV84" s="181"/>
      <c r="VSW84" s="611"/>
      <c r="VSX84" s="612"/>
      <c r="VSY84" s="612"/>
      <c r="VSZ84" s="612"/>
      <c r="VTA84" s="612"/>
      <c r="VTB84" s="612"/>
      <c r="VTC84" s="181"/>
      <c r="VTD84" s="611"/>
      <c r="VTE84" s="612"/>
      <c r="VTF84" s="612"/>
      <c r="VTG84" s="612"/>
      <c r="VTH84" s="612"/>
      <c r="VTI84" s="612"/>
      <c r="VTJ84" s="181"/>
      <c r="VTK84" s="611"/>
      <c r="VTL84" s="612"/>
      <c r="VTM84" s="612"/>
      <c r="VTN84" s="612"/>
      <c r="VTO84" s="612"/>
      <c r="VTP84" s="612"/>
      <c r="VTQ84" s="181"/>
      <c r="VTR84" s="611"/>
      <c r="VTS84" s="612"/>
      <c r="VTT84" s="612"/>
      <c r="VTU84" s="612"/>
      <c r="VTV84" s="612"/>
      <c r="VTW84" s="612"/>
      <c r="VTX84" s="181"/>
      <c r="VTY84" s="611"/>
      <c r="VTZ84" s="612"/>
      <c r="VUA84" s="612"/>
      <c r="VUB84" s="612"/>
      <c r="VUC84" s="612"/>
      <c r="VUD84" s="612"/>
      <c r="VUE84" s="181"/>
      <c r="VUF84" s="611"/>
      <c r="VUG84" s="612"/>
      <c r="VUH84" s="612"/>
      <c r="VUI84" s="612"/>
      <c r="VUJ84" s="612"/>
      <c r="VUK84" s="612"/>
      <c r="VUL84" s="181"/>
      <c r="VUM84" s="611"/>
      <c r="VUN84" s="612"/>
      <c r="VUO84" s="612"/>
      <c r="VUP84" s="612"/>
      <c r="VUQ84" s="612"/>
      <c r="VUR84" s="612"/>
      <c r="VUS84" s="181"/>
      <c r="VUT84" s="611"/>
      <c r="VUU84" s="612"/>
      <c r="VUV84" s="612"/>
      <c r="VUW84" s="612"/>
      <c r="VUX84" s="612"/>
      <c r="VUY84" s="612"/>
      <c r="VUZ84" s="181"/>
      <c r="VVA84" s="611"/>
      <c r="VVB84" s="612"/>
      <c r="VVC84" s="612"/>
      <c r="VVD84" s="612"/>
      <c r="VVE84" s="612"/>
      <c r="VVF84" s="612"/>
      <c r="VVG84" s="181"/>
      <c r="VVH84" s="611"/>
      <c r="VVI84" s="612"/>
      <c r="VVJ84" s="612"/>
      <c r="VVK84" s="612"/>
      <c r="VVL84" s="612"/>
      <c r="VVM84" s="612"/>
      <c r="VVN84" s="181"/>
      <c r="VVO84" s="611"/>
      <c r="VVP84" s="612"/>
      <c r="VVQ84" s="612"/>
      <c r="VVR84" s="612"/>
      <c r="VVS84" s="612"/>
      <c r="VVT84" s="612"/>
      <c r="VVU84" s="181"/>
      <c r="VVV84" s="611"/>
      <c r="VVW84" s="612"/>
      <c r="VVX84" s="612"/>
      <c r="VVY84" s="612"/>
      <c r="VVZ84" s="612"/>
      <c r="VWA84" s="612"/>
      <c r="VWB84" s="181"/>
      <c r="VWC84" s="611"/>
      <c r="VWD84" s="612"/>
      <c r="VWE84" s="612"/>
      <c r="VWF84" s="612"/>
      <c r="VWG84" s="612"/>
      <c r="VWH84" s="612"/>
      <c r="VWI84" s="181"/>
      <c r="VWJ84" s="611"/>
      <c r="VWK84" s="612"/>
      <c r="VWL84" s="612"/>
      <c r="VWM84" s="612"/>
      <c r="VWN84" s="612"/>
      <c r="VWO84" s="612"/>
      <c r="VWP84" s="181"/>
      <c r="VWQ84" s="611"/>
      <c r="VWR84" s="612"/>
      <c r="VWS84" s="612"/>
      <c r="VWT84" s="612"/>
      <c r="VWU84" s="612"/>
      <c r="VWV84" s="612"/>
      <c r="VWW84" s="181"/>
      <c r="VWX84" s="611"/>
      <c r="VWY84" s="612"/>
      <c r="VWZ84" s="612"/>
      <c r="VXA84" s="612"/>
      <c r="VXB84" s="612"/>
      <c r="VXC84" s="612"/>
      <c r="VXD84" s="181"/>
      <c r="VXE84" s="611"/>
      <c r="VXF84" s="612"/>
      <c r="VXG84" s="612"/>
      <c r="VXH84" s="612"/>
      <c r="VXI84" s="612"/>
      <c r="VXJ84" s="612"/>
      <c r="VXK84" s="181"/>
      <c r="VXL84" s="611"/>
      <c r="VXM84" s="612"/>
      <c r="VXN84" s="612"/>
      <c r="VXO84" s="612"/>
      <c r="VXP84" s="612"/>
      <c r="VXQ84" s="612"/>
      <c r="VXR84" s="181"/>
      <c r="VXS84" s="611"/>
      <c r="VXT84" s="612"/>
      <c r="VXU84" s="612"/>
      <c r="VXV84" s="612"/>
      <c r="VXW84" s="612"/>
      <c r="VXX84" s="612"/>
      <c r="VXY84" s="181"/>
      <c r="VXZ84" s="611"/>
      <c r="VYA84" s="612"/>
      <c r="VYB84" s="612"/>
      <c r="VYC84" s="612"/>
      <c r="VYD84" s="612"/>
      <c r="VYE84" s="612"/>
      <c r="VYF84" s="181"/>
      <c r="VYG84" s="611"/>
      <c r="VYH84" s="612"/>
      <c r="VYI84" s="612"/>
      <c r="VYJ84" s="612"/>
      <c r="VYK84" s="612"/>
      <c r="VYL84" s="612"/>
      <c r="VYM84" s="181"/>
      <c r="VYN84" s="611"/>
      <c r="VYO84" s="612"/>
      <c r="VYP84" s="612"/>
      <c r="VYQ84" s="612"/>
      <c r="VYR84" s="612"/>
      <c r="VYS84" s="612"/>
      <c r="VYT84" s="181"/>
      <c r="VYU84" s="611"/>
      <c r="VYV84" s="612"/>
      <c r="VYW84" s="612"/>
      <c r="VYX84" s="612"/>
      <c r="VYY84" s="612"/>
      <c r="VYZ84" s="612"/>
      <c r="VZA84" s="181"/>
      <c r="VZB84" s="611"/>
      <c r="VZC84" s="612"/>
      <c r="VZD84" s="612"/>
      <c r="VZE84" s="612"/>
      <c r="VZF84" s="612"/>
      <c r="VZG84" s="612"/>
      <c r="VZH84" s="181"/>
      <c r="VZI84" s="611"/>
      <c r="VZJ84" s="612"/>
      <c r="VZK84" s="612"/>
      <c r="VZL84" s="612"/>
      <c r="VZM84" s="612"/>
      <c r="VZN84" s="612"/>
      <c r="VZO84" s="181"/>
      <c r="VZP84" s="611"/>
      <c r="VZQ84" s="612"/>
      <c r="VZR84" s="612"/>
      <c r="VZS84" s="612"/>
      <c r="VZT84" s="612"/>
      <c r="VZU84" s="612"/>
      <c r="VZV84" s="181"/>
      <c r="VZW84" s="611"/>
      <c r="VZX84" s="612"/>
      <c r="VZY84" s="612"/>
      <c r="VZZ84" s="612"/>
      <c r="WAA84" s="612"/>
      <c r="WAB84" s="612"/>
      <c r="WAC84" s="181"/>
      <c r="WAD84" s="611"/>
      <c r="WAE84" s="612"/>
      <c r="WAF84" s="612"/>
      <c r="WAG84" s="612"/>
      <c r="WAH84" s="612"/>
      <c r="WAI84" s="612"/>
      <c r="WAJ84" s="181"/>
      <c r="WAK84" s="611"/>
      <c r="WAL84" s="612"/>
      <c r="WAM84" s="612"/>
      <c r="WAN84" s="612"/>
      <c r="WAO84" s="612"/>
      <c r="WAP84" s="612"/>
      <c r="WAQ84" s="181"/>
      <c r="WAR84" s="611"/>
      <c r="WAS84" s="612"/>
      <c r="WAT84" s="612"/>
      <c r="WAU84" s="612"/>
      <c r="WAV84" s="612"/>
      <c r="WAW84" s="612"/>
      <c r="WAX84" s="181"/>
      <c r="WAY84" s="611"/>
      <c r="WAZ84" s="612"/>
      <c r="WBA84" s="612"/>
      <c r="WBB84" s="612"/>
      <c r="WBC84" s="612"/>
      <c r="WBD84" s="612"/>
      <c r="WBE84" s="181"/>
      <c r="WBF84" s="611"/>
      <c r="WBG84" s="612"/>
      <c r="WBH84" s="612"/>
      <c r="WBI84" s="612"/>
      <c r="WBJ84" s="612"/>
      <c r="WBK84" s="612"/>
      <c r="WBL84" s="181"/>
      <c r="WBM84" s="611"/>
      <c r="WBN84" s="612"/>
      <c r="WBO84" s="612"/>
      <c r="WBP84" s="612"/>
      <c r="WBQ84" s="612"/>
      <c r="WBR84" s="612"/>
      <c r="WBS84" s="181"/>
      <c r="WBT84" s="611"/>
      <c r="WBU84" s="612"/>
      <c r="WBV84" s="612"/>
      <c r="WBW84" s="612"/>
      <c r="WBX84" s="612"/>
      <c r="WBY84" s="612"/>
      <c r="WBZ84" s="181"/>
      <c r="WCA84" s="611"/>
      <c r="WCB84" s="612"/>
      <c r="WCC84" s="612"/>
      <c r="WCD84" s="612"/>
      <c r="WCE84" s="612"/>
      <c r="WCF84" s="612"/>
      <c r="WCG84" s="181"/>
      <c r="WCH84" s="611"/>
      <c r="WCI84" s="612"/>
      <c r="WCJ84" s="612"/>
      <c r="WCK84" s="612"/>
      <c r="WCL84" s="612"/>
      <c r="WCM84" s="612"/>
      <c r="WCN84" s="181"/>
      <c r="WCO84" s="611"/>
      <c r="WCP84" s="612"/>
      <c r="WCQ84" s="612"/>
      <c r="WCR84" s="612"/>
      <c r="WCS84" s="612"/>
      <c r="WCT84" s="612"/>
      <c r="WCU84" s="181"/>
      <c r="WCV84" s="611"/>
      <c r="WCW84" s="612"/>
      <c r="WCX84" s="612"/>
      <c r="WCY84" s="612"/>
      <c r="WCZ84" s="612"/>
      <c r="WDA84" s="612"/>
      <c r="WDB84" s="181"/>
      <c r="WDC84" s="611"/>
      <c r="WDD84" s="612"/>
      <c r="WDE84" s="612"/>
      <c r="WDF84" s="612"/>
      <c r="WDG84" s="612"/>
      <c r="WDH84" s="612"/>
      <c r="WDI84" s="181"/>
      <c r="WDJ84" s="611"/>
      <c r="WDK84" s="612"/>
      <c r="WDL84" s="612"/>
      <c r="WDM84" s="612"/>
      <c r="WDN84" s="612"/>
      <c r="WDO84" s="612"/>
      <c r="WDP84" s="181"/>
      <c r="WDQ84" s="611"/>
      <c r="WDR84" s="612"/>
      <c r="WDS84" s="612"/>
      <c r="WDT84" s="612"/>
      <c r="WDU84" s="612"/>
      <c r="WDV84" s="612"/>
      <c r="WDW84" s="181"/>
      <c r="WDX84" s="611"/>
      <c r="WDY84" s="612"/>
      <c r="WDZ84" s="612"/>
      <c r="WEA84" s="612"/>
      <c r="WEB84" s="612"/>
      <c r="WEC84" s="612"/>
      <c r="WED84" s="181"/>
      <c r="WEE84" s="611"/>
      <c r="WEF84" s="612"/>
      <c r="WEG84" s="612"/>
      <c r="WEH84" s="612"/>
      <c r="WEI84" s="612"/>
      <c r="WEJ84" s="612"/>
      <c r="WEK84" s="181"/>
      <c r="WEL84" s="611"/>
      <c r="WEM84" s="612"/>
      <c r="WEN84" s="612"/>
      <c r="WEO84" s="612"/>
      <c r="WEP84" s="612"/>
      <c r="WEQ84" s="612"/>
      <c r="WER84" s="181"/>
      <c r="WES84" s="611"/>
      <c r="WET84" s="612"/>
      <c r="WEU84" s="612"/>
      <c r="WEV84" s="612"/>
      <c r="WEW84" s="612"/>
      <c r="WEX84" s="612"/>
      <c r="WEY84" s="181"/>
      <c r="WEZ84" s="611"/>
      <c r="WFA84" s="612"/>
      <c r="WFB84" s="612"/>
      <c r="WFC84" s="612"/>
      <c r="WFD84" s="612"/>
      <c r="WFE84" s="612"/>
      <c r="WFF84" s="181"/>
      <c r="WFG84" s="611"/>
      <c r="WFH84" s="612"/>
      <c r="WFI84" s="612"/>
      <c r="WFJ84" s="612"/>
      <c r="WFK84" s="612"/>
      <c r="WFL84" s="612"/>
      <c r="WFM84" s="181"/>
      <c r="WFN84" s="611"/>
      <c r="WFO84" s="612"/>
      <c r="WFP84" s="612"/>
      <c r="WFQ84" s="612"/>
      <c r="WFR84" s="612"/>
      <c r="WFS84" s="612"/>
      <c r="WFT84" s="181"/>
      <c r="WFU84" s="611"/>
      <c r="WFV84" s="612"/>
      <c r="WFW84" s="612"/>
      <c r="WFX84" s="612"/>
      <c r="WFY84" s="612"/>
      <c r="WFZ84" s="612"/>
      <c r="WGA84" s="181"/>
      <c r="WGB84" s="611"/>
      <c r="WGC84" s="612"/>
      <c r="WGD84" s="612"/>
      <c r="WGE84" s="612"/>
      <c r="WGF84" s="612"/>
      <c r="WGG84" s="612"/>
      <c r="WGH84" s="181"/>
      <c r="WGI84" s="611"/>
      <c r="WGJ84" s="612"/>
      <c r="WGK84" s="612"/>
      <c r="WGL84" s="612"/>
      <c r="WGM84" s="612"/>
      <c r="WGN84" s="612"/>
      <c r="WGO84" s="181"/>
      <c r="WGP84" s="611"/>
      <c r="WGQ84" s="612"/>
      <c r="WGR84" s="612"/>
      <c r="WGS84" s="612"/>
      <c r="WGT84" s="612"/>
      <c r="WGU84" s="612"/>
      <c r="WGV84" s="181"/>
      <c r="WGW84" s="611"/>
      <c r="WGX84" s="612"/>
      <c r="WGY84" s="612"/>
      <c r="WGZ84" s="612"/>
      <c r="WHA84" s="612"/>
      <c r="WHB84" s="612"/>
      <c r="WHC84" s="181"/>
      <c r="WHD84" s="611"/>
      <c r="WHE84" s="612"/>
      <c r="WHF84" s="612"/>
      <c r="WHG84" s="612"/>
      <c r="WHH84" s="612"/>
      <c r="WHI84" s="612"/>
      <c r="WHJ84" s="181"/>
      <c r="WHK84" s="611"/>
      <c r="WHL84" s="612"/>
      <c r="WHM84" s="612"/>
      <c r="WHN84" s="612"/>
      <c r="WHO84" s="612"/>
      <c r="WHP84" s="612"/>
      <c r="WHQ84" s="181"/>
      <c r="WHR84" s="611"/>
      <c r="WHS84" s="612"/>
      <c r="WHT84" s="612"/>
      <c r="WHU84" s="612"/>
      <c r="WHV84" s="612"/>
      <c r="WHW84" s="612"/>
      <c r="WHX84" s="181"/>
      <c r="WHY84" s="611"/>
      <c r="WHZ84" s="612"/>
      <c r="WIA84" s="612"/>
      <c r="WIB84" s="612"/>
      <c r="WIC84" s="612"/>
      <c r="WID84" s="612"/>
      <c r="WIE84" s="181"/>
      <c r="WIF84" s="611"/>
      <c r="WIG84" s="612"/>
      <c r="WIH84" s="612"/>
      <c r="WII84" s="612"/>
      <c r="WIJ84" s="612"/>
      <c r="WIK84" s="612"/>
      <c r="WIL84" s="181"/>
      <c r="WIM84" s="611"/>
      <c r="WIN84" s="612"/>
      <c r="WIO84" s="612"/>
      <c r="WIP84" s="612"/>
      <c r="WIQ84" s="612"/>
      <c r="WIR84" s="612"/>
      <c r="WIS84" s="181"/>
      <c r="WIT84" s="611"/>
      <c r="WIU84" s="612"/>
      <c r="WIV84" s="612"/>
      <c r="WIW84" s="612"/>
      <c r="WIX84" s="612"/>
      <c r="WIY84" s="612"/>
      <c r="WIZ84" s="181"/>
      <c r="WJA84" s="611"/>
      <c r="WJB84" s="612"/>
      <c r="WJC84" s="612"/>
      <c r="WJD84" s="612"/>
      <c r="WJE84" s="612"/>
      <c r="WJF84" s="612"/>
      <c r="WJG84" s="181"/>
      <c r="WJH84" s="611"/>
      <c r="WJI84" s="612"/>
      <c r="WJJ84" s="612"/>
      <c r="WJK84" s="612"/>
      <c r="WJL84" s="612"/>
      <c r="WJM84" s="612"/>
      <c r="WJN84" s="181"/>
      <c r="WJO84" s="611"/>
      <c r="WJP84" s="612"/>
      <c r="WJQ84" s="612"/>
      <c r="WJR84" s="612"/>
      <c r="WJS84" s="612"/>
      <c r="WJT84" s="612"/>
      <c r="WJU84" s="181"/>
      <c r="WJV84" s="611"/>
      <c r="WJW84" s="612"/>
      <c r="WJX84" s="612"/>
      <c r="WJY84" s="612"/>
      <c r="WJZ84" s="612"/>
      <c r="WKA84" s="612"/>
      <c r="WKB84" s="181"/>
      <c r="WKC84" s="611"/>
      <c r="WKD84" s="612"/>
      <c r="WKE84" s="612"/>
      <c r="WKF84" s="612"/>
      <c r="WKG84" s="612"/>
      <c r="WKH84" s="612"/>
      <c r="WKI84" s="181"/>
      <c r="WKJ84" s="611"/>
      <c r="WKK84" s="612"/>
      <c r="WKL84" s="612"/>
      <c r="WKM84" s="612"/>
      <c r="WKN84" s="612"/>
      <c r="WKO84" s="612"/>
      <c r="WKP84" s="181"/>
      <c r="WKQ84" s="611"/>
      <c r="WKR84" s="612"/>
      <c r="WKS84" s="612"/>
      <c r="WKT84" s="612"/>
      <c r="WKU84" s="612"/>
      <c r="WKV84" s="612"/>
      <c r="WKW84" s="181"/>
      <c r="WKX84" s="611"/>
      <c r="WKY84" s="612"/>
      <c r="WKZ84" s="612"/>
      <c r="WLA84" s="612"/>
      <c r="WLB84" s="612"/>
      <c r="WLC84" s="612"/>
      <c r="WLD84" s="181"/>
      <c r="WLE84" s="611"/>
      <c r="WLF84" s="612"/>
      <c r="WLG84" s="612"/>
      <c r="WLH84" s="612"/>
      <c r="WLI84" s="612"/>
      <c r="WLJ84" s="612"/>
      <c r="WLK84" s="181"/>
      <c r="WLL84" s="611"/>
      <c r="WLM84" s="612"/>
      <c r="WLN84" s="612"/>
      <c r="WLO84" s="612"/>
      <c r="WLP84" s="612"/>
      <c r="WLQ84" s="612"/>
      <c r="WLR84" s="181"/>
      <c r="WLS84" s="611"/>
      <c r="WLT84" s="612"/>
      <c r="WLU84" s="612"/>
      <c r="WLV84" s="612"/>
      <c r="WLW84" s="612"/>
      <c r="WLX84" s="612"/>
      <c r="WLY84" s="181"/>
      <c r="WLZ84" s="611"/>
      <c r="WMA84" s="612"/>
      <c r="WMB84" s="612"/>
      <c r="WMC84" s="612"/>
      <c r="WMD84" s="612"/>
      <c r="WME84" s="612"/>
      <c r="WMF84" s="181"/>
      <c r="WMG84" s="611"/>
      <c r="WMH84" s="612"/>
      <c r="WMI84" s="612"/>
      <c r="WMJ84" s="612"/>
      <c r="WMK84" s="612"/>
      <c r="WML84" s="612"/>
      <c r="WMM84" s="181"/>
      <c r="WMN84" s="611"/>
      <c r="WMO84" s="612"/>
      <c r="WMP84" s="612"/>
      <c r="WMQ84" s="612"/>
      <c r="WMR84" s="612"/>
      <c r="WMS84" s="612"/>
      <c r="WMT84" s="181"/>
      <c r="WMU84" s="611"/>
      <c r="WMV84" s="612"/>
      <c r="WMW84" s="612"/>
      <c r="WMX84" s="612"/>
      <c r="WMY84" s="612"/>
      <c r="WMZ84" s="612"/>
      <c r="WNA84" s="181"/>
      <c r="WNB84" s="611"/>
      <c r="WNC84" s="612"/>
      <c r="WND84" s="612"/>
      <c r="WNE84" s="612"/>
      <c r="WNF84" s="612"/>
      <c r="WNG84" s="612"/>
      <c r="WNH84" s="181"/>
      <c r="WNI84" s="611"/>
      <c r="WNJ84" s="612"/>
      <c r="WNK84" s="612"/>
      <c r="WNL84" s="612"/>
      <c r="WNM84" s="612"/>
      <c r="WNN84" s="612"/>
      <c r="WNO84" s="181"/>
      <c r="WNP84" s="611"/>
      <c r="WNQ84" s="612"/>
      <c r="WNR84" s="612"/>
      <c r="WNS84" s="612"/>
      <c r="WNT84" s="612"/>
      <c r="WNU84" s="612"/>
      <c r="WNV84" s="181"/>
      <c r="WNW84" s="611"/>
      <c r="WNX84" s="612"/>
      <c r="WNY84" s="612"/>
      <c r="WNZ84" s="612"/>
      <c r="WOA84" s="612"/>
      <c r="WOB84" s="612"/>
      <c r="WOC84" s="181"/>
      <c r="WOD84" s="611"/>
      <c r="WOE84" s="612"/>
      <c r="WOF84" s="612"/>
      <c r="WOG84" s="612"/>
      <c r="WOH84" s="612"/>
      <c r="WOI84" s="612"/>
      <c r="WOJ84" s="181"/>
      <c r="WOK84" s="611"/>
      <c r="WOL84" s="612"/>
      <c r="WOM84" s="612"/>
      <c r="WON84" s="612"/>
      <c r="WOO84" s="612"/>
      <c r="WOP84" s="612"/>
      <c r="WOQ84" s="181"/>
      <c r="WOR84" s="611"/>
      <c r="WOS84" s="612"/>
      <c r="WOT84" s="612"/>
      <c r="WOU84" s="612"/>
      <c r="WOV84" s="612"/>
      <c r="WOW84" s="612"/>
      <c r="WOX84" s="181"/>
      <c r="WOY84" s="611"/>
      <c r="WOZ84" s="612"/>
      <c r="WPA84" s="612"/>
      <c r="WPB84" s="612"/>
      <c r="WPC84" s="612"/>
      <c r="WPD84" s="612"/>
      <c r="WPE84" s="181"/>
      <c r="WPF84" s="611"/>
      <c r="WPG84" s="612"/>
      <c r="WPH84" s="612"/>
      <c r="WPI84" s="612"/>
      <c r="WPJ84" s="612"/>
      <c r="WPK84" s="612"/>
      <c r="WPL84" s="181"/>
      <c r="WPM84" s="611"/>
      <c r="WPN84" s="612"/>
      <c r="WPO84" s="612"/>
      <c r="WPP84" s="612"/>
      <c r="WPQ84" s="612"/>
      <c r="WPR84" s="612"/>
      <c r="WPS84" s="181"/>
      <c r="WPT84" s="611"/>
      <c r="WPU84" s="612"/>
      <c r="WPV84" s="612"/>
      <c r="WPW84" s="612"/>
      <c r="WPX84" s="612"/>
      <c r="WPY84" s="612"/>
      <c r="WPZ84" s="181"/>
      <c r="WQA84" s="611"/>
      <c r="WQB84" s="612"/>
      <c r="WQC84" s="612"/>
      <c r="WQD84" s="612"/>
      <c r="WQE84" s="612"/>
      <c r="WQF84" s="612"/>
      <c r="WQG84" s="181"/>
      <c r="WQH84" s="611"/>
      <c r="WQI84" s="612"/>
      <c r="WQJ84" s="612"/>
      <c r="WQK84" s="612"/>
      <c r="WQL84" s="612"/>
      <c r="WQM84" s="612"/>
      <c r="WQN84" s="181"/>
      <c r="WQO84" s="611"/>
      <c r="WQP84" s="612"/>
      <c r="WQQ84" s="612"/>
      <c r="WQR84" s="612"/>
      <c r="WQS84" s="612"/>
      <c r="WQT84" s="612"/>
      <c r="WQU84" s="181"/>
      <c r="WQV84" s="611"/>
      <c r="WQW84" s="612"/>
      <c r="WQX84" s="612"/>
      <c r="WQY84" s="612"/>
      <c r="WQZ84" s="612"/>
      <c r="WRA84" s="612"/>
      <c r="WRB84" s="181"/>
      <c r="WRC84" s="611"/>
      <c r="WRD84" s="612"/>
      <c r="WRE84" s="612"/>
      <c r="WRF84" s="612"/>
      <c r="WRG84" s="612"/>
      <c r="WRH84" s="612"/>
      <c r="WRI84" s="181"/>
      <c r="WRJ84" s="611"/>
      <c r="WRK84" s="612"/>
      <c r="WRL84" s="612"/>
      <c r="WRM84" s="612"/>
      <c r="WRN84" s="612"/>
      <c r="WRO84" s="612"/>
      <c r="WRP84" s="181"/>
      <c r="WRQ84" s="611"/>
      <c r="WRR84" s="612"/>
      <c r="WRS84" s="612"/>
      <c r="WRT84" s="612"/>
      <c r="WRU84" s="612"/>
      <c r="WRV84" s="612"/>
      <c r="WRW84" s="181"/>
      <c r="WRX84" s="611"/>
      <c r="WRY84" s="612"/>
      <c r="WRZ84" s="612"/>
      <c r="WSA84" s="612"/>
      <c r="WSB84" s="612"/>
      <c r="WSC84" s="612"/>
      <c r="WSD84" s="181"/>
      <c r="WSE84" s="611"/>
      <c r="WSF84" s="612"/>
      <c r="WSG84" s="612"/>
      <c r="WSH84" s="612"/>
      <c r="WSI84" s="612"/>
      <c r="WSJ84" s="612"/>
      <c r="WSK84" s="181"/>
      <c r="WSL84" s="611"/>
      <c r="WSM84" s="612"/>
      <c r="WSN84" s="612"/>
      <c r="WSO84" s="612"/>
      <c r="WSP84" s="612"/>
      <c r="WSQ84" s="612"/>
      <c r="WSR84" s="181"/>
      <c r="WSS84" s="611"/>
      <c r="WST84" s="612"/>
      <c r="WSU84" s="612"/>
      <c r="WSV84" s="612"/>
      <c r="WSW84" s="612"/>
      <c r="WSX84" s="612"/>
      <c r="WSY84" s="181"/>
      <c r="WSZ84" s="611"/>
      <c r="WTA84" s="612"/>
      <c r="WTB84" s="612"/>
      <c r="WTC84" s="612"/>
      <c r="WTD84" s="612"/>
      <c r="WTE84" s="612"/>
      <c r="WTF84" s="181"/>
      <c r="WTG84" s="611"/>
      <c r="WTH84" s="612"/>
      <c r="WTI84" s="612"/>
      <c r="WTJ84" s="612"/>
      <c r="WTK84" s="612"/>
      <c r="WTL84" s="612"/>
      <c r="WTM84" s="181"/>
      <c r="WTN84" s="611"/>
      <c r="WTO84" s="612"/>
      <c r="WTP84" s="612"/>
      <c r="WTQ84" s="612"/>
      <c r="WTR84" s="612"/>
      <c r="WTS84" s="612"/>
      <c r="WTT84" s="181"/>
      <c r="WTU84" s="611"/>
      <c r="WTV84" s="612"/>
      <c r="WTW84" s="612"/>
      <c r="WTX84" s="612"/>
      <c r="WTY84" s="612"/>
      <c r="WTZ84" s="612"/>
      <c r="WUA84" s="181"/>
      <c r="WUB84" s="611"/>
      <c r="WUC84" s="612"/>
      <c r="WUD84" s="612"/>
      <c r="WUE84" s="612"/>
      <c r="WUF84" s="612"/>
      <c r="WUG84" s="612"/>
      <c r="WUH84" s="181"/>
      <c r="WUI84" s="611"/>
      <c r="WUJ84" s="612"/>
      <c r="WUK84" s="612"/>
      <c r="WUL84" s="612"/>
      <c r="WUM84" s="612"/>
      <c r="WUN84" s="612"/>
      <c r="WUO84" s="181"/>
      <c r="WUP84" s="611"/>
      <c r="WUQ84" s="612"/>
      <c r="WUR84" s="612"/>
      <c r="WUS84" s="612"/>
      <c r="WUT84" s="612"/>
      <c r="WUU84" s="612"/>
      <c r="WUV84" s="181"/>
      <c r="WUW84" s="611"/>
      <c r="WUX84" s="612"/>
      <c r="WUY84" s="612"/>
      <c r="WUZ84" s="612"/>
      <c r="WVA84" s="612"/>
      <c r="WVB84" s="612"/>
      <c r="WVC84" s="181"/>
      <c r="WVD84" s="611"/>
      <c r="WVE84" s="612"/>
      <c r="WVF84" s="612"/>
      <c r="WVG84" s="612"/>
      <c r="WVH84" s="612"/>
      <c r="WVI84" s="612"/>
      <c r="WVJ84" s="181"/>
      <c r="WVK84" s="611"/>
      <c r="WVL84" s="612"/>
      <c r="WVM84" s="612"/>
      <c r="WVN84" s="612"/>
      <c r="WVO84" s="612"/>
      <c r="WVP84" s="612"/>
      <c r="WVQ84" s="181"/>
      <c r="WVR84" s="611"/>
      <c r="WVS84" s="612"/>
      <c r="WVT84" s="612"/>
      <c r="WVU84" s="612"/>
      <c r="WVV84" s="612"/>
      <c r="WVW84" s="612"/>
      <c r="WVX84" s="181"/>
      <c r="WVY84" s="611"/>
      <c r="WVZ84" s="612"/>
      <c r="WWA84" s="612"/>
      <c r="WWB84" s="612"/>
      <c r="WWC84" s="612"/>
      <c r="WWD84" s="612"/>
      <c r="WWE84" s="181"/>
      <c r="WWF84" s="611"/>
      <c r="WWG84" s="612"/>
      <c r="WWH84" s="612"/>
      <c r="WWI84" s="612"/>
      <c r="WWJ84" s="612"/>
      <c r="WWK84" s="612"/>
      <c r="WWL84" s="181"/>
      <c r="WWM84" s="611"/>
      <c r="WWN84" s="612"/>
      <c r="WWO84" s="612"/>
      <c r="WWP84" s="612"/>
      <c r="WWQ84" s="612"/>
      <c r="WWR84" s="612"/>
      <c r="WWS84" s="181"/>
      <c r="WWT84" s="611"/>
      <c r="WWU84" s="612"/>
      <c r="WWV84" s="612"/>
      <c r="WWW84" s="612"/>
      <c r="WWX84" s="612"/>
      <c r="WWY84" s="612"/>
      <c r="WWZ84" s="181"/>
      <c r="WXA84" s="611"/>
      <c r="WXB84" s="612"/>
      <c r="WXC84" s="612"/>
      <c r="WXD84" s="612"/>
      <c r="WXE84" s="612"/>
      <c r="WXF84" s="612"/>
      <c r="WXG84" s="181"/>
      <c r="WXH84" s="611"/>
      <c r="WXI84" s="612"/>
      <c r="WXJ84" s="612"/>
      <c r="WXK84" s="612"/>
      <c r="WXL84" s="612"/>
      <c r="WXM84" s="612"/>
      <c r="WXN84" s="181"/>
      <c r="WXO84" s="611"/>
      <c r="WXP84" s="612"/>
      <c r="WXQ84" s="612"/>
      <c r="WXR84" s="612"/>
      <c r="WXS84" s="612"/>
      <c r="WXT84" s="612"/>
      <c r="WXU84" s="181"/>
      <c r="WXV84" s="611"/>
      <c r="WXW84" s="612"/>
      <c r="WXX84" s="612"/>
      <c r="WXY84" s="612"/>
      <c r="WXZ84" s="612"/>
      <c r="WYA84" s="612"/>
      <c r="WYB84" s="181"/>
      <c r="WYC84" s="611"/>
      <c r="WYD84" s="612"/>
      <c r="WYE84" s="612"/>
      <c r="WYF84" s="612"/>
      <c r="WYG84" s="612"/>
      <c r="WYH84" s="612"/>
      <c r="WYI84" s="181"/>
      <c r="WYJ84" s="611"/>
      <c r="WYK84" s="612"/>
      <c r="WYL84" s="612"/>
      <c r="WYM84" s="612"/>
      <c r="WYN84" s="612"/>
      <c r="WYO84" s="612"/>
      <c r="WYP84" s="181"/>
      <c r="WYQ84" s="611"/>
      <c r="WYR84" s="612"/>
      <c r="WYS84" s="612"/>
      <c r="WYT84" s="612"/>
      <c r="WYU84" s="612"/>
      <c r="WYV84" s="612"/>
      <c r="WYW84" s="181"/>
      <c r="WYX84" s="611"/>
      <c r="WYY84" s="612"/>
      <c r="WYZ84" s="612"/>
      <c r="WZA84" s="612"/>
      <c r="WZB84" s="612"/>
      <c r="WZC84" s="612"/>
      <c r="WZD84" s="181"/>
      <c r="WZE84" s="611"/>
      <c r="WZF84" s="612"/>
      <c r="WZG84" s="612"/>
      <c r="WZH84" s="612"/>
      <c r="WZI84" s="612"/>
      <c r="WZJ84" s="612"/>
      <c r="WZK84" s="181"/>
      <c r="WZL84" s="611"/>
      <c r="WZM84" s="612"/>
      <c r="WZN84" s="612"/>
      <c r="WZO84" s="612"/>
      <c r="WZP84" s="612"/>
      <c r="WZQ84" s="612"/>
      <c r="WZR84" s="181"/>
      <c r="WZS84" s="611"/>
      <c r="WZT84" s="612"/>
      <c r="WZU84" s="612"/>
      <c r="WZV84" s="612"/>
      <c r="WZW84" s="612"/>
      <c r="WZX84" s="612"/>
      <c r="WZY84" s="181"/>
      <c r="WZZ84" s="611"/>
      <c r="XAA84" s="612"/>
      <c r="XAB84" s="612"/>
      <c r="XAC84" s="612"/>
      <c r="XAD84" s="612"/>
      <c r="XAE84" s="612"/>
      <c r="XAF84" s="181"/>
      <c r="XAG84" s="611"/>
      <c r="XAH84" s="612"/>
      <c r="XAI84" s="612"/>
      <c r="XAJ84" s="612"/>
      <c r="XAK84" s="612"/>
      <c r="XAL84" s="612"/>
      <c r="XAM84" s="181"/>
      <c r="XAN84" s="611"/>
      <c r="XAO84" s="612"/>
      <c r="XAP84" s="612"/>
      <c r="XAQ84" s="612"/>
      <c r="XAR84" s="612"/>
      <c r="XAS84" s="612"/>
      <c r="XAT84" s="181"/>
      <c r="XAU84" s="611"/>
      <c r="XAV84" s="612"/>
      <c r="XAW84" s="612"/>
      <c r="XAX84" s="612"/>
      <c r="XAY84" s="612"/>
      <c r="XAZ84" s="612"/>
      <c r="XBA84" s="181"/>
      <c r="XBB84" s="611"/>
      <c r="XBC84" s="612"/>
      <c r="XBD84" s="612"/>
      <c r="XBE84" s="612"/>
      <c r="XBF84" s="612"/>
      <c r="XBG84" s="612"/>
      <c r="XBH84" s="181"/>
      <c r="XBI84" s="611"/>
      <c r="XBJ84" s="612"/>
      <c r="XBK84" s="612"/>
      <c r="XBL84" s="612"/>
      <c r="XBM84" s="612"/>
      <c r="XBN84" s="612"/>
      <c r="XBO84" s="181"/>
      <c r="XBP84" s="611"/>
      <c r="XBQ84" s="612"/>
      <c r="XBR84" s="612"/>
      <c r="XBS84" s="612"/>
      <c r="XBT84" s="612"/>
      <c r="XBU84" s="612"/>
      <c r="XBV84" s="181"/>
      <c r="XBW84" s="611"/>
      <c r="XBX84" s="612"/>
      <c r="XBY84" s="612"/>
      <c r="XBZ84" s="612"/>
      <c r="XCA84" s="612"/>
      <c r="XCB84" s="612"/>
      <c r="XCC84" s="181"/>
      <c r="XCD84" s="611"/>
      <c r="XCE84" s="612"/>
      <c r="XCF84" s="612"/>
      <c r="XCG84" s="612"/>
      <c r="XCH84" s="612"/>
      <c r="XCI84" s="612"/>
      <c r="XCJ84" s="181"/>
      <c r="XCK84" s="611"/>
      <c r="XCL84" s="612"/>
      <c r="XCM84" s="612"/>
      <c r="XCN84" s="612"/>
      <c r="XCO84" s="612"/>
      <c r="XCP84" s="612"/>
      <c r="XCQ84" s="181"/>
      <c r="XCR84" s="611"/>
      <c r="XCS84" s="612"/>
      <c r="XCT84" s="612"/>
      <c r="XCU84" s="612"/>
      <c r="XCV84" s="612"/>
      <c r="XCW84" s="612"/>
      <c r="XCX84" s="181"/>
      <c r="XCY84" s="611"/>
      <c r="XCZ84" s="612"/>
      <c r="XDA84" s="612"/>
      <c r="XDB84" s="612"/>
      <c r="XDC84" s="612"/>
      <c r="XDD84" s="612"/>
      <c r="XDE84" s="181"/>
      <c r="XDF84" s="611"/>
      <c r="XDG84" s="612"/>
      <c r="XDH84" s="612"/>
      <c r="XDI84" s="612"/>
      <c r="XDJ84" s="612"/>
      <c r="XDK84" s="612"/>
      <c r="XDL84" s="181"/>
      <c r="XDM84" s="611"/>
      <c r="XDN84" s="612"/>
      <c r="XDO84" s="612"/>
      <c r="XDP84" s="612"/>
      <c r="XDQ84" s="612"/>
      <c r="XDR84" s="612"/>
      <c r="XDS84" s="181"/>
      <c r="XDT84" s="611"/>
      <c r="XDU84" s="612"/>
      <c r="XDV84" s="612"/>
      <c r="XDW84" s="612"/>
      <c r="XDX84" s="612"/>
      <c r="XDY84" s="612"/>
      <c r="XDZ84" s="181"/>
      <c r="XEA84" s="611"/>
      <c r="XEB84" s="612"/>
      <c r="XEC84" s="612"/>
      <c r="XED84" s="612"/>
      <c r="XEE84" s="612"/>
      <c r="XEF84" s="612"/>
      <c r="XEG84" s="181"/>
      <c r="XEH84" s="611"/>
      <c r="XEI84" s="612"/>
      <c r="XEJ84" s="612"/>
      <c r="XEK84" s="612"/>
      <c r="XEL84" s="612"/>
      <c r="XEM84" s="612"/>
      <c r="XEN84" s="181"/>
      <c r="XEO84" s="611"/>
      <c r="XEP84" s="612"/>
      <c r="XEQ84" s="612"/>
      <c r="XER84" s="612"/>
      <c r="XES84" s="612"/>
      <c r="XET84" s="612"/>
      <c r="XEU84" s="181"/>
      <c r="XEV84" s="611"/>
      <c r="XEW84" s="611"/>
      <c r="XEX84" s="611"/>
    </row>
    <row r="85" spans="1:16378" ht="87.95" customHeight="1" x14ac:dyDescent="0.25">
      <c r="A85" s="179" t="str">
        <f>+Categoria_de_Costos!B823</f>
        <v>b. LEC Desarrollo Productivo (Capital de trabajo para procesos de comercialización y transformación)</v>
      </c>
      <c r="B85" s="609" t="s">
        <v>581</v>
      </c>
      <c r="C85" s="610"/>
      <c r="D85" s="610"/>
      <c r="E85" s="610"/>
      <c r="F85" s="610"/>
      <c r="G85" s="610"/>
      <c r="I85" s="158"/>
      <c r="J85" s="613"/>
      <c r="K85" s="614"/>
      <c r="L85" s="614"/>
      <c r="M85" s="614"/>
      <c r="N85" s="614"/>
      <c r="O85" s="614"/>
      <c r="P85" s="158"/>
      <c r="Q85" s="613"/>
      <c r="R85" s="614"/>
      <c r="S85" s="614"/>
      <c r="T85" s="614"/>
      <c r="U85" s="614"/>
      <c r="V85" s="614"/>
      <c r="W85" s="158"/>
      <c r="X85" s="613"/>
      <c r="Y85" s="614"/>
      <c r="Z85" s="614"/>
      <c r="AA85" s="614"/>
      <c r="AB85" s="614"/>
      <c r="AC85" s="614"/>
      <c r="AD85" s="158"/>
      <c r="AE85" s="613"/>
      <c r="AF85" s="614"/>
      <c r="AG85" s="614"/>
      <c r="AH85" s="614"/>
      <c r="AI85" s="614"/>
      <c r="AJ85" s="614"/>
      <c r="AK85" s="158"/>
      <c r="AL85" s="613"/>
      <c r="AM85" s="614"/>
      <c r="AN85" s="614"/>
      <c r="AO85" s="614"/>
      <c r="AP85" s="614"/>
      <c r="AQ85" s="614"/>
      <c r="AR85" s="158"/>
      <c r="AS85" s="613"/>
      <c r="AT85" s="614"/>
      <c r="AU85" s="614"/>
      <c r="AV85" s="614"/>
      <c r="AW85" s="614"/>
      <c r="AX85" s="614"/>
      <c r="AY85" s="180"/>
      <c r="AZ85" s="611"/>
      <c r="BA85" s="612"/>
      <c r="BB85" s="612"/>
      <c r="BC85" s="612"/>
      <c r="BD85" s="612"/>
      <c r="BE85" s="612"/>
      <c r="BF85" s="181"/>
      <c r="BG85" s="611"/>
      <c r="BH85" s="612"/>
      <c r="BI85" s="612"/>
      <c r="BJ85" s="612"/>
      <c r="BK85" s="612"/>
      <c r="BL85" s="612"/>
      <c r="BM85" s="181"/>
      <c r="BN85" s="611"/>
      <c r="BO85" s="612"/>
      <c r="BP85" s="612"/>
      <c r="BQ85" s="612"/>
      <c r="BR85" s="612"/>
      <c r="BS85" s="612"/>
      <c r="BT85" s="181"/>
      <c r="BU85" s="611"/>
      <c r="BV85" s="612"/>
      <c r="BW85" s="612"/>
      <c r="BX85" s="612"/>
      <c r="BY85" s="612"/>
      <c r="BZ85" s="612"/>
      <c r="CA85" s="181"/>
      <c r="CB85" s="611"/>
      <c r="CC85" s="612"/>
      <c r="CD85" s="612"/>
      <c r="CE85" s="612"/>
      <c r="CF85" s="612"/>
      <c r="CG85" s="612"/>
      <c r="CH85" s="181"/>
      <c r="CI85" s="611"/>
      <c r="CJ85" s="612"/>
      <c r="CK85" s="612"/>
      <c r="CL85" s="612"/>
      <c r="CM85" s="612"/>
      <c r="CN85" s="612"/>
      <c r="CO85" s="181"/>
      <c r="CP85" s="611"/>
      <c r="CQ85" s="612"/>
      <c r="CR85" s="612"/>
      <c r="CS85" s="612"/>
      <c r="CT85" s="612"/>
      <c r="CU85" s="612"/>
      <c r="CV85" s="181"/>
      <c r="CW85" s="611"/>
      <c r="CX85" s="612"/>
      <c r="CY85" s="612"/>
      <c r="CZ85" s="612"/>
      <c r="DA85" s="612"/>
      <c r="DB85" s="612"/>
      <c r="DC85" s="181"/>
      <c r="DD85" s="611"/>
      <c r="DE85" s="612"/>
      <c r="DF85" s="612"/>
      <c r="DG85" s="612"/>
      <c r="DH85" s="612"/>
      <c r="DI85" s="612"/>
      <c r="DJ85" s="181"/>
      <c r="DK85" s="611"/>
      <c r="DL85" s="612"/>
      <c r="DM85" s="612"/>
      <c r="DN85" s="612"/>
      <c r="DO85" s="612"/>
      <c r="DP85" s="612"/>
      <c r="DQ85" s="181"/>
      <c r="DR85" s="611"/>
      <c r="DS85" s="612"/>
      <c r="DT85" s="612"/>
      <c r="DU85" s="612"/>
      <c r="DV85" s="612"/>
      <c r="DW85" s="612"/>
      <c r="DX85" s="181"/>
      <c r="DY85" s="611"/>
      <c r="DZ85" s="612"/>
      <c r="EA85" s="612"/>
      <c r="EB85" s="612"/>
      <c r="EC85" s="612"/>
      <c r="ED85" s="612"/>
      <c r="EE85" s="181"/>
      <c r="EF85" s="611"/>
      <c r="EG85" s="612"/>
      <c r="EH85" s="612"/>
      <c r="EI85" s="612"/>
      <c r="EJ85" s="612"/>
      <c r="EK85" s="612"/>
      <c r="EL85" s="181"/>
      <c r="EM85" s="611"/>
      <c r="EN85" s="612"/>
      <c r="EO85" s="612"/>
      <c r="EP85" s="612"/>
      <c r="EQ85" s="612"/>
      <c r="ER85" s="612"/>
      <c r="ES85" s="181"/>
      <c r="ET85" s="611"/>
      <c r="EU85" s="612"/>
      <c r="EV85" s="612"/>
      <c r="EW85" s="612"/>
      <c r="EX85" s="612"/>
      <c r="EY85" s="612"/>
      <c r="EZ85" s="181"/>
      <c r="FA85" s="611"/>
      <c r="FB85" s="612"/>
      <c r="FC85" s="612"/>
      <c r="FD85" s="612"/>
      <c r="FE85" s="612"/>
      <c r="FF85" s="612"/>
      <c r="FG85" s="181"/>
      <c r="FH85" s="611"/>
      <c r="FI85" s="612"/>
      <c r="FJ85" s="612"/>
      <c r="FK85" s="612"/>
      <c r="FL85" s="612"/>
      <c r="FM85" s="612"/>
      <c r="FN85" s="181"/>
      <c r="FO85" s="611"/>
      <c r="FP85" s="612"/>
      <c r="FQ85" s="612"/>
      <c r="FR85" s="612"/>
      <c r="FS85" s="612"/>
      <c r="FT85" s="612"/>
      <c r="FU85" s="181"/>
      <c r="FV85" s="611"/>
      <c r="FW85" s="612"/>
      <c r="FX85" s="612"/>
      <c r="FY85" s="612"/>
      <c r="FZ85" s="612"/>
      <c r="GA85" s="612"/>
      <c r="GB85" s="181"/>
      <c r="GC85" s="611"/>
      <c r="GD85" s="612"/>
      <c r="GE85" s="612"/>
      <c r="GF85" s="612"/>
      <c r="GG85" s="612"/>
      <c r="GH85" s="612"/>
      <c r="GI85" s="181"/>
      <c r="GJ85" s="611"/>
      <c r="GK85" s="612"/>
      <c r="GL85" s="612"/>
      <c r="GM85" s="612"/>
      <c r="GN85" s="612"/>
      <c r="GO85" s="612"/>
      <c r="GP85" s="181"/>
      <c r="GQ85" s="611"/>
      <c r="GR85" s="612"/>
      <c r="GS85" s="612"/>
      <c r="GT85" s="612"/>
      <c r="GU85" s="612"/>
      <c r="GV85" s="612"/>
      <c r="GW85" s="181"/>
      <c r="GX85" s="611"/>
      <c r="GY85" s="612"/>
      <c r="GZ85" s="612"/>
      <c r="HA85" s="612"/>
      <c r="HB85" s="612"/>
      <c r="HC85" s="612"/>
      <c r="HD85" s="181"/>
      <c r="HE85" s="611"/>
      <c r="HF85" s="612"/>
      <c r="HG85" s="612"/>
      <c r="HH85" s="612"/>
      <c r="HI85" s="612"/>
      <c r="HJ85" s="612"/>
      <c r="HK85" s="181"/>
      <c r="HL85" s="611"/>
      <c r="HM85" s="612"/>
      <c r="HN85" s="612"/>
      <c r="HO85" s="612"/>
      <c r="HP85" s="612"/>
      <c r="HQ85" s="612"/>
      <c r="HR85" s="181"/>
      <c r="HS85" s="611"/>
      <c r="HT85" s="612"/>
      <c r="HU85" s="612"/>
      <c r="HV85" s="612"/>
      <c r="HW85" s="612"/>
      <c r="HX85" s="612"/>
      <c r="HY85" s="181"/>
      <c r="HZ85" s="611"/>
      <c r="IA85" s="612"/>
      <c r="IB85" s="612"/>
      <c r="IC85" s="612"/>
      <c r="ID85" s="612"/>
      <c r="IE85" s="612"/>
      <c r="IF85" s="181"/>
      <c r="IG85" s="611"/>
      <c r="IH85" s="612"/>
      <c r="II85" s="612"/>
      <c r="IJ85" s="612"/>
      <c r="IK85" s="612"/>
      <c r="IL85" s="612"/>
      <c r="IM85" s="181"/>
      <c r="IN85" s="611"/>
      <c r="IO85" s="612"/>
      <c r="IP85" s="612"/>
      <c r="IQ85" s="612"/>
      <c r="IR85" s="612"/>
      <c r="IS85" s="612"/>
      <c r="IT85" s="181"/>
      <c r="IU85" s="611"/>
      <c r="IV85" s="612"/>
      <c r="IW85" s="612"/>
      <c r="IX85" s="612"/>
      <c r="IY85" s="612"/>
      <c r="IZ85" s="612"/>
      <c r="JA85" s="181"/>
      <c r="JB85" s="611"/>
      <c r="JC85" s="612"/>
      <c r="JD85" s="612"/>
      <c r="JE85" s="612"/>
      <c r="JF85" s="612"/>
      <c r="JG85" s="612"/>
      <c r="JH85" s="181"/>
      <c r="JI85" s="611"/>
      <c r="JJ85" s="612"/>
      <c r="JK85" s="612"/>
      <c r="JL85" s="612"/>
      <c r="JM85" s="612"/>
      <c r="JN85" s="612"/>
      <c r="JO85" s="181"/>
      <c r="JP85" s="611"/>
      <c r="JQ85" s="612"/>
      <c r="JR85" s="612"/>
      <c r="JS85" s="612"/>
      <c r="JT85" s="612"/>
      <c r="JU85" s="612"/>
      <c r="JV85" s="181"/>
      <c r="JW85" s="611"/>
      <c r="JX85" s="612"/>
      <c r="JY85" s="612"/>
      <c r="JZ85" s="612"/>
      <c r="KA85" s="612"/>
      <c r="KB85" s="612"/>
      <c r="KC85" s="181"/>
      <c r="KD85" s="611"/>
      <c r="KE85" s="612"/>
      <c r="KF85" s="612"/>
      <c r="KG85" s="612"/>
      <c r="KH85" s="612"/>
      <c r="KI85" s="612"/>
      <c r="KJ85" s="181"/>
      <c r="KK85" s="611"/>
      <c r="KL85" s="612"/>
      <c r="KM85" s="612"/>
      <c r="KN85" s="612"/>
      <c r="KO85" s="612"/>
      <c r="KP85" s="612"/>
      <c r="KQ85" s="181"/>
      <c r="KR85" s="611"/>
      <c r="KS85" s="612"/>
      <c r="KT85" s="612"/>
      <c r="KU85" s="612"/>
      <c r="KV85" s="612"/>
      <c r="KW85" s="612"/>
      <c r="KX85" s="181"/>
      <c r="KY85" s="611"/>
      <c r="KZ85" s="612"/>
      <c r="LA85" s="612"/>
      <c r="LB85" s="612"/>
      <c r="LC85" s="612"/>
      <c r="LD85" s="612"/>
      <c r="LE85" s="181"/>
      <c r="LF85" s="611"/>
      <c r="LG85" s="612"/>
      <c r="LH85" s="612"/>
      <c r="LI85" s="612"/>
      <c r="LJ85" s="612"/>
      <c r="LK85" s="612"/>
      <c r="LL85" s="181"/>
      <c r="LM85" s="611"/>
      <c r="LN85" s="612"/>
      <c r="LO85" s="612"/>
      <c r="LP85" s="612"/>
      <c r="LQ85" s="612"/>
      <c r="LR85" s="612"/>
      <c r="LS85" s="181"/>
      <c r="LT85" s="611"/>
      <c r="LU85" s="612"/>
      <c r="LV85" s="612"/>
      <c r="LW85" s="612"/>
      <c r="LX85" s="612"/>
      <c r="LY85" s="612"/>
      <c r="LZ85" s="181"/>
      <c r="MA85" s="611"/>
      <c r="MB85" s="612"/>
      <c r="MC85" s="612"/>
      <c r="MD85" s="612"/>
      <c r="ME85" s="612"/>
      <c r="MF85" s="612"/>
      <c r="MG85" s="181"/>
      <c r="MH85" s="611"/>
      <c r="MI85" s="612"/>
      <c r="MJ85" s="612"/>
      <c r="MK85" s="612"/>
      <c r="ML85" s="612"/>
      <c r="MM85" s="612"/>
      <c r="MN85" s="181"/>
      <c r="MO85" s="611"/>
      <c r="MP85" s="612"/>
      <c r="MQ85" s="612"/>
      <c r="MR85" s="612"/>
      <c r="MS85" s="612"/>
      <c r="MT85" s="612"/>
      <c r="MU85" s="181"/>
      <c r="MV85" s="611"/>
      <c r="MW85" s="612"/>
      <c r="MX85" s="612"/>
      <c r="MY85" s="612"/>
      <c r="MZ85" s="612"/>
      <c r="NA85" s="612"/>
      <c r="NB85" s="181"/>
      <c r="NC85" s="611"/>
      <c r="ND85" s="612"/>
      <c r="NE85" s="612"/>
      <c r="NF85" s="612"/>
      <c r="NG85" s="612"/>
      <c r="NH85" s="612"/>
      <c r="NI85" s="181"/>
      <c r="NJ85" s="611"/>
      <c r="NK85" s="612"/>
      <c r="NL85" s="612"/>
      <c r="NM85" s="612"/>
      <c r="NN85" s="612"/>
      <c r="NO85" s="612"/>
      <c r="NP85" s="181"/>
      <c r="NQ85" s="611"/>
      <c r="NR85" s="612"/>
      <c r="NS85" s="612"/>
      <c r="NT85" s="612"/>
      <c r="NU85" s="612"/>
      <c r="NV85" s="612"/>
      <c r="NW85" s="181"/>
      <c r="NX85" s="611"/>
      <c r="NY85" s="612"/>
      <c r="NZ85" s="612"/>
      <c r="OA85" s="612"/>
      <c r="OB85" s="612"/>
      <c r="OC85" s="612"/>
      <c r="OD85" s="181"/>
      <c r="OE85" s="611"/>
      <c r="OF85" s="612"/>
      <c r="OG85" s="612"/>
      <c r="OH85" s="612"/>
      <c r="OI85" s="612"/>
      <c r="OJ85" s="612"/>
      <c r="OK85" s="181"/>
      <c r="OL85" s="611"/>
      <c r="OM85" s="612"/>
      <c r="ON85" s="612"/>
      <c r="OO85" s="612"/>
      <c r="OP85" s="612"/>
      <c r="OQ85" s="612"/>
      <c r="OR85" s="181"/>
      <c r="OS85" s="611"/>
      <c r="OT85" s="612"/>
      <c r="OU85" s="612"/>
      <c r="OV85" s="612"/>
      <c r="OW85" s="612"/>
      <c r="OX85" s="612"/>
      <c r="OY85" s="181"/>
      <c r="OZ85" s="611"/>
      <c r="PA85" s="612"/>
      <c r="PB85" s="612"/>
      <c r="PC85" s="612"/>
      <c r="PD85" s="612"/>
      <c r="PE85" s="612"/>
      <c r="PF85" s="181"/>
      <c r="PG85" s="611"/>
      <c r="PH85" s="612"/>
      <c r="PI85" s="612"/>
      <c r="PJ85" s="612"/>
      <c r="PK85" s="612"/>
      <c r="PL85" s="612"/>
      <c r="PM85" s="181"/>
      <c r="PN85" s="611"/>
      <c r="PO85" s="612"/>
      <c r="PP85" s="612"/>
      <c r="PQ85" s="612"/>
      <c r="PR85" s="612"/>
      <c r="PS85" s="612"/>
      <c r="PT85" s="181"/>
      <c r="PU85" s="611"/>
      <c r="PV85" s="612"/>
      <c r="PW85" s="612"/>
      <c r="PX85" s="612"/>
      <c r="PY85" s="612"/>
      <c r="PZ85" s="612"/>
      <c r="QA85" s="181"/>
      <c r="QB85" s="611"/>
      <c r="QC85" s="612"/>
      <c r="QD85" s="612"/>
      <c r="QE85" s="612"/>
      <c r="QF85" s="612"/>
      <c r="QG85" s="612"/>
      <c r="QH85" s="181"/>
      <c r="QI85" s="611"/>
      <c r="QJ85" s="612"/>
      <c r="QK85" s="612"/>
      <c r="QL85" s="612"/>
      <c r="QM85" s="612"/>
      <c r="QN85" s="612"/>
      <c r="QO85" s="181"/>
      <c r="QP85" s="611"/>
      <c r="QQ85" s="612"/>
      <c r="QR85" s="612"/>
      <c r="QS85" s="612"/>
      <c r="QT85" s="612"/>
      <c r="QU85" s="612"/>
      <c r="QV85" s="181"/>
      <c r="QW85" s="611"/>
      <c r="QX85" s="612"/>
      <c r="QY85" s="612"/>
      <c r="QZ85" s="612"/>
      <c r="RA85" s="612"/>
      <c r="RB85" s="612"/>
      <c r="RC85" s="181"/>
      <c r="RD85" s="611"/>
      <c r="RE85" s="612"/>
      <c r="RF85" s="612"/>
      <c r="RG85" s="612"/>
      <c r="RH85" s="612"/>
      <c r="RI85" s="612"/>
      <c r="RJ85" s="181"/>
      <c r="RK85" s="611"/>
      <c r="RL85" s="612"/>
      <c r="RM85" s="612"/>
      <c r="RN85" s="612"/>
      <c r="RO85" s="612"/>
      <c r="RP85" s="612"/>
      <c r="RQ85" s="181"/>
      <c r="RR85" s="611"/>
      <c r="RS85" s="612"/>
      <c r="RT85" s="612"/>
      <c r="RU85" s="612"/>
      <c r="RV85" s="612"/>
      <c r="RW85" s="612"/>
      <c r="RX85" s="181"/>
      <c r="RY85" s="611"/>
      <c r="RZ85" s="612"/>
      <c r="SA85" s="612"/>
      <c r="SB85" s="612"/>
      <c r="SC85" s="612"/>
      <c r="SD85" s="612"/>
      <c r="SE85" s="181"/>
      <c r="SF85" s="611"/>
      <c r="SG85" s="612"/>
      <c r="SH85" s="612"/>
      <c r="SI85" s="612"/>
      <c r="SJ85" s="612"/>
      <c r="SK85" s="612"/>
      <c r="SL85" s="181"/>
      <c r="SM85" s="611"/>
      <c r="SN85" s="612"/>
      <c r="SO85" s="612"/>
      <c r="SP85" s="612"/>
      <c r="SQ85" s="612"/>
      <c r="SR85" s="612"/>
      <c r="SS85" s="181"/>
      <c r="ST85" s="611"/>
      <c r="SU85" s="612"/>
      <c r="SV85" s="612"/>
      <c r="SW85" s="612"/>
      <c r="SX85" s="612"/>
      <c r="SY85" s="612"/>
      <c r="SZ85" s="181"/>
      <c r="TA85" s="611"/>
      <c r="TB85" s="612"/>
      <c r="TC85" s="612"/>
      <c r="TD85" s="612"/>
      <c r="TE85" s="612"/>
      <c r="TF85" s="612"/>
      <c r="TG85" s="181"/>
      <c r="TH85" s="611"/>
      <c r="TI85" s="612"/>
      <c r="TJ85" s="612"/>
      <c r="TK85" s="612"/>
      <c r="TL85" s="612"/>
      <c r="TM85" s="612"/>
      <c r="TN85" s="181"/>
      <c r="TO85" s="611"/>
      <c r="TP85" s="612"/>
      <c r="TQ85" s="612"/>
      <c r="TR85" s="612"/>
      <c r="TS85" s="612"/>
      <c r="TT85" s="612"/>
      <c r="TU85" s="181"/>
      <c r="TV85" s="611"/>
      <c r="TW85" s="612"/>
      <c r="TX85" s="612"/>
      <c r="TY85" s="612"/>
      <c r="TZ85" s="612"/>
      <c r="UA85" s="612"/>
      <c r="UB85" s="181"/>
      <c r="UC85" s="611"/>
      <c r="UD85" s="612"/>
      <c r="UE85" s="612"/>
      <c r="UF85" s="612"/>
      <c r="UG85" s="612"/>
      <c r="UH85" s="612"/>
      <c r="UI85" s="181"/>
      <c r="UJ85" s="611"/>
      <c r="UK85" s="612"/>
      <c r="UL85" s="612"/>
      <c r="UM85" s="612"/>
      <c r="UN85" s="612"/>
      <c r="UO85" s="612"/>
      <c r="UP85" s="181"/>
      <c r="UQ85" s="611"/>
      <c r="UR85" s="612"/>
      <c r="US85" s="612"/>
      <c r="UT85" s="612"/>
      <c r="UU85" s="612"/>
      <c r="UV85" s="612"/>
      <c r="UW85" s="181"/>
      <c r="UX85" s="611"/>
      <c r="UY85" s="612"/>
      <c r="UZ85" s="612"/>
      <c r="VA85" s="612"/>
      <c r="VB85" s="612"/>
      <c r="VC85" s="612"/>
      <c r="VD85" s="181"/>
      <c r="VE85" s="611"/>
      <c r="VF85" s="612"/>
      <c r="VG85" s="612"/>
      <c r="VH85" s="612"/>
      <c r="VI85" s="612"/>
      <c r="VJ85" s="612"/>
      <c r="VK85" s="181"/>
      <c r="VL85" s="611"/>
      <c r="VM85" s="612"/>
      <c r="VN85" s="612"/>
      <c r="VO85" s="612"/>
      <c r="VP85" s="612"/>
      <c r="VQ85" s="612"/>
      <c r="VR85" s="181"/>
      <c r="VS85" s="611"/>
      <c r="VT85" s="612"/>
      <c r="VU85" s="612"/>
      <c r="VV85" s="612"/>
      <c r="VW85" s="612"/>
      <c r="VX85" s="612"/>
      <c r="VY85" s="181"/>
      <c r="VZ85" s="611"/>
      <c r="WA85" s="612"/>
      <c r="WB85" s="612"/>
      <c r="WC85" s="612"/>
      <c r="WD85" s="612"/>
      <c r="WE85" s="612"/>
      <c r="WF85" s="181"/>
      <c r="WG85" s="611"/>
      <c r="WH85" s="612"/>
      <c r="WI85" s="612"/>
      <c r="WJ85" s="612"/>
      <c r="WK85" s="612"/>
      <c r="WL85" s="612"/>
      <c r="WM85" s="181"/>
      <c r="WN85" s="611"/>
      <c r="WO85" s="612"/>
      <c r="WP85" s="612"/>
      <c r="WQ85" s="612"/>
      <c r="WR85" s="612"/>
      <c r="WS85" s="612"/>
      <c r="WT85" s="181"/>
      <c r="WU85" s="611"/>
      <c r="WV85" s="612"/>
      <c r="WW85" s="612"/>
      <c r="WX85" s="612"/>
      <c r="WY85" s="612"/>
      <c r="WZ85" s="612"/>
      <c r="XA85" s="181"/>
      <c r="XB85" s="611"/>
      <c r="XC85" s="612"/>
      <c r="XD85" s="612"/>
      <c r="XE85" s="612"/>
      <c r="XF85" s="612"/>
      <c r="XG85" s="612"/>
      <c r="XH85" s="181"/>
      <c r="XI85" s="611"/>
      <c r="XJ85" s="612"/>
      <c r="XK85" s="612"/>
      <c r="XL85" s="612"/>
      <c r="XM85" s="612"/>
      <c r="XN85" s="612"/>
      <c r="XO85" s="181"/>
      <c r="XP85" s="611"/>
      <c r="XQ85" s="612"/>
      <c r="XR85" s="612"/>
      <c r="XS85" s="612"/>
      <c r="XT85" s="612"/>
      <c r="XU85" s="612"/>
      <c r="XV85" s="181"/>
      <c r="XW85" s="611"/>
      <c r="XX85" s="612"/>
      <c r="XY85" s="612"/>
      <c r="XZ85" s="612"/>
      <c r="YA85" s="612"/>
      <c r="YB85" s="612"/>
      <c r="YC85" s="181"/>
      <c r="YD85" s="611"/>
      <c r="YE85" s="612"/>
      <c r="YF85" s="612"/>
      <c r="YG85" s="612"/>
      <c r="YH85" s="612"/>
      <c r="YI85" s="612"/>
      <c r="YJ85" s="181"/>
      <c r="YK85" s="611"/>
      <c r="YL85" s="612"/>
      <c r="YM85" s="612"/>
      <c r="YN85" s="612"/>
      <c r="YO85" s="612"/>
      <c r="YP85" s="612"/>
      <c r="YQ85" s="181"/>
      <c r="YR85" s="611"/>
      <c r="YS85" s="612"/>
      <c r="YT85" s="612"/>
      <c r="YU85" s="612"/>
      <c r="YV85" s="612"/>
      <c r="YW85" s="612"/>
      <c r="YX85" s="181"/>
      <c r="YY85" s="611"/>
      <c r="YZ85" s="612"/>
      <c r="ZA85" s="612"/>
      <c r="ZB85" s="612"/>
      <c r="ZC85" s="612"/>
      <c r="ZD85" s="612"/>
      <c r="ZE85" s="181"/>
      <c r="ZF85" s="611"/>
      <c r="ZG85" s="612"/>
      <c r="ZH85" s="612"/>
      <c r="ZI85" s="612"/>
      <c r="ZJ85" s="612"/>
      <c r="ZK85" s="612"/>
      <c r="ZL85" s="181"/>
      <c r="ZM85" s="611"/>
      <c r="ZN85" s="612"/>
      <c r="ZO85" s="612"/>
      <c r="ZP85" s="612"/>
      <c r="ZQ85" s="612"/>
      <c r="ZR85" s="612"/>
      <c r="ZS85" s="181"/>
      <c r="ZT85" s="611"/>
      <c r="ZU85" s="612"/>
      <c r="ZV85" s="612"/>
      <c r="ZW85" s="612"/>
      <c r="ZX85" s="612"/>
      <c r="ZY85" s="612"/>
      <c r="ZZ85" s="181"/>
      <c r="AAA85" s="611"/>
      <c r="AAB85" s="612"/>
      <c r="AAC85" s="612"/>
      <c r="AAD85" s="612"/>
      <c r="AAE85" s="612"/>
      <c r="AAF85" s="612"/>
      <c r="AAG85" s="181"/>
      <c r="AAH85" s="611"/>
      <c r="AAI85" s="612"/>
      <c r="AAJ85" s="612"/>
      <c r="AAK85" s="612"/>
      <c r="AAL85" s="612"/>
      <c r="AAM85" s="612"/>
      <c r="AAN85" s="181"/>
      <c r="AAO85" s="611"/>
      <c r="AAP85" s="612"/>
      <c r="AAQ85" s="612"/>
      <c r="AAR85" s="612"/>
      <c r="AAS85" s="612"/>
      <c r="AAT85" s="612"/>
      <c r="AAU85" s="181"/>
      <c r="AAV85" s="611"/>
      <c r="AAW85" s="612"/>
      <c r="AAX85" s="612"/>
      <c r="AAY85" s="612"/>
      <c r="AAZ85" s="612"/>
      <c r="ABA85" s="612"/>
      <c r="ABB85" s="181"/>
      <c r="ABC85" s="611"/>
      <c r="ABD85" s="612"/>
      <c r="ABE85" s="612"/>
      <c r="ABF85" s="612"/>
      <c r="ABG85" s="612"/>
      <c r="ABH85" s="612"/>
      <c r="ABI85" s="181"/>
      <c r="ABJ85" s="611"/>
      <c r="ABK85" s="612"/>
      <c r="ABL85" s="612"/>
      <c r="ABM85" s="612"/>
      <c r="ABN85" s="612"/>
      <c r="ABO85" s="612"/>
      <c r="ABP85" s="181"/>
      <c r="ABQ85" s="611"/>
      <c r="ABR85" s="612"/>
      <c r="ABS85" s="612"/>
      <c r="ABT85" s="612"/>
      <c r="ABU85" s="612"/>
      <c r="ABV85" s="612"/>
      <c r="ABW85" s="181"/>
      <c r="ABX85" s="611"/>
      <c r="ABY85" s="612"/>
      <c r="ABZ85" s="612"/>
      <c r="ACA85" s="612"/>
      <c r="ACB85" s="612"/>
      <c r="ACC85" s="612"/>
      <c r="ACD85" s="181"/>
      <c r="ACE85" s="611"/>
      <c r="ACF85" s="612"/>
      <c r="ACG85" s="612"/>
      <c r="ACH85" s="612"/>
      <c r="ACI85" s="612"/>
      <c r="ACJ85" s="612"/>
      <c r="ACK85" s="181"/>
      <c r="ACL85" s="611"/>
      <c r="ACM85" s="612"/>
      <c r="ACN85" s="612"/>
      <c r="ACO85" s="612"/>
      <c r="ACP85" s="612"/>
      <c r="ACQ85" s="612"/>
      <c r="ACR85" s="181"/>
      <c r="ACS85" s="611"/>
      <c r="ACT85" s="612"/>
      <c r="ACU85" s="612"/>
      <c r="ACV85" s="612"/>
      <c r="ACW85" s="612"/>
      <c r="ACX85" s="612"/>
      <c r="ACY85" s="181"/>
      <c r="ACZ85" s="611"/>
      <c r="ADA85" s="612"/>
      <c r="ADB85" s="612"/>
      <c r="ADC85" s="612"/>
      <c r="ADD85" s="612"/>
      <c r="ADE85" s="612"/>
      <c r="ADF85" s="181"/>
      <c r="ADG85" s="611"/>
      <c r="ADH85" s="612"/>
      <c r="ADI85" s="612"/>
      <c r="ADJ85" s="612"/>
      <c r="ADK85" s="612"/>
      <c r="ADL85" s="612"/>
      <c r="ADM85" s="181"/>
      <c r="ADN85" s="611"/>
      <c r="ADO85" s="612"/>
      <c r="ADP85" s="612"/>
      <c r="ADQ85" s="612"/>
      <c r="ADR85" s="612"/>
      <c r="ADS85" s="612"/>
      <c r="ADT85" s="181"/>
      <c r="ADU85" s="611"/>
      <c r="ADV85" s="612"/>
      <c r="ADW85" s="612"/>
      <c r="ADX85" s="612"/>
      <c r="ADY85" s="612"/>
      <c r="ADZ85" s="612"/>
      <c r="AEA85" s="181"/>
      <c r="AEB85" s="611"/>
      <c r="AEC85" s="612"/>
      <c r="AED85" s="612"/>
      <c r="AEE85" s="612"/>
      <c r="AEF85" s="612"/>
      <c r="AEG85" s="612"/>
      <c r="AEH85" s="181"/>
      <c r="AEI85" s="611"/>
      <c r="AEJ85" s="612"/>
      <c r="AEK85" s="612"/>
      <c r="AEL85" s="612"/>
      <c r="AEM85" s="612"/>
      <c r="AEN85" s="612"/>
      <c r="AEO85" s="181"/>
      <c r="AEP85" s="611"/>
      <c r="AEQ85" s="612"/>
      <c r="AER85" s="612"/>
      <c r="AES85" s="612"/>
      <c r="AET85" s="612"/>
      <c r="AEU85" s="612"/>
      <c r="AEV85" s="181"/>
      <c r="AEW85" s="611"/>
      <c r="AEX85" s="612"/>
      <c r="AEY85" s="612"/>
      <c r="AEZ85" s="612"/>
      <c r="AFA85" s="612"/>
      <c r="AFB85" s="612"/>
      <c r="AFC85" s="181"/>
      <c r="AFD85" s="611"/>
      <c r="AFE85" s="612"/>
      <c r="AFF85" s="612"/>
      <c r="AFG85" s="612"/>
      <c r="AFH85" s="612"/>
      <c r="AFI85" s="612"/>
      <c r="AFJ85" s="181"/>
      <c r="AFK85" s="611"/>
      <c r="AFL85" s="612"/>
      <c r="AFM85" s="612"/>
      <c r="AFN85" s="612"/>
      <c r="AFO85" s="612"/>
      <c r="AFP85" s="612"/>
      <c r="AFQ85" s="181"/>
      <c r="AFR85" s="611"/>
      <c r="AFS85" s="612"/>
      <c r="AFT85" s="612"/>
      <c r="AFU85" s="612"/>
      <c r="AFV85" s="612"/>
      <c r="AFW85" s="612"/>
      <c r="AFX85" s="181"/>
      <c r="AFY85" s="611"/>
      <c r="AFZ85" s="612"/>
      <c r="AGA85" s="612"/>
      <c r="AGB85" s="612"/>
      <c r="AGC85" s="612"/>
      <c r="AGD85" s="612"/>
      <c r="AGE85" s="181"/>
      <c r="AGF85" s="611"/>
      <c r="AGG85" s="612"/>
      <c r="AGH85" s="612"/>
      <c r="AGI85" s="612"/>
      <c r="AGJ85" s="612"/>
      <c r="AGK85" s="612"/>
      <c r="AGL85" s="181"/>
      <c r="AGM85" s="611"/>
      <c r="AGN85" s="612"/>
      <c r="AGO85" s="612"/>
      <c r="AGP85" s="612"/>
      <c r="AGQ85" s="612"/>
      <c r="AGR85" s="612"/>
      <c r="AGS85" s="181"/>
      <c r="AGT85" s="611"/>
      <c r="AGU85" s="612"/>
      <c r="AGV85" s="612"/>
      <c r="AGW85" s="612"/>
      <c r="AGX85" s="612"/>
      <c r="AGY85" s="612"/>
      <c r="AGZ85" s="181"/>
      <c r="AHA85" s="611"/>
      <c r="AHB85" s="612"/>
      <c r="AHC85" s="612"/>
      <c r="AHD85" s="612"/>
      <c r="AHE85" s="612"/>
      <c r="AHF85" s="612"/>
      <c r="AHG85" s="181"/>
      <c r="AHH85" s="611"/>
      <c r="AHI85" s="612"/>
      <c r="AHJ85" s="612"/>
      <c r="AHK85" s="612"/>
      <c r="AHL85" s="612"/>
      <c r="AHM85" s="612"/>
      <c r="AHN85" s="181"/>
      <c r="AHO85" s="611"/>
      <c r="AHP85" s="612"/>
      <c r="AHQ85" s="612"/>
      <c r="AHR85" s="612"/>
      <c r="AHS85" s="612"/>
      <c r="AHT85" s="612"/>
      <c r="AHU85" s="181"/>
      <c r="AHV85" s="611"/>
      <c r="AHW85" s="612"/>
      <c r="AHX85" s="612"/>
      <c r="AHY85" s="612"/>
      <c r="AHZ85" s="612"/>
      <c r="AIA85" s="612"/>
      <c r="AIB85" s="181"/>
      <c r="AIC85" s="611"/>
      <c r="AID85" s="612"/>
      <c r="AIE85" s="612"/>
      <c r="AIF85" s="612"/>
      <c r="AIG85" s="612"/>
      <c r="AIH85" s="612"/>
      <c r="AII85" s="181"/>
      <c r="AIJ85" s="611"/>
      <c r="AIK85" s="612"/>
      <c r="AIL85" s="612"/>
      <c r="AIM85" s="612"/>
      <c r="AIN85" s="612"/>
      <c r="AIO85" s="612"/>
      <c r="AIP85" s="181"/>
      <c r="AIQ85" s="611"/>
      <c r="AIR85" s="612"/>
      <c r="AIS85" s="612"/>
      <c r="AIT85" s="612"/>
      <c r="AIU85" s="612"/>
      <c r="AIV85" s="612"/>
      <c r="AIW85" s="181"/>
      <c r="AIX85" s="611"/>
      <c r="AIY85" s="612"/>
      <c r="AIZ85" s="612"/>
      <c r="AJA85" s="612"/>
      <c r="AJB85" s="612"/>
      <c r="AJC85" s="612"/>
      <c r="AJD85" s="181"/>
      <c r="AJE85" s="611"/>
      <c r="AJF85" s="612"/>
      <c r="AJG85" s="612"/>
      <c r="AJH85" s="612"/>
      <c r="AJI85" s="612"/>
      <c r="AJJ85" s="612"/>
      <c r="AJK85" s="181"/>
      <c r="AJL85" s="611"/>
      <c r="AJM85" s="612"/>
      <c r="AJN85" s="612"/>
      <c r="AJO85" s="612"/>
      <c r="AJP85" s="612"/>
      <c r="AJQ85" s="612"/>
      <c r="AJR85" s="181"/>
      <c r="AJS85" s="611"/>
      <c r="AJT85" s="612"/>
      <c r="AJU85" s="612"/>
      <c r="AJV85" s="612"/>
      <c r="AJW85" s="612"/>
      <c r="AJX85" s="612"/>
      <c r="AJY85" s="181"/>
      <c r="AJZ85" s="611"/>
      <c r="AKA85" s="612"/>
      <c r="AKB85" s="612"/>
      <c r="AKC85" s="612"/>
      <c r="AKD85" s="612"/>
      <c r="AKE85" s="612"/>
      <c r="AKF85" s="181"/>
      <c r="AKG85" s="611"/>
      <c r="AKH85" s="612"/>
      <c r="AKI85" s="612"/>
      <c r="AKJ85" s="612"/>
      <c r="AKK85" s="612"/>
      <c r="AKL85" s="612"/>
      <c r="AKM85" s="181"/>
      <c r="AKN85" s="611"/>
      <c r="AKO85" s="612"/>
      <c r="AKP85" s="612"/>
      <c r="AKQ85" s="612"/>
      <c r="AKR85" s="612"/>
      <c r="AKS85" s="612"/>
      <c r="AKT85" s="181"/>
      <c r="AKU85" s="611"/>
      <c r="AKV85" s="612"/>
      <c r="AKW85" s="612"/>
      <c r="AKX85" s="612"/>
      <c r="AKY85" s="612"/>
      <c r="AKZ85" s="612"/>
      <c r="ALA85" s="181"/>
      <c r="ALB85" s="611"/>
      <c r="ALC85" s="612"/>
      <c r="ALD85" s="612"/>
      <c r="ALE85" s="612"/>
      <c r="ALF85" s="612"/>
      <c r="ALG85" s="612"/>
      <c r="ALH85" s="181"/>
      <c r="ALI85" s="611"/>
      <c r="ALJ85" s="612"/>
      <c r="ALK85" s="612"/>
      <c r="ALL85" s="612"/>
      <c r="ALM85" s="612"/>
      <c r="ALN85" s="612"/>
      <c r="ALO85" s="181"/>
      <c r="ALP85" s="611"/>
      <c r="ALQ85" s="612"/>
      <c r="ALR85" s="612"/>
      <c r="ALS85" s="612"/>
      <c r="ALT85" s="612"/>
      <c r="ALU85" s="612"/>
      <c r="ALV85" s="181"/>
      <c r="ALW85" s="611"/>
      <c r="ALX85" s="612"/>
      <c r="ALY85" s="612"/>
      <c r="ALZ85" s="612"/>
      <c r="AMA85" s="612"/>
      <c r="AMB85" s="612"/>
      <c r="AMC85" s="181"/>
      <c r="AMD85" s="611"/>
      <c r="AME85" s="612"/>
      <c r="AMF85" s="612"/>
      <c r="AMG85" s="612"/>
      <c r="AMH85" s="612"/>
      <c r="AMI85" s="612"/>
      <c r="AMJ85" s="181"/>
      <c r="AMK85" s="611"/>
      <c r="AML85" s="612"/>
      <c r="AMM85" s="612"/>
      <c r="AMN85" s="612"/>
      <c r="AMO85" s="612"/>
      <c r="AMP85" s="612"/>
      <c r="AMQ85" s="181"/>
      <c r="AMR85" s="611"/>
      <c r="AMS85" s="612"/>
      <c r="AMT85" s="612"/>
      <c r="AMU85" s="612"/>
      <c r="AMV85" s="612"/>
      <c r="AMW85" s="612"/>
      <c r="AMX85" s="181"/>
      <c r="AMY85" s="611"/>
      <c r="AMZ85" s="612"/>
      <c r="ANA85" s="612"/>
      <c r="ANB85" s="612"/>
      <c r="ANC85" s="612"/>
      <c r="AND85" s="612"/>
      <c r="ANE85" s="181"/>
      <c r="ANF85" s="611"/>
      <c r="ANG85" s="612"/>
      <c r="ANH85" s="612"/>
      <c r="ANI85" s="612"/>
      <c r="ANJ85" s="612"/>
      <c r="ANK85" s="612"/>
      <c r="ANL85" s="181"/>
      <c r="ANM85" s="611"/>
      <c r="ANN85" s="612"/>
      <c r="ANO85" s="612"/>
      <c r="ANP85" s="612"/>
      <c r="ANQ85" s="612"/>
      <c r="ANR85" s="612"/>
      <c r="ANS85" s="181"/>
      <c r="ANT85" s="611"/>
      <c r="ANU85" s="612"/>
      <c r="ANV85" s="612"/>
      <c r="ANW85" s="612"/>
      <c r="ANX85" s="612"/>
      <c r="ANY85" s="612"/>
      <c r="ANZ85" s="181"/>
      <c r="AOA85" s="611"/>
      <c r="AOB85" s="612"/>
      <c r="AOC85" s="612"/>
      <c r="AOD85" s="612"/>
      <c r="AOE85" s="612"/>
      <c r="AOF85" s="612"/>
      <c r="AOG85" s="181"/>
      <c r="AOH85" s="611"/>
      <c r="AOI85" s="612"/>
      <c r="AOJ85" s="612"/>
      <c r="AOK85" s="612"/>
      <c r="AOL85" s="612"/>
      <c r="AOM85" s="612"/>
      <c r="AON85" s="181"/>
      <c r="AOO85" s="611"/>
      <c r="AOP85" s="612"/>
      <c r="AOQ85" s="612"/>
      <c r="AOR85" s="612"/>
      <c r="AOS85" s="612"/>
      <c r="AOT85" s="612"/>
      <c r="AOU85" s="181"/>
      <c r="AOV85" s="611"/>
      <c r="AOW85" s="612"/>
      <c r="AOX85" s="612"/>
      <c r="AOY85" s="612"/>
      <c r="AOZ85" s="612"/>
      <c r="APA85" s="612"/>
      <c r="APB85" s="181"/>
      <c r="APC85" s="611"/>
      <c r="APD85" s="612"/>
      <c r="APE85" s="612"/>
      <c r="APF85" s="612"/>
      <c r="APG85" s="612"/>
      <c r="APH85" s="612"/>
      <c r="API85" s="181"/>
      <c r="APJ85" s="611"/>
      <c r="APK85" s="612"/>
      <c r="APL85" s="612"/>
      <c r="APM85" s="612"/>
      <c r="APN85" s="612"/>
      <c r="APO85" s="612"/>
      <c r="APP85" s="181"/>
      <c r="APQ85" s="611"/>
      <c r="APR85" s="612"/>
      <c r="APS85" s="612"/>
      <c r="APT85" s="612"/>
      <c r="APU85" s="612"/>
      <c r="APV85" s="612"/>
      <c r="APW85" s="181"/>
      <c r="APX85" s="611"/>
      <c r="APY85" s="612"/>
      <c r="APZ85" s="612"/>
      <c r="AQA85" s="612"/>
      <c r="AQB85" s="612"/>
      <c r="AQC85" s="612"/>
      <c r="AQD85" s="181"/>
      <c r="AQE85" s="611"/>
      <c r="AQF85" s="612"/>
      <c r="AQG85" s="612"/>
      <c r="AQH85" s="612"/>
      <c r="AQI85" s="612"/>
      <c r="AQJ85" s="612"/>
      <c r="AQK85" s="181"/>
      <c r="AQL85" s="611"/>
      <c r="AQM85" s="612"/>
      <c r="AQN85" s="612"/>
      <c r="AQO85" s="612"/>
      <c r="AQP85" s="612"/>
      <c r="AQQ85" s="612"/>
      <c r="AQR85" s="181"/>
      <c r="AQS85" s="611"/>
      <c r="AQT85" s="612"/>
      <c r="AQU85" s="612"/>
      <c r="AQV85" s="612"/>
      <c r="AQW85" s="612"/>
      <c r="AQX85" s="612"/>
      <c r="AQY85" s="181"/>
      <c r="AQZ85" s="611"/>
      <c r="ARA85" s="612"/>
      <c r="ARB85" s="612"/>
      <c r="ARC85" s="612"/>
      <c r="ARD85" s="612"/>
      <c r="ARE85" s="612"/>
      <c r="ARF85" s="181"/>
      <c r="ARG85" s="611"/>
      <c r="ARH85" s="612"/>
      <c r="ARI85" s="612"/>
      <c r="ARJ85" s="612"/>
      <c r="ARK85" s="612"/>
      <c r="ARL85" s="612"/>
      <c r="ARM85" s="181"/>
      <c r="ARN85" s="611"/>
      <c r="ARO85" s="612"/>
      <c r="ARP85" s="612"/>
      <c r="ARQ85" s="612"/>
      <c r="ARR85" s="612"/>
      <c r="ARS85" s="612"/>
      <c r="ART85" s="181"/>
      <c r="ARU85" s="611"/>
      <c r="ARV85" s="612"/>
      <c r="ARW85" s="612"/>
      <c r="ARX85" s="612"/>
      <c r="ARY85" s="612"/>
      <c r="ARZ85" s="612"/>
      <c r="ASA85" s="181"/>
      <c r="ASB85" s="611"/>
      <c r="ASC85" s="612"/>
      <c r="ASD85" s="612"/>
      <c r="ASE85" s="612"/>
      <c r="ASF85" s="612"/>
      <c r="ASG85" s="612"/>
      <c r="ASH85" s="181"/>
      <c r="ASI85" s="611"/>
      <c r="ASJ85" s="612"/>
      <c r="ASK85" s="612"/>
      <c r="ASL85" s="612"/>
      <c r="ASM85" s="612"/>
      <c r="ASN85" s="612"/>
      <c r="ASO85" s="181"/>
      <c r="ASP85" s="611"/>
      <c r="ASQ85" s="612"/>
      <c r="ASR85" s="612"/>
      <c r="ASS85" s="612"/>
      <c r="AST85" s="612"/>
      <c r="ASU85" s="612"/>
      <c r="ASV85" s="181"/>
      <c r="ASW85" s="611"/>
      <c r="ASX85" s="612"/>
      <c r="ASY85" s="612"/>
      <c r="ASZ85" s="612"/>
      <c r="ATA85" s="612"/>
      <c r="ATB85" s="612"/>
      <c r="ATC85" s="181"/>
      <c r="ATD85" s="611"/>
      <c r="ATE85" s="612"/>
      <c r="ATF85" s="612"/>
      <c r="ATG85" s="612"/>
      <c r="ATH85" s="612"/>
      <c r="ATI85" s="612"/>
      <c r="ATJ85" s="181"/>
      <c r="ATK85" s="611"/>
      <c r="ATL85" s="612"/>
      <c r="ATM85" s="612"/>
      <c r="ATN85" s="612"/>
      <c r="ATO85" s="612"/>
      <c r="ATP85" s="612"/>
      <c r="ATQ85" s="181"/>
      <c r="ATR85" s="611"/>
      <c r="ATS85" s="612"/>
      <c r="ATT85" s="612"/>
      <c r="ATU85" s="612"/>
      <c r="ATV85" s="612"/>
      <c r="ATW85" s="612"/>
      <c r="ATX85" s="181"/>
      <c r="ATY85" s="611"/>
      <c r="ATZ85" s="612"/>
      <c r="AUA85" s="612"/>
      <c r="AUB85" s="612"/>
      <c r="AUC85" s="612"/>
      <c r="AUD85" s="612"/>
      <c r="AUE85" s="181"/>
      <c r="AUF85" s="611"/>
      <c r="AUG85" s="612"/>
      <c r="AUH85" s="612"/>
      <c r="AUI85" s="612"/>
      <c r="AUJ85" s="612"/>
      <c r="AUK85" s="612"/>
      <c r="AUL85" s="181"/>
      <c r="AUM85" s="611"/>
      <c r="AUN85" s="612"/>
      <c r="AUO85" s="612"/>
      <c r="AUP85" s="612"/>
      <c r="AUQ85" s="612"/>
      <c r="AUR85" s="612"/>
      <c r="AUS85" s="181"/>
      <c r="AUT85" s="611"/>
      <c r="AUU85" s="612"/>
      <c r="AUV85" s="612"/>
      <c r="AUW85" s="612"/>
      <c r="AUX85" s="612"/>
      <c r="AUY85" s="612"/>
      <c r="AUZ85" s="181"/>
      <c r="AVA85" s="611"/>
      <c r="AVB85" s="612"/>
      <c r="AVC85" s="612"/>
      <c r="AVD85" s="612"/>
      <c r="AVE85" s="612"/>
      <c r="AVF85" s="612"/>
      <c r="AVG85" s="181"/>
      <c r="AVH85" s="611"/>
      <c r="AVI85" s="612"/>
      <c r="AVJ85" s="612"/>
      <c r="AVK85" s="612"/>
      <c r="AVL85" s="612"/>
      <c r="AVM85" s="612"/>
      <c r="AVN85" s="181"/>
      <c r="AVO85" s="611"/>
      <c r="AVP85" s="612"/>
      <c r="AVQ85" s="612"/>
      <c r="AVR85" s="612"/>
      <c r="AVS85" s="612"/>
      <c r="AVT85" s="612"/>
      <c r="AVU85" s="181"/>
      <c r="AVV85" s="611"/>
      <c r="AVW85" s="612"/>
      <c r="AVX85" s="612"/>
      <c r="AVY85" s="612"/>
      <c r="AVZ85" s="612"/>
      <c r="AWA85" s="612"/>
      <c r="AWB85" s="181"/>
      <c r="AWC85" s="611"/>
      <c r="AWD85" s="612"/>
      <c r="AWE85" s="612"/>
      <c r="AWF85" s="612"/>
      <c r="AWG85" s="612"/>
      <c r="AWH85" s="612"/>
      <c r="AWI85" s="181"/>
      <c r="AWJ85" s="611"/>
      <c r="AWK85" s="612"/>
      <c r="AWL85" s="612"/>
      <c r="AWM85" s="612"/>
      <c r="AWN85" s="612"/>
      <c r="AWO85" s="612"/>
      <c r="AWP85" s="181"/>
      <c r="AWQ85" s="611"/>
      <c r="AWR85" s="612"/>
      <c r="AWS85" s="612"/>
      <c r="AWT85" s="612"/>
      <c r="AWU85" s="612"/>
      <c r="AWV85" s="612"/>
      <c r="AWW85" s="181"/>
      <c r="AWX85" s="611"/>
      <c r="AWY85" s="612"/>
      <c r="AWZ85" s="612"/>
      <c r="AXA85" s="612"/>
      <c r="AXB85" s="612"/>
      <c r="AXC85" s="612"/>
      <c r="AXD85" s="181"/>
      <c r="AXE85" s="611"/>
      <c r="AXF85" s="612"/>
      <c r="AXG85" s="612"/>
      <c r="AXH85" s="612"/>
      <c r="AXI85" s="612"/>
      <c r="AXJ85" s="612"/>
      <c r="AXK85" s="181"/>
      <c r="AXL85" s="611"/>
      <c r="AXM85" s="612"/>
      <c r="AXN85" s="612"/>
      <c r="AXO85" s="612"/>
      <c r="AXP85" s="612"/>
      <c r="AXQ85" s="612"/>
      <c r="AXR85" s="181"/>
      <c r="AXS85" s="611"/>
      <c r="AXT85" s="612"/>
      <c r="AXU85" s="612"/>
      <c r="AXV85" s="612"/>
      <c r="AXW85" s="612"/>
      <c r="AXX85" s="612"/>
      <c r="AXY85" s="181"/>
      <c r="AXZ85" s="611"/>
      <c r="AYA85" s="612"/>
      <c r="AYB85" s="612"/>
      <c r="AYC85" s="612"/>
      <c r="AYD85" s="612"/>
      <c r="AYE85" s="612"/>
      <c r="AYF85" s="181"/>
      <c r="AYG85" s="611"/>
      <c r="AYH85" s="612"/>
      <c r="AYI85" s="612"/>
      <c r="AYJ85" s="612"/>
      <c r="AYK85" s="612"/>
      <c r="AYL85" s="612"/>
      <c r="AYM85" s="181"/>
      <c r="AYN85" s="611"/>
      <c r="AYO85" s="612"/>
      <c r="AYP85" s="612"/>
      <c r="AYQ85" s="612"/>
      <c r="AYR85" s="612"/>
      <c r="AYS85" s="612"/>
      <c r="AYT85" s="181"/>
      <c r="AYU85" s="611"/>
      <c r="AYV85" s="612"/>
      <c r="AYW85" s="612"/>
      <c r="AYX85" s="612"/>
      <c r="AYY85" s="612"/>
      <c r="AYZ85" s="612"/>
      <c r="AZA85" s="181"/>
      <c r="AZB85" s="611"/>
      <c r="AZC85" s="612"/>
      <c r="AZD85" s="612"/>
      <c r="AZE85" s="612"/>
      <c r="AZF85" s="612"/>
      <c r="AZG85" s="612"/>
      <c r="AZH85" s="181"/>
      <c r="AZI85" s="611"/>
      <c r="AZJ85" s="612"/>
      <c r="AZK85" s="612"/>
      <c r="AZL85" s="612"/>
      <c r="AZM85" s="612"/>
      <c r="AZN85" s="612"/>
      <c r="AZO85" s="181"/>
      <c r="AZP85" s="611"/>
      <c r="AZQ85" s="612"/>
      <c r="AZR85" s="612"/>
      <c r="AZS85" s="612"/>
      <c r="AZT85" s="612"/>
      <c r="AZU85" s="612"/>
      <c r="AZV85" s="181"/>
      <c r="AZW85" s="611"/>
      <c r="AZX85" s="612"/>
      <c r="AZY85" s="612"/>
      <c r="AZZ85" s="612"/>
      <c r="BAA85" s="612"/>
      <c r="BAB85" s="612"/>
      <c r="BAC85" s="181"/>
      <c r="BAD85" s="611"/>
      <c r="BAE85" s="612"/>
      <c r="BAF85" s="612"/>
      <c r="BAG85" s="612"/>
      <c r="BAH85" s="612"/>
      <c r="BAI85" s="612"/>
      <c r="BAJ85" s="181"/>
      <c r="BAK85" s="611"/>
      <c r="BAL85" s="612"/>
      <c r="BAM85" s="612"/>
      <c r="BAN85" s="612"/>
      <c r="BAO85" s="612"/>
      <c r="BAP85" s="612"/>
      <c r="BAQ85" s="181"/>
      <c r="BAR85" s="611"/>
      <c r="BAS85" s="612"/>
      <c r="BAT85" s="612"/>
      <c r="BAU85" s="612"/>
      <c r="BAV85" s="612"/>
      <c r="BAW85" s="612"/>
      <c r="BAX85" s="181"/>
      <c r="BAY85" s="611"/>
      <c r="BAZ85" s="612"/>
      <c r="BBA85" s="612"/>
      <c r="BBB85" s="612"/>
      <c r="BBC85" s="612"/>
      <c r="BBD85" s="612"/>
      <c r="BBE85" s="181"/>
      <c r="BBF85" s="611"/>
      <c r="BBG85" s="612"/>
      <c r="BBH85" s="612"/>
      <c r="BBI85" s="612"/>
      <c r="BBJ85" s="612"/>
      <c r="BBK85" s="612"/>
      <c r="BBL85" s="181"/>
      <c r="BBM85" s="611"/>
      <c r="BBN85" s="612"/>
      <c r="BBO85" s="612"/>
      <c r="BBP85" s="612"/>
      <c r="BBQ85" s="612"/>
      <c r="BBR85" s="612"/>
      <c r="BBS85" s="181"/>
      <c r="BBT85" s="611"/>
      <c r="BBU85" s="612"/>
      <c r="BBV85" s="612"/>
      <c r="BBW85" s="612"/>
      <c r="BBX85" s="612"/>
      <c r="BBY85" s="612"/>
      <c r="BBZ85" s="181"/>
      <c r="BCA85" s="611"/>
      <c r="BCB85" s="612"/>
      <c r="BCC85" s="612"/>
      <c r="BCD85" s="612"/>
      <c r="BCE85" s="612"/>
      <c r="BCF85" s="612"/>
      <c r="BCG85" s="181"/>
      <c r="BCH85" s="611"/>
      <c r="BCI85" s="612"/>
      <c r="BCJ85" s="612"/>
      <c r="BCK85" s="612"/>
      <c r="BCL85" s="612"/>
      <c r="BCM85" s="612"/>
      <c r="BCN85" s="181"/>
      <c r="BCO85" s="611"/>
      <c r="BCP85" s="612"/>
      <c r="BCQ85" s="612"/>
      <c r="BCR85" s="612"/>
      <c r="BCS85" s="612"/>
      <c r="BCT85" s="612"/>
      <c r="BCU85" s="181"/>
      <c r="BCV85" s="611"/>
      <c r="BCW85" s="612"/>
      <c r="BCX85" s="612"/>
      <c r="BCY85" s="612"/>
      <c r="BCZ85" s="612"/>
      <c r="BDA85" s="612"/>
      <c r="BDB85" s="181"/>
      <c r="BDC85" s="611"/>
      <c r="BDD85" s="612"/>
      <c r="BDE85" s="612"/>
      <c r="BDF85" s="612"/>
      <c r="BDG85" s="612"/>
      <c r="BDH85" s="612"/>
      <c r="BDI85" s="181"/>
      <c r="BDJ85" s="611"/>
      <c r="BDK85" s="612"/>
      <c r="BDL85" s="612"/>
      <c r="BDM85" s="612"/>
      <c r="BDN85" s="612"/>
      <c r="BDO85" s="612"/>
      <c r="BDP85" s="181"/>
      <c r="BDQ85" s="611"/>
      <c r="BDR85" s="612"/>
      <c r="BDS85" s="612"/>
      <c r="BDT85" s="612"/>
      <c r="BDU85" s="612"/>
      <c r="BDV85" s="612"/>
      <c r="BDW85" s="181"/>
      <c r="BDX85" s="611"/>
      <c r="BDY85" s="612"/>
      <c r="BDZ85" s="612"/>
      <c r="BEA85" s="612"/>
      <c r="BEB85" s="612"/>
      <c r="BEC85" s="612"/>
      <c r="BED85" s="181"/>
      <c r="BEE85" s="611"/>
      <c r="BEF85" s="612"/>
      <c r="BEG85" s="612"/>
      <c r="BEH85" s="612"/>
      <c r="BEI85" s="612"/>
      <c r="BEJ85" s="612"/>
      <c r="BEK85" s="181"/>
      <c r="BEL85" s="611"/>
      <c r="BEM85" s="612"/>
      <c r="BEN85" s="612"/>
      <c r="BEO85" s="612"/>
      <c r="BEP85" s="612"/>
      <c r="BEQ85" s="612"/>
      <c r="BER85" s="181"/>
      <c r="BES85" s="611"/>
      <c r="BET85" s="612"/>
      <c r="BEU85" s="612"/>
      <c r="BEV85" s="612"/>
      <c r="BEW85" s="612"/>
      <c r="BEX85" s="612"/>
      <c r="BEY85" s="181"/>
      <c r="BEZ85" s="611"/>
      <c r="BFA85" s="612"/>
      <c r="BFB85" s="612"/>
      <c r="BFC85" s="612"/>
      <c r="BFD85" s="612"/>
      <c r="BFE85" s="612"/>
      <c r="BFF85" s="181"/>
      <c r="BFG85" s="611"/>
      <c r="BFH85" s="612"/>
      <c r="BFI85" s="612"/>
      <c r="BFJ85" s="612"/>
      <c r="BFK85" s="612"/>
      <c r="BFL85" s="612"/>
      <c r="BFM85" s="181"/>
      <c r="BFN85" s="611"/>
      <c r="BFO85" s="612"/>
      <c r="BFP85" s="612"/>
      <c r="BFQ85" s="612"/>
      <c r="BFR85" s="612"/>
      <c r="BFS85" s="612"/>
      <c r="BFT85" s="181"/>
      <c r="BFU85" s="611"/>
      <c r="BFV85" s="612"/>
      <c r="BFW85" s="612"/>
      <c r="BFX85" s="612"/>
      <c r="BFY85" s="612"/>
      <c r="BFZ85" s="612"/>
      <c r="BGA85" s="181"/>
      <c r="BGB85" s="611"/>
      <c r="BGC85" s="612"/>
      <c r="BGD85" s="612"/>
      <c r="BGE85" s="612"/>
      <c r="BGF85" s="612"/>
      <c r="BGG85" s="612"/>
      <c r="BGH85" s="181"/>
      <c r="BGI85" s="611"/>
      <c r="BGJ85" s="612"/>
      <c r="BGK85" s="612"/>
      <c r="BGL85" s="612"/>
      <c r="BGM85" s="612"/>
      <c r="BGN85" s="612"/>
      <c r="BGO85" s="181"/>
      <c r="BGP85" s="611"/>
      <c r="BGQ85" s="612"/>
      <c r="BGR85" s="612"/>
      <c r="BGS85" s="612"/>
      <c r="BGT85" s="612"/>
      <c r="BGU85" s="612"/>
      <c r="BGV85" s="181"/>
      <c r="BGW85" s="611"/>
      <c r="BGX85" s="612"/>
      <c r="BGY85" s="612"/>
      <c r="BGZ85" s="612"/>
      <c r="BHA85" s="612"/>
      <c r="BHB85" s="612"/>
      <c r="BHC85" s="181"/>
      <c r="BHD85" s="611"/>
      <c r="BHE85" s="612"/>
      <c r="BHF85" s="612"/>
      <c r="BHG85" s="612"/>
      <c r="BHH85" s="612"/>
      <c r="BHI85" s="612"/>
      <c r="BHJ85" s="181"/>
      <c r="BHK85" s="611"/>
      <c r="BHL85" s="612"/>
      <c r="BHM85" s="612"/>
      <c r="BHN85" s="612"/>
      <c r="BHO85" s="612"/>
      <c r="BHP85" s="612"/>
      <c r="BHQ85" s="181"/>
      <c r="BHR85" s="611"/>
      <c r="BHS85" s="612"/>
      <c r="BHT85" s="612"/>
      <c r="BHU85" s="612"/>
      <c r="BHV85" s="612"/>
      <c r="BHW85" s="612"/>
      <c r="BHX85" s="181"/>
      <c r="BHY85" s="611"/>
      <c r="BHZ85" s="612"/>
      <c r="BIA85" s="612"/>
      <c r="BIB85" s="612"/>
      <c r="BIC85" s="612"/>
      <c r="BID85" s="612"/>
      <c r="BIE85" s="181"/>
      <c r="BIF85" s="611"/>
      <c r="BIG85" s="612"/>
      <c r="BIH85" s="612"/>
      <c r="BII85" s="612"/>
      <c r="BIJ85" s="612"/>
      <c r="BIK85" s="612"/>
      <c r="BIL85" s="181"/>
      <c r="BIM85" s="611"/>
      <c r="BIN85" s="612"/>
      <c r="BIO85" s="612"/>
      <c r="BIP85" s="612"/>
      <c r="BIQ85" s="612"/>
      <c r="BIR85" s="612"/>
      <c r="BIS85" s="181"/>
      <c r="BIT85" s="611"/>
      <c r="BIU85" s="612"/>
      <c r="BIV85" s="612"/>
      <c r="BIW85" s="612"/>
      <c r="BIX85" s="612"/>
      <c r="BIY85" s="612"/>
      <c r="BIZ85" s="181"/>
      <c r="BJA85" s="611"/>
      <c r="BJB85" s="612"/>
      <c r="BJC85" s="612"/>
      <c r="BJD85" s="612"/>
      <c r="BJE85" s="612"/>
      <c r="BJF85" s="612"/>
      <c r="BJG85" s="181"/>
      <c r="BJH85" s="611"/>
      <c r="BJI85" s="612"/>
      <c r="BJJ85" s="612"/>
      <c r="BJK85" s="612"/>
      <c r="BJL85" s="612"/>
      <c r="BJM85" s="612"/>
      <c r="BJN85" s="181"/>
      <c r="BJO85" s="611"/>
      <c r="BJP85" s="612"/>
      <c r="BJQ85" s="612"/>
      <c r="BJR85" s="612"/>
      <c r="BJS85" s="612"/>
      <c r="BJT85" s="612"/>
      <c r="BJU85" s="181"/>
      <c r="BJV85" s="611"/>
      <c r="BJW85" s="612"/>
      <c r="BJX85" s="612"/>
      <c r="BJY85" s="612"/>
      <c r="BJZ85" s="612"/>
      <c r="BKA85" s="612"/>
      <c r="BKB85" s="181"/>
      <c r="BKC85" s="611"/>
      <c r="BKD85" s="612"/>
      <c r="BKE85" s="612"/>
      <c r="BKF85" s="612"/>
      <c r="BKG85" s="612"/>
      <c r="BKH85" s="612"/>
      <c r="BKI85" s="181"/>
      <c r="BKJ85" s="611"/>
      <c r="BKK85" s="612"/>
      <c r="BKL85" s="612"/>
      <c r="BKM85" s="612"/>
      <c r="BKN85" s="612"/>
      <c r="BKO85" s="612"/>
      <c r="BKP85" s="181"/>
      <c r="BKQ85" s="611"/>
      <c r="BKR85" s="612"/>
      <c r="BKS85" s="612"/>
      <c r="BKT85" s="612"/>
      <c r="BKU85" s="612"/>
      <c r="BKV85" s="612"/>
      <c r="BKW85" s="181"/>
      <c r="BKX85" s="611"/>
      <c r="BKY85" s="612"/>
      <c r="BKZ85" s="612"/>
      <c r="BLA85" s="612"/>
      <c r="BLB85" s="612"/>
      <c r="BLC85" s="612"/>
      <c r="BLD85" s="181"/>
      <c r="BLE85" s="611"/>
      <c r="BLF85" s="612"/>
      <c r="BLG85" s="612"/>
      <c r="BLH85" s="612"/>
      <c r="BLI85" s="612"/>
      <c r="BLJ85" s="612"/>
      <c r="BLK85" s="181"/>
      <c r="BLL85" s="611"/>
      <c r="BLM85" s="612"/>
      <c r="BLN85" s="612"/>
      <c r="BLO85" s="612"/>
      <c r="BLP85" s="612"/>
      <c r="BLQ85" s="612"/>
      <c r="BLR85" s="181"/>
      <c r="BLS85" s="611"/>
      <c r="BLT85" s="612"/>
      <c r="BLU85" s="612"/>
      <c r="BLV85" s="612"/>
      <c r="BLW85" s="612"/>
      <c r="BLX85" s="612"/>
      <c r="BLY85" s="181"/>
      <c r="BLZ85" s="611"/>
      <c r="BMA85" s="612"/>
      <c r="BMB85" s="612"/>
      <c r="BMC85" s="612"/>
      <c r="BMD85" s="612"/>
      <c r="BME85" s="612"/>
      <c r="BMF85" s="181"/>
      <c r="BMG85" s="611"/>
      <c r="BMH85" s="612"/>
      <c r="BMI85" s="612"/>
      <c r="BMJ85" s="612"/>
      <c r="BMK85" s="612"/>
      <c r="BML85" s="612"/>
      <c r="BMM85" s="181"/>
      <c r="BMN85" s="611"/>
      <c r="BMO85" s="612"/>
      <c r="BMP85" s="612"/>
      <c r="BMQ85" s="612"/>
      <c r="BMR85" s="612"/>
      <c r="BMS85" s="612"/>
      <c r="BMT85" s="181"/>
      <c r="BMU85" s="611"/>
      <c r="BMV85" s="612"/>
      <c r="BMW85" s="612"/>
      <c r="BMX85" s="612"/>
      <c r="BMY85" s="612"/>
      <c r="BMZ85" s="612"/>
      <c r="BNA85" s="181"/>
      <c r="BNB85" s="611"/>
      <c r="BNC85" s="612"/>
      <c r="BND85" s="612"/>
      <c r="BNE85" s="612"/>
      <c r="BNF85" s="612"/>
      <c r="BNG85" s="612"/>
      <c r="BNH85" s="181"/>
      <c r="BNI85" s="611"/>
      <c r="BNJ85" s="612"/>
      <c r="BNK85" s="612"/>
      <c r="BNL85" s="612"/>
      <c r="BNM85" s="612"/>
      <c r="BNN85" s="612"/>
      <c r="BNO85" s="181"/>
      <c r="BNP85" s="611"/>
      <c r="BNQ85" s="612"/>
      <c r="BNR85" s="612"/>
      <c r="BNS85" s="612"/>
      <c r="BNT85" s="612"/>
      <c r="BNU85" s="612"/>
      <c r="BNV85" s="181"/>
      <c r="BNW85" s="611"/>
      <c r="BNX85" s="612"/>
      <c r="BNY85" s="612"/>
      <c r="BNZ85" s="612"/>
      <c r="BOA85" s="612"/>
      <c r="BOB85" s="612"/>
      <c r="BOC85" s="181"/>
      <c r="BOD85" s="611"/>
      <c r="BOE85" s="612"/>
      <c r="BOF85" s="612"/>
      <c r="BOG85" s="612"/>
      <c r="BOH85" s="612"/>
      <c r="BOI85" s="612"/>
      <c r="BOJ85" s="181"/>
      <c r="BOK85" s="611"/>
      <c r="BOL85" s="612"/>
      <c r="BOM85" s="612"/>
      <c r="BON85" s="612"/>
      <c r="BOO85" s="612"/>
      <c r="BOP85" s="612"/>
      <c r="BOQ85" s="181"/>
      <c r="BOR85" s="611"/>
      <c r="BOS85" s="612"/>
      <c r="BOT85" s="612"/>
      <c r="BOU85" s="612"/>
      <c r="BOV85" s="612"/>
      <c r="BOW85" s="612"/>
      <c r="BOX85" s="181"/>
      <c r="BOY85" s="611"/>
      <c r="BOZ85" s="612"/>
      <c r="BPA85" s="612"/>
      <c r="BPB85" s="612"/>
      <c r="BPC85" s="612"/>
      <c r="BPD85" s="612"/>
      <c r="BPE85" s="181"/>
      <c r="BPF85" s="611"/>
      <c r="BPG85" s="612"/>
      <c r="BPH85" s="612"/>
      <c r="BPI85" s="612"/>
      <c r="BPJ85" s="612"/>
      <c r="BPK85" s="612"/>
      <c r="BPL85" s="181"/>
      <c r="BPM85" s="611"/>
      <c r="BPN85" s="612"/>
      <c r="BPO85" s="612"/>
      <c r="BPP85" s="612"/>
      <c r="BPQ85" s="612"/>
      <c r="BPR85" s="612"/>
      <c r="BPS85" s="181"/>
      <c r="BPT85" s="611"/>
      <c r="BPU85" s="612"/>
      <c r="BPV85" s="612"/>
      <c r="BPW85" s="612"/>
      <c r="BPX85" s="612"/>
      <c r="BPY85" s="612"/>
      <c r="BPZ85" s="181"/>
      <c r="BQA85" s="611"/>
      <c r="BQB85" s="612"/>
      <c r="BQC85" s="612"/>
      <c r="BQD85" s="612"/>
      <c r="BQE85" s="612"/>
      <c r="BQF85" s="612"/>
      <c r="BQG85" s="181"/>
      <c r="BQH85" s="611"/>
      <c r="BQI85" s="612"/>
      <c r="BQJ85" s="612"/>
      <c r="BQK85" s="612"/>
      <c r="BQL85" s="612"/>
      <c r="BQM85" s="612"/>
      <c r="BQN85" s="181"/>
      <c r="BQO85" s="611"/>
      <c r="BQP85" s="612"/>
      <c r="BQQ85" s="612"/>
      <c r="BQR85" s="612"/>
      <c r="BQS85" s="612"/>
      <c r="BQT85" s="612"/>
      <c r="BQU85" s="181"/>
      <c r="BQV85" s="611"/>
      <c r="BQW85" s="612"/>
      <c r="BQX85" s="612"/>
      <c r="BQY85" s="612"/>
      <c r="BQZ85" s="612"/>
      <c r="BRA85" s="612"/>
      <c r="BRB85" s="181"/>
      <c r="BRC85" s="611"/>
      <c r="BRD85" s="612"/>
      <c r="BRE85" s="612"/>
      <c r="BRF85" s="612"/>
      <c r="BRG85" s="612"/>
      <c r="BRH85" s="612"/>
      <c r="BRI85" s="181"/>
      <c r="BRJ85" s="611"/>
      <c r="BRK85" s="612"/>
      <c r="BRL85" s="612"/>
      <c r="BRM85" s="612"/>
      <c r="BRN85" s="612"/>
      <c r="BRO85" s="612"/>
      <c r="BRP85" s="181"/>
      <c r="BRQ85" s="611"/>
      <c r="BRR85" s="612"/>
      <c r="BRS85" s="612"/>
      <c r="BRT85" s="612"/>
      <c r="BRU85" s="612"/>
      <c r="BRV85" s="612"/>
      <c r="BRW85" s="181"/>
      <c r="BRX85" s="611"/>
      <c r="BRY85" s="612"/>
      <c r="BRZ85" s="612"/>
      <c r="BSA85" s="612"/>
      <c r="BSB85" s="612"/>
      <c r="BSC85" s="612"/>
      <c r="BSD85" s="181"/>
      <c r="BSE85" s="611"/>
      <c r="BSF85" s="612"/>
      <c r="BSG85" s="612"/>
      <c r="BSH85" s="612"/>
      <c r="BSI85" s="612"/>
      <c r="BSJ85" s="612"/>
      <c r="BSK85" s="181"/>
      <c r="BSL85" s="611"/>
      <c r="BSM85" s="612"/>
      <c r="BSN85" s="612"/>
      <c r="BSO85" s="612"/>
      <c r="BSP85" s="612"/>
      <c r="BSQ85" s="612"/>
      <c r="BSR85" s="181"/>
      <c r="BSS85" s="611"/>
      <c r="BST85" s="612"/>
      <c r="BSU85" s="612"/>
      <c r="BSV85" s="612"/>
      <c r="BSW85" s="612"/>
      <c r="BSX85" s="612"/>
      <c r="BSY85" s="181"/>
      <c r="BSZ85" s="611"/>
      <c r="BTA85" s="612"/>
      <c r="BTB85" s="612"/>
      <c r="BTC85" s="612"/>
      <c r="BTD85" s="612"/>
      <c r="BTE85" s="612"/>
      <c r="BTF85" s="181"/>
      <c r="BTG85" s="611"/>
      <c r="BTH85" s="612"/>
      <c r="BTI85" s="612"/>
      <c r="BTJ85" s="612"/>
      <c r="BTK85" s="612"/>
      <c r="BTL85" s="612"/>
      <c r="BTM85" s="181"/>
      <c r="BTN85" s="611"/>
      <c r="BTO85" s="612"/>
      <c r="BTP85" s="612"/>
      <c r="BTQ85" s="612"/>
      <c r="BTR85" s="612"/>
      <c r="BTS85" s="612"/>
      <c r="BTT85" s="181"/>
      <c r="BTU85" s="611"/>
      <c r="BTV85" s="612"/>
      <c r="BTW85" s="612"/>
      <c r="BTX85" s="612"/>
      <c r="BTY85" s="612"/>
      <c r="BTZ85" s="612"/>
      <c r="BUA85" s="181"/>
      <c r="BUB85" s="611"/>
      <c r="BUC85" s="612"/>
      <c r="BUD85" s="612"/>
      <c r="BUE85" s="612"/>
      <c r="BUF85" s="612"/>
      <c r="BUG85" s="612"/>
      <c r="BUH85" s="181"/>
      <c r="BUI85" s="611"/>
      <c r="BUJ85" s="612"/>
      <c r="BUK85" s="612"/>
      <c r="BUL85" s="612"/>
      <c r="BUM85" s="612"/>
      <c r="BUN85" s="612"/>
      <c r="BUO85" s="181"/>
      <c r="BUP85" s="611"/>
      <c r="BUQ85" s="612"/>
      <c r="BUR85" s="612"/>
      <c r="BUS85" s="612"/>
      <c r="BUT85" s="612"/>
      <c r="BUU85" s="612"/>
      <c r="BUV85" s="181"/>
      <c r="BUW85" s="611"/>
      <c r="BUX85" s="612"/>
      <c r="BUY85" s="612"/>
      <c r="BUZ85" s="612"/>
      <c r="BVA85" s="612"/>
      <c r="BVB85" s="612"/>
      <c r="BVC85" s="181"/>
      <c r="BVD85" s="611"/>
      <c r="BVE85" s="612"/>
      <c r="BVF85" s="612"/>
      <c r="BVG85" s="612"/>
      <c r="BVH85" s="612"/>
      <c r="BVI85" s="612"/>
      <c r="BVJ85" s="181"/>
      <c r="BVK85" s="611"/>
      <c r="BVL85" s="612"/>
      <c r="BVM85" s="612"/>
      <c r="BVN85" s="612"/>
      <c r="BVO85" s="612"/>
      <c r="BVP85" s="612"/>
      <c r="BVQ85" s="181"/>
      <c r="BVR85" s="611"/>
      <c r="BVS85" s="612"/>
      <c r="BVT85" s="612"/>
      <c r="BVU85" s="612"/>
      <c r="BVV85" s="612"/>
      <c r="BVW85" s="612"/>
      <c r="BVX85" s="181"/>
      <c r="BVY85" s="611"/>
      <c r="BVZ85" s="612"/>
      <c r="BWA85" s="612"/>
      <c r="BWB85" s="612"/>
      <c r="BWC85" s="612"/>
      <c r="BWD85" s="612"/>
      <c r="BWE85" s="181"/>
      <c r="BWF85" s="611"/>
      <c r="BWG85" s="612"/>
      <c r="BWH85" s="612"/>
      <c r="BWI85" s="612"/>
      <c r="BWJ85" s="612"/>
      <c r="BWK85" s="612"/>
      <c r="BWL85" s="181"/>
      <c r="BWM85" s="611"/>
      <c r="BWN85" s="612"/>
      <c r="BWO85" s="612"/>
      <c r="BWP85" s="612"/>
      <c r="BWQ85" s="612"/>
      <c r="BWR85" s="612"/>
      <c r="BWS85" s="181"/>
      <c r="BWT85" s="611"/>
      <c r="BWU85" s="612"/>
      <c r="BWV85" s="612"/>
      <c r="BWW85" s="612"/>
      <c r="BWX85" s="612"/>
      <c r="BWY85" s="612"/>
      <c r="BWZ85" s="181"/>
      <c r="BXA85" s="611"/>
      <c r="BXB85" s="612"/>
      <c r="BXC85" s="612"/>
      <c r="BXD85" s="612"/>
      <c r="BXE85" s="612"/>
      <c r="BXF85" s="612"/>
      <c r="BXG85" s="181"/>
      <c r="BXH85" s="611"/>
      <c r="BXI85" s="612"/>
      <c r="BXJ85" s="612"/>
      <c r="BXK85" s="612"/>
      <c r="BXL85" s="612"/>
      <c r="BXM85" s="612"/>
      <c r="BXN85" s="181"/>
      <c r="BXO85" s="611"/>
      <c r="BXP85" s="612"/>
      <c r="BXQ85" s="612"/>
      <c r="BXR85" s="612"/>
      <c r="BXS85" s="612"/>
      <c r="BXT85" s="612"/>
      <c r="BXU85" s="181"/>
      <c r="BXV85" s="611"/>
      <c r="BXW85" s="612"/>
      <c r="BXX85" s="612"/>
      <c r="BXY85" s="612"/>
      <c r="BXZ85" s="612"/>
      <c r="BYA85" s="612"/>
      <c r="BYB85" s="181"/>
      <c r="BYC85" s="611"/>
      <c r="BYD85" s="612"/>
      <c r="BYE85" s="612"/>
      <c r="BYF85" s="612"/>
      <c r="BYG85" s="612"/>
      <c r="BYH85" s="612"/>
      <c r="BYI85" s="181"/>
      <c r="BYJ85" s="611"/>
      <c r="BYK85" s="612"/>
      <c r="BYL85" s="612"/>
      <c r="BYM85" s="612"/>
      <c r="BYN85" s="612"/>
      <c r="BYO85" s="612"/>
      <c r="BYP85" s="181"/>
      <c r="BYQ85" s="611"/>
      <c r="BYR85" s="612"/>
      <c r="BYS85" s="612"/>
      <c r="BYT85" s="612"/>
      <c r="BYU85" s="612"/>
      <c r="BYV85" s="612"/>
      <c r="BYW85" s="181"/>
      <c r="BYX85" s="611"/>
      <c r="BYY85" s="612"/>
      <c r="BYZ85" s="612"/>
      <c r="BZA85" s="612"/>
      <c r="BZB85" s="612"/>
      <c r="BZC85" s="612"/>
      <c r="BZD85" s="181"/>
      <c r="BZE85" s="611"/>
      <c r="BZF85" s="612"/>
      <c r="BZG85" s="612"/>
      <c r="BZH85" s="612"/>
      <c r="BZI85" s="612"/>
      <c r="BZJ85" s="612"/>
      <c r="BZK85" s="181"/>
      <c r="BZL85" s="611"/>
      <c r="BZM85" s="612"/>
      <c r="BZN85" s="612"/>
      <c r="BZO85" s="612"/>
      <c r="BZP85" s="612"/>
      <c r="BZQ85" s="612"/>
      <c r="BZR85" s="181"/>
      <c r="BZS85" s="611"/>
      <c r="BZT85" s="612"/>
      <c r="BZU85" s="612"/>
      <c r="BZV85" s="612"/>
      <c r="BZW85" s="612"/>
      <c r="BZX85" s="612"/>
      <c r="BZY85" s="181"/>
      <c r="BZZ85" s="611"/>
      <c r="CAA85" s="612"/>
      <c r="CAB85" s="612"/>
      <c r="CAC85" s="612"/>
      <c r="CAD85" s="612"/>
      <c r="CAE85" s="612"/>
      <c r="CAF85" s="181"/>
      <c r="CAG85" s="611"/>
      <c r="CAH85" s="612"/>
      <c r="CAI85" s="612"/>
      <c r="CAJ85" s="612"/>
      <c r="CAK85" s="612"/>
      <c r="CAL85" s="612"/>
      <c r="CAM85" s="181"/>
      <c r="CAN85" s="611"/>
      <c r="CAO85" s="612"/>
      <c r="CAP85" s="612"/>
      <c r="CAQ85" s="612"/>
      <c r="CAR85" s="612"/>
      <c r="CAS85" s="612"/>
      <c r="CAT85" s="181"/>
      <c r="CAU85" s="611"/>
      <c r="CAV85" s="612"/>
      <c r="CAW85" s="612"/>
      <c r="CAX85" s="612"/>
      <c r="CAY85" s="612"/>
      <c r="CAZ85" s="612"/>
      <c r="CBA85" s="181"/>
      <c r="CBB85" s="611"/>
      <c r="CBC85" s="612"/>
      <c r="CBD85" s="612"/>
      <c r="CBE85" s="612"/>
      <c r="CBF85" s="612"/>
      <c r="CBG85" s="612"/>
      <c r="CBH85" s="181"/>
      <c r="CBI85" s="611"/>
      <c r="CBJ85" s="612"/>
      <c r="CBK85" s="612"/>
      <c r="CBL85" s="612"/>
      <c r="CBM85" s="612"/>
      <c r="CBN85" s="612"/>
      <c r="CBO85" s="181"/>
      <c r="CBP85" s="611"/>
      <c r="CBQ85" s="612"/>
      <c r="CBR85" s="612"/>
      <c r="CBS85" s="612"/>
      <c r="CBT85" s="612"/>
      <c r="CBU85" s="612"/>
      <c r="CBV85" s="181"/>
      <c r="CBW85" s="611"/>
      <c r="CBX85" s="612"/>
      <c r="CBY85" s="612"/>
      <c r="CBZ85" s="612"/>
      <c r="CCA85" s="612"/>
      <c r="CCB85" s="612"/>
      <c r="CCC85" s="181"/>
      <c r="CCD85" s="611"/>
      <c r="CCE85" s="612"/>
      <c r="CCF85" s="612"/>
      <c r="CCG85" s="612"/>
      <c r="CCH85" s="612"/>
      <c r="CCI85" s="612"/>
      <c r="CCJ85" s="181"/>
      <c r="CCK85" s="611"/>
      <c r="CCL85" s="612"/>
      <c r="CCM85" s="612"/>
      <c r="CCN85" s="612"/>
      <c r="CCO85" s="612"/>
      <c r="CCP85" s="612"/>
      <c r="CCQ85" s="181"/>
      <c r="CCR85" s="611"/>
      <c r="CCS85" s="612"/>
      <c r="CCT85" s="612"/>
      <c r="CCU85" s="612"/>
      <c r="CCV85" s="612"/>
      <c r="CCW85" s="612"/>
      <c r="CCX85" s="181"/>
      <c r="CCY85" s="611"/>
      <c r="CCZ85" s="612"/>
      <c r="CDA85" s="612"/>
      <c r="CDB85" s="612"/>
      <c r="CDC85" s="612"/>
      <c r="CDD85" s="612"/>
      <c r="CDE85" s="181"/>
      <c r="CDF85" s="611"/>
      <c r="CDG85" s="612"/>
      <c r="CDH85" s="612"/>
      <c r="CDI85" s="612"/>
      <c r="CDJ85" s="612"/>
      <c r="CDK85" s="612"/>
      <c r="CDL85" s="181"/>
      <c r="CDM85" s="611"/>
      <c r="CDN85" s="612"/>
      <c r="CDO85" s="612"/>
      <c r="CDP85" s="612"/>
      <c r="CDQ85" s="612"/>
      <c r="CDR85" s="612"/>
      <c r="CDS85" s="181"/>
      <c r="CDT85" s="611"/>
      <c r="CDU85" s="612"/>
      <c r="CDV85" s="612"/>
      <c r="CDW85" s="612"/>
      <c r="CDX85" s="612"/>
      <c r="CDY85" s="612"/>
      <c r="CDZ85" s="181"/>
      <c r="CEA85" s="611"/>
      <c r="CEB85" s="612"/>
      <c r="CEC85" s="612"/>
      <c r="CED85" s="612"/>
      <c r="CEE85" s="612"/>
      <c r="CEF85" s="612"/>
      <c r="CEG85" s="181"/>
      <c r="CEH85" s="611"/>
      <c r="CEI85" s="612"/>
      <c r="CEJ85" s="612"/>
      <c r="CEK85" s="612"/>
      <c r="CEL85" s="612"/>
      <c r="CEM85" s="612"/>
      <c r="CEN85" s="181"/>
      <c r="CEO85" s="611"/>
      <c r="CEP85" s="612"/>
      <c r="CEQ85" s="612"/>
      <c r="CER85" s="612"/>
      <c r="CES85" s="612"/>
      <c r="CET85" s="612"/>
      <c r="CEU85" s="181"/>
      <c r="CEV85" s="611"/>
      <c r="CEW85" s="612"/>
      <c r="CEX85" s="612"/>
      <c r="CEY85" s="612"/>
      <c r="CEZ85" s="612"/>
      <c r="CFA85" s="612"/>
      <c r="CFB85" s="181"/>
      <c r="CFC85" s="611"/>
      <c r="CFD85" s="612"/>
      <c r="CFE85" s="612"/>
      <c r="CFF85" s="612"/>
      <c r="CFG85" s="612"/>
      <c r="CFH85" s="612"/>
      <c r="CFI85" s="181"/>
      <c r="CFJ85" s="611"/>
      <c r="CFK85" s="612"/>
      <c r="CFL85" s="612"/>
      <c r="CFM85" s="612"/>
      <c r="CFN85" s="612"/>
      <c r="CFO85" s="612"/>
      <c r="CFP85" s="181"/>
      <c r="CFQ85" s="611"/>
      <c r="CFR85" s="612"/>
      <c r="CFS85" s="612"/>
      <c r="CFT85" s="612"/>
      <c r="CFU85" s="612"/>
      <c r="CFV85" s="612"/>
      <c r="CFW85" s="181"/>
      <c r="CFX85" s="611"/>
      <c r="CFY85" s="612"/>
      <c r="CFZ85" s="612"/>
      <c r="CGA85" s="612"/>
      <c r="CGB85" s="612"/>
      <c r="CGC85" s="612"/>
      <c r="CGD85" s="181"/>
      <c r="CGE85" s="611"/>
      <c r="CGF85" s="612"/>
      <c r="CGG85" s="612"/>
      <c r="CGH85" s="612"/>
      <c r="CGI85" s="612"/>
      <c r="CGJ85" s="612"/>
      <c r="CGK85" s="181"/>
      <c r="CGL85" s="611"/>
      <c r="CGM85" s="612"/>
      <c r="CGN85" s="612"/>
      <c r="CGO85" s="612"/>
      <c r="CGP85" s="612"/>
      <c r="CGQ85" s="612"/>
      <c r="CGR85" s="181"/>
      <c r="CGS85" s="611"/>
      <c r="CGT85" s="612"/>
      <c r="CGU85" s="612"/>
      <c r="CGV85" s="612"/>
      <c r="CGW85" s="612"/>
      <c r="CGX85" s="612"/>
      <c r="CGY85" s="181"/>
      <c r="CGZ85" s="611"/>
      <c r="CHA85" s="612"/>
      <c r="CHB85" s="612"/>
      <c r="CHC85" s="612"/>
      <c r="CHD85" s="612"/>
      <c r="CHE85" s="612"/>
      <c r="CHF85" s="181"/>
      <c r="CHG85" s="611"/>
      <c r="CHH85" s="612"/>
      <c r="CHI85" s="612"/>
      <c r="CHJ85" s="612"/>
      <c r="CHK85" s="612"/>
      <c r="CHL85" s="612"/>
      <c r="CHM85" s="181"/>
      <c r="CHN85" s="611"/>
      <c r="CHO85" s="612"/>
      <c r="CHP85" s="612"/>
      <c r="CHQ85" s="612"/>
      <c r="CHR85" s="612"/>
      <c r="CHS85" s="612"/>
      <c r="CHT85" s="181"/>
      <c r="CHU85" s="611"/>
      <c r="CHV85" s="612"/>
      <c r="CHW85" s="612"/>
      <c r="CHX85" s="612"/>
      <c r="CHY85" s="612"/>
      <c r="CHZ85" s="612"/>
      <c r="CIA85" s="181"/>
      <c r="CIB85" s="611"/>
      <c r="CIC85" s="612"/>
      <c r="CID85" s="612"/>
      <c r="CIE85" s="612"/>
      <c r="CIF85" s="612"/>
      <c r="CIG85" s="612"/>
      <c r="CIH85" s="181"/>
      <c r="CII85" s="611"/>
      <c r="CIJ85" s="612"/>
      <c r="CIK85" s="612"/>
      <c r="CIL85" s="612"/>
      <c r="CIM85" s="612"/>
      <c r="CIN85" s="612"/>
      <c r="CIO85" s="181"/>
      <c r="CIP85" s="611"/>
      <c r="CIQ85" s="612"/>
      <c r="CIR85" s="612"/>
      <c r="CIS85" s="612"/>
      <c r="CIT85" s="612"/>
      <c r="CIU85" s="612"/>
      <c r="CIV85" s="181"/>
      <c r="CIW85" s="611"/>
      <c r="CIX85" s="612"/>
      <c r="CIY85" s="612"/>
      <c r="CIZ85" s="612"/>
      <c r="CJA85" s="612"/>
      <c r="CJB85" s="612"/>
      <c r="CJC85" s="181"/>
      <c r="CJD85" s="611"/>
      <c r="CJE85" s="612"/>
      <c r="CJF85" s="612"/>
      <c r="CJG85" s="612"/>
      <c r="CJH85" s="612"/>
      <c r="CJI85" s="612"/>
      <c r="CJJ85" s="181"/>
      <c r="CJK85" s="611"/>
      <c r="CJL85" s="612"/>
      <c r="CJM85" s="612"/>
      <c r="CJN85" s="612"/>
      <c r="CJO85" s="612"/>
      <c r="CJP85" s="612"/>
      <c r="CJQ85" s="181"/>
      <c r="CJR85" s="611"/>
      <c r="CJS85" s="612"/>
      <c r="CJT85" s="612"/>
      <c r="CJU85" s="612"/>
      <c r="CJV85" s="612"/>
      <c r="CJW85" s="612"/>
      <c r="CJX85" s="181"/>
      <c r="CJY85" s="611"/>
      <c r="CJZ85" s="612"/>
      <c r="CKA85" s="612"/>
      <c r="CKB85" s="612"/>
      <c r="CKC85" s="612"/>
      <c r="CKD85" s="612"/>
      <c r="CKE85" s="181"/>
      <c r="CKF85" s="611"/>
      <c r="CKG85" s="612"/>
      <c r="CKH85" s="612"/>
      <c r="CKI85" s="612"/>
      <c r="CKJ85" s="612"/>
      <c r="CKK85" s="612"/>
      <c r="CKL85" s="181"/>
      <c r="CKM85" s="611"/>
      <c r="CKN85" s="612"/>
      <c r="CKO85" s="612"/>
      <c r="CKP85" s="612"/>
      <c r="CKQ85" s="612"/>
      <c r="CKR85" s="612"/>
      <c r="CKS85" s="181"/>
      <c r="CKT85" s="611"/>
      <c r="CKU85" s="612"/>
      <c r="CKV85" s="612"/>
      <c r="CKW85" s="612"/>
      <c r="CKX85" s="612"/>
      <c r="CKY85" s="612"/>
      <c r="CKZ85" s="181"/>
      <c r="CLA85" s="611"/>
      <c r="CLB85" s="612"/>
      <c r="CLC85" s="612"/>
      <c r="CLD85" s="612"/>
      <c r="CLE85" s="612"/>
      <c r="CLF85" s="612"/>
      <c r="CLG85" s="181"/>
      <c r="CLH85" s="611"/>
      <c r="CLI85" s="612"/>
      <c r="CLJ85" s="612"/>
      <c r="CLK85" s="612"/>
      <c r="CLL85" s="612"/>
      <c r="CLM85" s="612"/>
      <c r="CLN85" s="181"/>
      <c r="CLO85" s="611"/>
      <c r="CLP85" s="612"/>
      <c r="CLQ85" s="612"/>
      <c r="CLR85" s="612"/>
      <c r="CLS85" s="612"/>
      <c r="CLT85" s="612"/>
      <c r="CLU85" s="181"/>
      <c r="CLV85" s="611"/>
      <c r="CLW85" s="612"/>
      <c r="CLX85" s="612"/>
      <c r="CLY85" s="612"/>
      <c r="CLZ85" s="612"/>
      <c r="CMA85" s="612"/>
      <c r="CMB85" s="181"/>
      <c r="CMC85" s="611"/>
      <c r="CMD85" s="612"/>
      <c r="CME85" s="612"/>
      <c r="CMF85" s="612"/>
      <c r="CMG85" s="612"/>
      <c r="CMH85" s="612"/>
      <c r="CMI85" s="181"/>
      <c r="CMJ85" s="611"/>
      <c r="CMK85" s="612"/>
      <c r="CML85" s="612"/>
      <c r="CMM85" s="612"/>
      <c r="CMN85" s="612"/>
      <c r="CMO85" s="612"/>
      <c r="CMP85" s="181"/>
      <c r="CMQ85" s="611"/>
      <c r="CMR85" s="612"/>
      <c r="CMS85" s="612"/>
      <c r="CMT85" s="612"/>
      <c r="CMU85" s="612"/>
      <c r="CMV85" s="612"/>
      <c r="CMW85" s="181"/>
      <c r="CMX85" s="611"/>
      <c r="CMY85" s="612"/>
      <c r="CMZ85" s="612"/>
      <c r="CNA85" s="612"/>
      <c r="CNB85" s="612"/>
      <c r="CNC85" s="612"/>
      <c r="CND85" s="181"/>
      <c r="CNE85" s="611"/>
      <c r="CNF85" s="612"/>
      <c r="CNG85" s="612"/>
      <c r="CNH85" s="612"/>
      <c r="CNI85" s="612"/>
      <c r="CNJ85" s="612"/>
      <c r="CNK85" s="181"/>
      <c r="CNL85" s="611"/>
      <c r="CNM85" s="612"/>
      <c r="CNN85" s="612"/>
      <c r="CNO85" s="612"/>
      <c r="CNP85" s="612"/>
      <c r="CNQ85" s="612"/>
      <c r="CNR85" s="181"/>
      <c r="CNS85" s="611"/>
      <c r="CNT85" s="612"/>
      <c r="CNU85" s="612"/>
      <c r="CNV85" s="612"/>
      <c r="CNW85" s="612"/>
      <c r="CNX85" s="612"/>
      <c r="CNY85" s="181"/>
      <c r="CNZ85" s="611"/>
      <c r="COA85" s="612"/>
      <c r="COB85" s="612"/>
      <c r="COC85" s="612"/>
      <c r="COD85" s="612"/>
      <c r="COE85" s="612"/>
      <c r="COF85" s="181"/>
      <c r="COG85" s="611"/>
      <c r="COH85" s="612"/>
      <c r="COI85" s="612"/>
      <c r="COJ85" s="612"/>
      <c r="COK85" s="612"/>
      <c r="COL85" s="612"/>
      <c r="COM85" s="181"/>
      <c r="CON85" s="611"/>
      <c r="COO85" s="612"/>
      <c r="COP85" s="612"/>
      <c r="COQ85" s="612"/>
      <c r="COR85" s="612"/>
      <c r="COS85" s="612"/>
      <c r="COT85" s="181"/>
      <c r="COU85" s="611"/>
      <c r="COV85" s="612"/>
      <c r="COW85" s="612"/>
      <c r="COX85" s="612"/>
      <c r="COY85" s="612"/>
      <c r="COZ85" s="612"/>
      <c r="CPA85" s="181"/>
      <c r="CPB85" s="611"/>
      <c r="CPC85" s="612"/>
      <c r="CPD85" s="612"/>
      <c r="CPE85" s="612"/>
      <c r="CPF85" s="612"/>
      <c r="CPG85" s="612"/>
      <c r="CPH85" s="181"/>
      <c r="CPI85" s="611"/>
      <c r="CPJ85" s="612"/>
      <c r="CPK85" s="612"/>
      <c r="CPL85" s="612"/>
      <c r="CPM85" s="612"/>
      <c r="CPN85" s="612"/>
      <c r="CPO85" s="181"/>
      <c r="CPP85" s="611"/>
      <c r="CPQ85" s="612"/>
      <c r="CPR85" s="612"/>
      <c r="CPS85" s="612"/>
      <c r="CPT85" s="612"/>
      <c r="CPU85" s="612"/>
      <c r="CPV85" s="181"/>
      <c r="CPW85" s="611"/>
      <c r="CPX85" s="612"/>
      <c r="CPY85" s="612"/>
      <c r="CPZ85" s="612"/>
      <c r="CQA85" s="612"/>
      <c r="CQB85" s="612"/>
      <c r="CQC85" s="181"/>
      <c r="CQD85" s="611"/>
      <c r="CQE85" s="612"/>
      <c r="CQF85" s="612"/>
      <c r="CQG85" s="612"/>
      <c r="CQH85" s="612"/>
      <c r="CQI85" s="612"/>
      <c r="CQJ85" s="181"/>
      <c r="CQK85" s="611"/>
      <c r="CQL85" s="612"/>
      <c r="CQM85" s="612"/>
      <c r="CQN85" s="612"/>
      <c r="CQO85" s="612"/>
      <c r="CQP85" s="612"/>
      <c r="CQQ85" s="181"/>
      <c r="CQR85" s="611"/>
      <c r="CQS85" s="612"/>
      <c r="CQT85" s="612"/>
      <c r="CQU85" s="612"/>
      <c r="CQV85" s="612"/>
      <c r="CQW85" s="612"/>
      <c r="CQX85" s="181"/>
      <c r="CQY85" s="611"/>
      <c r="CQZ85" s="612"/>
      <c r="CRA85" s="612"/>
      <c r="CRB85" s="612"/>
      <c r="CRC85" s="612"/>
      <c r="CRD85" s="612"/>
      <c r="CRE85" s="181"/>
      <c r="CRF85" s="611"/>
      <c r="CRG85" s="612"/>
      <c r="CRH85" s="612"/>
      <c r="CRI85" s="612"/>
      <c r="CRJ85" s="612"/>
      <c r="CRK85" s="612"/>
      <c r="CRL85" s="181"/>
      <c r="CRM85" s="611"/>
      <c r="CRN85" s="612"/>
      <c r="CRO85" s="612"/>
      <c r="CRP85" s="612"/>
      <c r="CRQ85" s="612"/>
      <c r="CRR85" s="612"/>
      <c r="CRS85" s="181"/>
      <c r="CRT85" s="611"/>
      <c r="CRU85" s="612"/>
      <c r="CRV85" s="612"/>
      <c r="CRW85" s="612"/>
      <c r="CRX85" s="612"/>
      <c r="CRY85" s="612"/>
      <c r="CRZ85" s="181"/>
      <c r="CSA85" s="611"/>
      <c r="CSB85" s="612"/>
      <c r="CSC85" s="612"/>
      <c r="CSD85" s="612"/>
      <c r="CSE85" s="612"/>
      <c r="CSF85" s="612"/>
      <c r="CSG85" s="181"/>
      <c r="CSH85" s="611"/>
      <c r="CSI85" s="612"/>
      <c r="CSJ85" s="612"/>
      <c r="CSK85" s="612"/>
      <c r="CSL85" s="612"/>
      <c r="CSM85" s="612"/>
      <c r="CSN85" s="181"/>
      <c r="CSO85" s="611"/>
      <c r="CSP85" s="612"/>
      <c r="CSQ85" s="612"/>
      <c r="CSR85" s="612"/>
      <c r="CSS85" s="612"/>
      <c r="CST85" s="612"/>
      <c r="CSU85" s="181"/>
      <c r="CSV85" s="611"/>
      <c r="CSW85" s="612"/>
      <c r="CSX85" s="612"/>
      <c r="CSY85" s="612"/>
      <c r="CSZ85" s="612"/>
      <c r="CTA85" s="612"/>
      <c r="CTB85" s="181"/>
      <c r="CTC85" s="611"/>
      <c r="CTD85" s="612"/>
      <c r="CTE85" s="612"/>
      <c r="CTF85" s="612"/>
      <c r="CTG85" s="612"/>
      <c r="CTH85" s="612"/>
      <c r="CTI85" s="181"/>
      <c r="CTJ85" s="611"/>
      <c r="CTK85" s="612"/>
      <c r="CTL85" s="612"/>
      <c r="CTM85" s="612"/>
      <c r="CTN85" s="612"/>
      <c r="CTO85" s="612"/>
      <c r="CTP85" s="181"/>
      <c r="CTQ85" s="611"/>
      <c r="CTR85" s="612"/>
      <c r="CTS85" s="612"/>
      <c r="CTT85" s="612"/>
      <c r="CTU85" s="612"/>
      <c r="CTV85" s="612"/>
      <c r="CTW85" s="181"/>
      <c r="CTX85" s="611"/>
      <c r="CTY85" s="612"/>
      <c r="CTZ85" s="612"/>
      <c r="CUA85" s="612"/>
      <c r="CUB85" s="612"/>
      <c r="CUC85" s="612"/>
      <c r="CUD85" s="181"/>
      <c r="CUE85" s="611"/>
      <c r="CUF85" s="612"/>
      <c r="CUG85" s="612"/>
      <c r="CUH85" s="612"/>
      <c r="CUI85" s="612"/>
      <c r="CUJ85" s="612"/>
      <c r="CUK85" s="181"/>
      <c r="CUL85" s="611"/>
      <c r="CUM85" s="612"/>
      <c r="CUN85" s="612"/>
      <c r="CUO85" s="612"/>
      <c r="CUP85" s="612"/>
      <c r="CUQ85" s="612"/>
      <c r="CUR85" s="181"/>
      <c r="CUS85" s="611"/>
      <c r="CUT85" s="612"/>
      <c r="CUU85" s="612"/>
      <c r="CUV85" s="612"/>
      <c r="CUW85" s="612"/>
      <c r="CUX85" s="612"/>
      <c r="CUY85" s="181"/>
      <c r="CUZ85" s="611"/>
      <c r="CVA85" s="612"/>
      <c r="CVB85" s="612"/>
      <c r="CVC85" s="612"/>
      <c r="CVD85" s="612"/>
      <c r="CVE85" s="612"/>
      <c r="CVF85" s="181"/>
      <c r="CVG85" s="611"/>
      <c r="CVH85" s="612"/>
      <c r="CVI85" s="612"/>
      <c r="CVJ85" s="612"/>
      <c r="CVK85" s="612"/>
      <c r="CVL85" s="612"/>
      <c r="CVM85" s="181"/>
      <c r="CVN85" s="611"/>
      <c r="CVO85" s="612"/>
      <c r="CVP85" s="612"/>
      <c r="CVQ85" s="612"/>
      <c r="CVR85" s="612"/>
      <c r="CVS85" s="612"/>
      <c r="CVT85" s="181"/>
      <c r="CVU85" s="611"/>
      <c r="CVV85" s="612"/>
      <c r="CVW85" s="612"/>
      <c r="CVX85" s="612"/>
      <c r="CVY85" s="612"/>
      <c r="CVZ85" s="612"/>
      <c r="CWA85" s="181"/>
      <c r="CWB85" s="611"/>
      <c r="CWC85" s="612"/>
      <c r="CWD85" s="612"/>
      <c r="CWE85" s="612"/>
      <c r="CWF85" s="612"/>
      <c r="CWG85" s="612"/>
      <c r="CWH85" s="181"/>
      <c r="CWI85" s="611"/>
      <c r="CWJ85" s="612"/>
      <c r="CWK85" s="612"/>
      <c r="CWL85" s="612"/>
      <c r="CWM85" s="612"/>
      <c r="CWN85" s="612"/>
      <c r="CWO85" s="181"/>
      <c r="CWP85" s="611"/>
      <c r="CWQ85" s="612"/>
      <c r="CWR85" s="612"/>
      <c r="CWS85" s="612"/>
      <c r="CWT85" s="612"/>
      <c r="CWU85" s="612"/>
      <c r="CWV85" s="181"/>
      <c r="CWW85" s="611"/>
      <c r="CWX85" s="612"/>
      <c r="CWY85" s="612"/>
      <c r="CWZ85" s="612"/>
      <c r="CXA85" s="612"/>
      <c r="CXB85" s="612"/>
      <c r="CXC85" s="181"/>
      <c r="CXD85" s="611"/>
      <c r="CXE85" s="612"/>
      <c r="CXF85" s="612"/>
      <c r="CXG85" s="612"/>
      <c r="CXH85" s="612"/>
      <c r="CXI85" s="612"/>
      <c r="CXJ85" s="181"/>
      <c r="CXK85" s="611"/>
      <c r="CXL85" s="612"/>
      <c r="CXM85" s="612"/>
      <c r="CXN85" s="612"/>
      <c r="CXO85" s="612"/>
      <c r="CXP85" s="612"/>
      <c r="CXQ85" s="181"/>
      <c r="CXR85" s="611"/>
      <c r="CXS85" s="612"/>
      <c r="CXT85" s="612"/>
      <c r="CXU85" s="612"/>
      <c r="CXV85" s="612"/>
      <c r="CXW85" s="612"/>
      <c r="CXX85" s="181"/>
      <c r="CXY85" s="611"/>
      <c r="CXZ85" s="612"/>
      <c r="CYA85" s="612"/>
      <c r="CYB85" s="612"/>
      <c r="CYC85" s="612"/>
      <c r="CYD85" s="612"/>
      <c r="CYE85" s="181"/>
      <c r="CYF85" s="611"/>
      <c r="CYG85" s="612"/>
      <c r="CYH85" s="612"/>
      <c r="CYI85" s="612"/>
      <c r="CYJ85" s="612"/>
      <c r="CYK85" s="612"/>
      <c r="CYL85" s="181"/>
      <c r="CYM85" s="611"/>
      <c r="CYN85" s="612"/>
      <c r="CYO85" s="612"/>
      <c r="CYP85" s="612"/>
      <c r="CYQ85" s="612"/>
      <c r="CYR85" s="612"/>
      <c r="CYS85" s="181"/>
      <c r="CYT85" s="611"/>
      <c r="CYU85" s="612"/>
      <c r="CYV85" s="612"/>
      <c r="CYW85" s="612"/>
      <c r="CYX85" s="612"/>
      <c r="CYY85" s="612"/>
      <c r="CYZ85" s="181"/>
      <c r="CZA85" s="611"/>
      <c r="CZB85" s="612"/>
      <c r="CZC85" s="612"/>
      <c r="CZD85" s="612"/>
      <c r="CZE85" s="612"/>
      <c r="CZF85" s="612"/>
      <c r="CZG85" s="181"/>
      <c r="CZH85" s="611"/>
      <c r="CZI85" s="612"/>
      <c r="CZJ85" s="612"/>
      <c r="CZK85" s="612"/>
      <c r="CZL85" s="612"/>
      <c r="CZM85" s="612"/>
      <c r="CZN85" s="181"/>
      <c r="CZO85" s="611"/>
      <c r="CZP85" s="612"/>
      <c r="CZQ85" s="612"/>
      <c r="CZR85" s="612"/>
      <c r="CZS85" s="612"/>
      <c r="CZT85" s="612"/>
      <c r="CZU85" s="181"/>
      <c r="CZV85" s="611"/>
      <c r="CZW85" s="612"/>
      <c r="CZX85" s="612"/>
      <c r="CZY85" s="612"/>
      <c r="CZZ85" s="612"/>
      <c r="DAA85" s="612"/>
      <c r="DAB85" s="181"/>
      <c r="DAC85" s="611"/>
      <c r="DAD85" s="612"/>
      <c r="DAE85" s="612"/>
      <c r="DAF85" s="612"/>
      <c r="DAG85" s="612"/>
      <c r="DAH85" s="612"/>
      <c r="DAI85" s="181"/>
      <c r="DAJ85" s="611"/>
      <c r="DAK85" s="612"/>
      <c r="DAL85" s="612"/>
      <c r="DAM85" s="612"/>
      <c r="DAN85" s="612"/>
      <c r="DAO85" s="612"/>
      <c r="DAP85" s="181"/>
      <c r="DAQ85" s="611"/>
      <c r="DAR85" s="612"/>
      <c r="DAS85" s="612"/>
      <c r="DAT85" s="612"/>
      <c r="DAU85" s="612"/>
      <c r="DAV85" s="612"/>
      <c r="DAW85" s="181"/>
      <c r="DAX85" s="611"/>
      <c r="DAY85" s="612"/>
      <c r="DAZ85" s="612"/>
      <c r="DBA85" s="612"/>
      <c r="DBB85" s="612"/>
      <c r="DBC85" s="612"/>
      <c r="DBD85" s="181"/>
      <c r="DBE85" s="611"/>
      <c r="DBF85" s="612"/>
      <c r="DBG85" s="612"/>
      <c r="DBH85" s="612"/>
      <c r="DBI85" s="612"/>
      <c r="DBJ85" s="612"/>
      <c r="DBK85" s="181"/>
      <c r="DBL85" s="611"/>
      <c r="DBM85" s="612"/>
      <c r="DBN85" s="612"/>
      <c r="DBO85" s="612"/>
      <c r="DBP85" s="612"/>
      <c r="DBQ85" s="612"/>
      <c r="DBR85" s="181"/>
      <c r="DBS85" s="611"/>
      <c r="DBT85" s="612"/>
      <c r="DBU85" s="612"/>
      <c r="DBV85" s="612"/>
      <c r="DBW85" s="612"/>
      <c r="DBX85" s="612"/>
      <c r="DBY85" s="181"/>
      <c r="DBZ85" s="611"/>
      <c r="DCA85" s="612"/>
      <c r="DCB85" s="612"/>
      <c r="DCC85" s="612"/>
      <c r="DCD85" s="612"/>
      <c r="DCE85" s="612"/>
      <c r="DCF85" s="181"/>
      <c r="DCG85" s="611"/>
      <c r="DCH85" s="612"/>
      <c r="DCI85" s="612"/>
      <c r="DCJ85" s="612"/>
      <c r="DCK85" s="612"/>
      <c r="DCL85" s="612"/>
      <c r="DCM85" s="181"/>
      <c r="DCN85" s="611"/>
      <c r="DCO85" s="612"/>
      <c r="DCP85" s="612"/>
      <c r="DCQ85" s="612"/>
      <c r="DCR85" s="612"/>
      <c r="DCS85" s="612"/>
      <c r="DCT85" s="181"/>
      <c r="DCU85" s="611"/>
      <c r="DCV85" s="612"/>
      <c r="DCW85" s="612"/>
      <c r="DCX85" s="612"/>
      <c r="DCY85" s="612"/>
      <c r="DCZ85" s="612"/>
      <c r="DDA85" s="181"/>
      <c r="DDB85" s="611"/>
      <c r="DDC85" s="612"/>
      <c r="DDD85" s="612"/>
      <c r="DDE85" s="612"/>
      <c r="DDF85" s="612"/>
      <c r="DDG85" s="612"/>
      <c r="DDH85" s="181"/>
      <c r="DDI85" s="611"/>
      <c r="DDJ85" s="612"/>
      <c r="DDK85" s="612"/>
      <c r="DDL85" s="612"/>
      <c r="DDM85" s="612"/>
      <c r="DDN85" s="612"/>
      <c r="DDO85" s="181"/>
      <c r="DDP85" s="611"/>
      <c r="DDQ85" s="612"/>
      <c r="DDR85" s="612"/>
      <c r="DDS85" s="612"/>
      <c r="DDT85" s="612"/>
      <c r="DDU85" s="612"/>
      <c r="DDV85" s="181"/>
      <c r="DDW85" s="611"/>
      <c r="DDX85" s="612"/>
      <c r="DDY85" s="612"/>
      <c r="DDZ85" s="612"/>
      <c r="DEA85" s="612"/>
      <c r="DEB85" s="612"/>
      <c r="DEC85" s="181"/>
      <c r="DED85" s="611"/>
      <c r="DEE85" s="612"/>
      <c r="DEF85" s="612"/>
      <c r="DEG85" s="612"/>
      <c r="DEH85" s="612"/>
      <c r="DEI85" s="612"/>
      <c r="DEJ85" s="181"/>
      <c r="DEK85" s="611"/>
      <c r="DEL85" s="612"/>
      <c r="DEM85" s="612"/>
      <c r="DEN85" s="612"/>
      <c r="DEO85" s="612"/>
      <c r="DEP85" s="612"/>
      <c r="DEQ85" s="181"/>
      <c r="DER85" s="611"/>
      <c r="DES85" s="612"/>
      <c r="DET85" s="612"/>
      <c r="DEU85" s="612"/>
      <c r="DEV85" s="612"/>
      <c r="DEW85" s="612"/>
      <c r="DEX85" s="181"/>
      <c r="DEY85" s="611"/>
      <c r="DEZ85" s="612"/>
      <c r="DFA85" s="612"/>
      <c r="DFB85" s="612"/>
      <c r="DFC85" s="612"/>
      <c r="DFD85" s="612"/>
      <c r="DFE85" s="181"/>
      <c r="DFF85" s="611"/>
      <c r="DFG85" s="612"/>
      <c r="DFH85" s="612"/>
      <c r="DFI85" s="612"/>
      <c r="DFJ85" s="612"/>
      <c r="DFK85" s="612"/>
      <c r="DFL85" s="181"/>
      <c r="DFM85" s="611"/>
      <c r="DFN85" s="612"/>
      <c r="DFO85" s="612"/>
      <c r="DFP85" s="612"/>
      <c r="DFQ85" s="612"/>
      <c r="DFR85" s="612"/>
      <c r="DFS85" s="181"/>
      <c r="DFT85" s="611"/>
      <c r="DFU85" s="612"/>
      <c r="DFV85" s="612"/>
      <c r="DFW85" s="612"/>
      <c r="DFX85" s="612"/>
      <c r="DFY85" s="612"/>
      <c r="DFZ85" s="181"/>
      <c r="DGA85" s="611"/>
      <c r="DGB85" s="612"/>
      <c r="DGC85" s="612"/>
      <c r="DGD85" s="612"/>
      <c r="DGE85" s="612"/>
      <c r="DGF85" s="612"/>
      <c r="DGG85" s="181"/>
      <c r="DGH85" s="611"/>
      <c r="DGI85" s="612"/>
      <c r="DGJ85" s="612"/>
      <c r="DGK85" s="612"/>
      <c r="DGL85" s="612"/>
      <c r="DGM85" s="612"/>
      <c r="DGN85" s="181"/>
      <c r="DGO85" s="611"/>
      <c r="DGP85" s="612"/>
      <c r="DGQ85" s="612"/>
      <c r="DGR85" s="612"/>
      <c r="DGS85" s="612"/>
      <c r="DGT85" s="612"/>
      <c r="DGU85" s="181"/>
      <c r="DGV85" s="611"/>
      <c r="DGW85" s="612"/>
      <c r="DGX85" s="612"/>
      <c r="DGY85" s="612"/>
      <c r="DGZ85" s="612"/>
      <c r="DHA85" s="612"/>
      <c r="DHB85" s="181"/>
      <c r="DHC85" s="611"/>
      <c r="DHD85" s="612"/>
      <c r="DHE85" s="612"/>
      <c r="DHF85" s="612"/>
      <c r="DHG85" s="612"/>
      <c r="DHH85" s="612"/>
      <c r="DHI85" s="181"/>
      <c r="DHJ85" s="611"/>
      <c r="DHK85" s="612"/>
      <c r="DHL85" s="612"/>
      <c r="DHM85" s="612"/>
      <c r="DHN85" s="612"/>
      <c r="DHO85" s="612"/>
      <c r="DHP85" s="181"/>
      <c r="DHQ85" s="611"/>
      <c r="DHR85" s="612"/>
      <c r="DHS85" s="612"/>
      <c r="DHT85" s="612"/>
      <c r="DHU85" s="612"/>
      <c r="DHV85" s="612"/>
      <c r="DHW85" s="181"/>
      <c r="DHX85" s="611"/>
      <c r="DHY85" s="612"/>
      <c r="DHZ85" s="612"/>
      <c r="DIA85" s="612"/>
      <c r="DIB85" s="612"/>
      <c r="DIC85" s="612"/>
      <c r="DID85" s="181"/>
      <c r="DIE85" s="611"/>
      <c r="DIF85" s="612"/>
      <c r="DIG85" s="612"/>
      <c r="DIH85" s="612"/>
      <c r="DII85" s="612"/>
      <c r="DIJ85" s="612"/>
      <c r="DIK85" s="181"/>
      <c r="DIL85" s="611"/>
      <c r="DIM85" s="612"/>
      <c r="DIN85" s="612"/>
      <c r="DIO85" s="612"/>
      <c r="DIP85" s="612"/>
      <c r="DIQ85" s="612"/>
      <c r="DIR85" s="181"/>
      <c r="DIS85" s="611"/>
      <c r="DIT85" s="612"/>
      <c r="DIU85" s="612"/>
      <c r="DIV85" s="612"/>
      <c r="DIW85" s="612"/>
      <c r="DIX85" s="612"/>
      <c r="DIY85" s="181"/>
      <c r="DIZ85" s="611"/>
      <c r="DJA85" s="612"/>
      <c r="DJB85" s="612"/>
      <c r="DJC85" s="612"/>
      <c r="DJD85" s="612"/>
      <c r="DJE85" s="612"/>
      <c r="DJF85" s="181"/>
      <c r="DJG85" s="611"/>
      <c r="DJH85" s="612"/>
      <c r="DJI85" s="612"/>
      <c r="DJJ85" s="612"/>
      <c r="DJK85" s="612"/>
      <c r="DJL85" s="612"/>
      <c r="DJM85" s="181"/>
      <c r="DJN85" s="611"/>
      <c r="DJO85" s="612"/>
      <c r="DJP85" s="612"/>
      <c r="DJQ85" s="612"/>
      <c r="DJR85" s="612"/>
      <c r="DJS85" s="612"/>
      <c r="DJT85" s="181"/>
      <c r="DJU85" s="611"/>
      <c r="DJV85" s="612"/>
      <c r="DJW85" s="612"/>
      <c r="DJX85" s="612"/>
      <c r="DJY85" s="612"/>
      <c r="DJZ85" s="612"/>
      <c r="DKA85" s="181"/>
      <c r="DKB85" s="611"/>
      <c r="DKC85" s="612"/>
      <c r="DKD85" s="612"/>
      <c r="DKE85" s="612"/>
      <c r="DKF85" s="612"/>
      <c r="DKG85" s="612"/>
      <c r="DKH85" s="181"/>
      <c r="DKI85" s="611"/>
      <c r="DKJ85" s="612"/>
      <c r="DKK85" s="612"/>
      <c r="DKL85" s="612"/>
      <c r="DKM85" s="612"/>
      <c r="DKN85" s="612"/>
      <c r="DKO85" s="181"/>
      <c r="DKP85" s="611"/>
      <c r="DKQ85" s="612"/>
      <c r="DKR85" s="612"/>
      <c r="DKS85" s="612"/>
      <c r="DKT85" s="612"/>
      <c r="DKU85" s="612"/>
      <c r="DKV85" s="181"/>
      <c r="DKW85" s="611"/>
      <c r="DKX85" s="612"/>
      <c r="DKY85" s="612"/>
      <c r="DKZ85" s="612"/>
      <c r="DLA85" s="612"/>
      <c r="DLB85" s="612"/>
      <c r="DLC85" s="181"/>
      <c r="DLD85" s="611"/>
      <c r="DLE85" s="612"/>
      <c r="DLF85" s="612"/>
      <c r="DLG85" s="612"/>
      <c r="DLH85" s="612"/>
      <c r="DLI85" s="612"/>
      <c r="DLJ85" s="181"/>
      <c r="DLK85" s="611"/>
      <c r="DLL85" s="612"/>
      <c r="DLM85" s="612"/>
      <c r="DLN85" s="612"/>
      <c r="DLO85" s="612"/>
      <c r="DLP85" s="612"/>
      <c r="DLQ85" s="181"/>
      <c r="DLR85" s="611"/>
      <c r="DLS85" s="612"/>
      <c r="DLT85" s="612"/>
      <c r="DLU85" s="612"/>
      <c r="DLV85" s="612"/>
      <c r="DLW85" s="612"/>
      <c r="DLX85" s="181"/>
      <c r="DLY85" s="611"/>
      <c r="DLZ85" s="612"/>
      <c r="DMA85" s="612"/>
      <c r="DMB85" s="612"/>
      <c r="DMC85" s="612"/>
      <c r="DMD85" s="612"/>
      <c r="DME85" s="181"/>
      <c r="DMF85" s="611"/>
      <c r="DMG85" s="612"/>
      <c r="DMH85" s="612"/>
      <c r="DMI85" s="612"/>
      <c r="DMJ85" s="612"/>
      <c r="DMK85" s="612"/>
      <c r="DML85" s="181"/>
      <c r="DMM85" s="611"/>
      <c r="DMN85" s="612"/>
      <c r="DMO85" s="612"/>
      <c r="DMP85" s="612"/>
      <c r="DMQ85" s="612"/>
      <c r="DMR85" s="612"/>
      <c r="DMS85" s="181"/>
      <c r="DMT85" s="611"/>
      <c r="DMU85" s="612"/>
      <c r="DMV85" s="612"/>
      <c r="DMW85" s="612"/>
      <c r="DMX85" s="612"/>
      <c r="DMY85" s="612"/>
      <c r="DMZ85" s="181"/>
      <c r="DNA85" s="611"/>
      <c r="DNB85" s="612"/>
      <c r="DNC85" s="612"/>
      <c r="DND85" s="612"/>
      <c r="DNE85" s="612"/>
      <c r="DNF85" s="612"/>
      <c r="DNG85" s="181"/>
      <c r="DNH85" s="611"/>
      <c r="DNI85" s="612"/>
      <c r="DNJ85" s="612"/>
      <c r="DNK85" s="612"/>
      <c r="DNL85" s="612"/>
      <c r="DNM85" s="612"/>
      <c r="DNN85" s="181"/>
      <c r="DNO85" s="611"/>
      <c r="DNP85" s="612"/>
      <c r="DNQ85" s="612"/>
      <c r="DNR85" s="612"/>
      <c r="DNS85" s="612"/>
      <c r="DNT85" s="612"/>
      <c r="DNU85" s="181"/>
      <c r="DNV85" s="611"/>
      <c r="DNW85" s="612"/>
      <c r="DNX85" s="612"/>
      <c r="DNY85" s="612"/>
      <c r="DNZ85" s="612"/>
      <c r="DOA85" s="612"/>
      <c r="DOB85" s="181"/>
      <c r="DOC85" s="611"/>
      <c r="DOD85" s="612"/>
      <c r="DOE85" s="612"/>
      <c r="DOF85" s="612"/>
      <c r="DOG85" s="612"/>
      <c r="DOH85" s="612"/>
      <c r="DOI85" s="181"/>
      <c r="DOJ85" s="611"/>
      <c r="DOK85" s="612"/>
      <c r="DOL85" s="612"/>
      <c r="DOM85" s="612"/>
      <c r="DON85" s="612"/>
      <c r="DOO85" s="612"/>
      <c r="DOP85" s="181"/>
      <c r="DOQ85" s="611"/>
      <c r="DOR85" s="612"/>
      <c r="DOS85" s="612"/>
      <c r="DOT85" s="612"/>
      <c r="DOU85" s="612"/>
      <c r="DOV85" s="612"/>
      <c r="DOW85" s="181"/>
      <c r="DOX85" s="611"/>
      <c r="DOY85" s="612"/>
      <c r="DOZ85" s="612"/>
      <c r="DPA85" s="612"/>
      <c r="DPB85" s="612"/>
      <c r="DPC85" s="612"/>
      <c r="DPD85" s="181"/>
      <c r="DPE85" s="611"/>
      <c r="DPF85" s="612"/>
      <c r="DPG85" s="612"/>
      <c r="DPH85" s="612"/>
      <c r="DPI85" s="612"/>
      <c r="DPJ85" s="612"/>
      <c r="DPK85" s="181"/>
      <c r="DPL85" s="611"/>
      <c r="DPM85" s="612"/>
      <c r="DPN85" s="612"/>
      <c r="DPO85" s="612"/>
      <c r="DPP85" s="612"/>
      <c r="DPQ85" s="612"/>
      <c r="DPR85" s="181"/>
      <c r="DPS85" s="611"/>
      <c r="DPT85" s="612"/>
      <c r="DPU85" s="612"/>
      <c r="DPV85" s="612"/>
      <c r="DPW85" s="612"/>
      <c r="DPX85" s="612"/>
      <c r="DPY85" s="181"/>
      <c r="DPZ85" s="611"/>
      <c r="DQA85" s="612"/>
      <c r="DQB85" s="612"/>
      <c r="DQC85" s="612"/>
      <c r="DQD85" s="612"/>
      <c r="DQE85" s="612"/>
      <c r="DQF85" s="181"/>
      <c r="DQG85" s="611"/>
      <c r="DQH85" s="612"/>
      <c r="DQI85" s="612"/>
      <c r="DQJ85" s="612"/>
      <c r="DQK85" s="612"/>
      <c r="DQL85" s="612"/>
      <c r="DQM85" s="181"/>
      <c r="DQN85" s="611"/>
      <c r="DQO85" s="612"/>
      <c r="DQP85" s="612"/>
      <c r="DQQ85" s="612"/>
      <c r="DQR85" s="612"/>
      <c r="DQS85" s="612"/>
      <c r="DQT85" s="181"/>
      <c r="DQU85" s="611"/>
      <c r="DQV85" s="612"/>
      <c r="DQW85" s="612"/>
      <c r="DQX85" s="612"/>
      <c r="DQY85" s="612"/>
      <c r="DQZ85" s="612"/>
      <c r="DRA85" s="181"/>
      <c r="DRB85" s="611"/>
      <c r="DRC85" s="612"/>
      <c r="DRD85" s="612"/>
      <c r="DRE85" s="612"/>
      <c r="DRF85" s="612"/>
      <c r="DRG85" s="612"/>
      <c r="DRH85" s="181"/>
      <c r="DRI85" s="611"/>
      <c r="DRJ85" s="612"/>
      <c r="DRK85" s="612"/>
      <c r="DRL85" s="612"/>
      <c r="DRM85" s="612"/>
      <c r="DRN85" s="612"/>
      <c r="DRO85" s="181"/>
      <c r="DRP85" s="611"/>
      <c r="DRQ85" s="612"/>
      <c r="DRR85" s="612"/>
      <c r="DRS85" s="612"/>
      <c r="DRT85" s="612"/>
      <c r="DRU85" s="612"/>
      <c r="DRV85" s="181"/>
      <c r="DRW85" s="611"/>
      <c r="DRX85" s="612"/>
      <c r="DRY85" s="612"/>
      <c r="DRZ85" s="612"/>
      <c r="DSA85" s="612"/>
      <c r="DSB85" s="612"/>
      <c r="DSC85" s="181"/>
      <c r="DSD85" s="611"/>
      <c r="DSE85" s="612"/>
      <c r="DSF85" s="612"/>
      <c r="DSG85" s="612"/>
      <c r="DSH85" s="612"/>
      <c r="DSI85" s="612"/>
      <c r="DSJ85" s="181"/>
      <c r="DSK85" s="611"/>
      <c r="DSL85" s="612"/>
      <c r="DSM85" s="612"/>
      <c r="DSN85" s="612"/>
      <c r="DSO85" s="612"/>
      <c r="DSP85" s="612"/>
      <c r="DSQ85" s="181"/>
      <c r="DSR85" s="611"/>
      <c r="DSS85" s="612"/>
      <c r="DST85" s="612"/>
      <c r="DSU85" s="612"/>
      <c r="DSV85" s="612"/>
      <c r="DSW85" s="612"/>
      <c r="DSX85" s="181"/>
      <c r="DSY85" s="611"/>
      <c r="DSZ85" s="612"/>
      <c r="DTA85" s="612"/>
      <c r="DTB85" s="612"/>
      <c r="DTC85" s="612"/>
      <c r="DTD85" s="612"/>
      <c r="DTE85" s="181"/>
      <c r="DTF85" s="611"/>
      <c r="DTG85" s="612"/>
      <c r="DTH85" s="612"/>
      <c r="DTI85" s="612"/>
      <c r="DTJ85" s="612"/>
      <c r="DTK85" s="612"/>
      <c r="DTL85" s="181"/>
      <c r="DTM85" s="611"/>
      <c r="DTN85" s="612"/>
      <c r="DTO85" s="612"/>
      <c r="DTP85" s="612"/>
      <c r="DTQ85" s="612"/>
      <c r="DTR85" s="612"/>
      <c r="DTS85" s="181"/>
      <c r="DTT85" s="611"/>
      <c r="DTU85" s="612"/>
      <c r="DTV85" s="612"/>
      <c r="DTW85" s="612"/>
      <c r="DTX85" s="612"/>
      <c r="DTY85" s="612"/>
      <c r="DTZ85" s="181"/>
      <c r="DUA85" s="611"/>
      <c r="DUB85" s="612"/>
      <c r="DUC85" s="612"/>
      <c r="DUD85" s="612"/>
      <c r="DUE85" s="612"/>
      <c r="DUF85" s="612"/>
      <c r="DUG85" s="181"/>
      <c r="DUH85" s="611"/>
      <c r="DUI85" s="612"/>
      <c r="DUJ85" s="612"/>
      <c r="DUK85" s="612"/>
      <c r="DUL85" s="612"/>
      <c r="DUM85" s="612"/>
      <c r="DUN85" s="181"/>
      <c r="DUO85" s="611"/>
      <c r="DUP85" s="612"/>
      <c r="DUQ85" s="612"/>
      <c r="DUR85" s="612"/>
      <c r="DUS85" s="612"/>
      <c r="DUT85" s="612"/>
      <c r="DUU85" s="181"/>
      <c r="DUV85" s="611"/>
      <c r="DUW85" s="612"/>
      <c r="DUX85" s="612"/>
      <c r="DUY85" s="612"/>
      <c r="DUZ85" s="612"/>
      <c r="DVA85" s="612"/>
      <c r="DVB85" s="181"/>
      <c r="DVC85" s="611"/>
      <c r="DVD85" s="612"/>
      <c r="DVE85" s="612"/>
      <c r="DVF85" s="612"/>
      <c r="DVG85" s="612"/>
      <c r="DVH85" s="612"/>
      <c r="DVI85" s="181"/>
      <c r="DVJ85" s="611"/>
      <c r="DVK85" s="612"/>
      <c r="DVL85" s="612"/>
      <c r="DVM85" s="612"/>
      <c r="DVN85" s="612"/>
      <c r="DVO85" s="612"/>
      <c r="DVP85" s="181"/>
      <c r="DVQ85" s="611"/>
      <c r="DVR85" s="612"/>
      <c r="DVS85" s="612"/>
      <c r="DVT85" s="612"/>
      <c r="DVU85" s="612"/>
      <c r="DVV85" s="612"/>
      <c r="DVW85" s="181"/>
      <c r="DVX85" s="611"/>
      <c r="DVY85" s="612"/>
      <c r="DVZ85" s="612"/>
      <c r="DWA85" s="612"/>
      <c r="DWB85" s="612"/>
      <c r="DWC85" s="612"/>
      <c r="DWD85" s="181"/>
      <c r="DWE85" s="611"/>
      <c r="DWF85" s="612"/>
      <c r="DWG85" s="612"/>
      <c r="DWH85" s="612"/>
      <c r="DWI85" s="612"/>
      <c r="DWJ85" s="612"/>
      <c r="DWK85" s="181"/>
      <c r="DWL85" s="611"/>
      <c r="DWM85" s="612"/>
      <c r="DWN85" s="612"/>
      <c r="DWO85" s="612"/>
      <c r="DWP85" s="612"/>
      <c r="DWQ85" s="612"/>
      <c r="DWR85" s="181"/>
      <c r="DWS85" s="611"/>
      <c r="DWT85" s="612"/>
      <c r="DWU85" s="612"/>
      <c r="DWV85" s="612"/>
      <c r="DWW85" s="612"/>
      <c r="DWX85" s="612"/>
      <c r="DWY85" s="181"/>
      <c r="DWZ85" s="611"/>
      <c r="DXA85" s="612"/>
      <c r="DXB85" s="612"/>
      <c r="DXC85" s="612"/>
      <c r="DXD85" s="612"/>
      <c r="DXE85" s="612"/>
      <c r="DXF85" s="181"/>
      <c r="DXG85" s="611"/>
      <c r="DXH85" s="612"/>
      <c r="DXI85" s="612"/>
      <c r="DXJ85" s="612"/>
      <c r="DXK85" s="612"/>
      <c r="DXL85" s="612"/>
      <c r="DXM85" s="181"/>
      <c r="DXN85" s="611"/>
      <c r="DXO85" s="612"/>
      <c r="DXP85" s="612"/>
      <c r="DXQ85" s="612"/>
      <c r="DXR85" s="612"/>
      <c r="DXS85" s="612"/>
      <c r="DXT85" s="181"/>
      <c r="DXU85" s="611"/>
      <c r="DXV85" s="612"/>
      <c r="DXW85" s="612"/>
      <c r="DXX85" s="612"/>
      <c r="DXY85" s="612"/>
      <c r="DXZ85" s="612"/>
      <c r="DYA85" s="181"/>
      <c r="DYB85" s="611"/>
      <c r="DYC85" s="612"/>
      <c r="DYD85" s="612"/>
      <c r="DYE85" s="612"/>
      <c r="DYF85" s="612"/>
      <c r="DYG85" s="612"/>
      <c r="DYH85" s="181"/>
      <c r="DYI85" s="611"/>
      <c r="DYJ85" s="612"/>
      <c r="DYK85" s="612"/>
      <c r="DYL85" s="612"/>
      <c r="DYM85" s="612"/>
      <c r="DYN85" s="612"/>
      <c r="DYO85" s="181"/>
      <c r="DYP85" s="611"/>
      <c r="DYQ85" s="612"/>
      <c r="DYR85" s="612"/>
      <c r="DYS85" s="612"/>
      <c r="DYT85" s="612"/>
      <c r="DYU85" s="612"/>
      <c r="DYV85" s="181"/>
      <c r="DYW85" s="611"/>
      <c r="DYX85" s="612"/>
      <c r="DYY85" s="612"/>
      <c r="DYZ85" s="612"/>
      <c r="DZA85" s="612"/>
      <c r="DZB85" s="612"/>
      <c r="DZC85" s="181"/>
      <c r="DZD85" s="611"/>
      <c r="DZE85" s="612"/>
      <c r="DZF85" s="612"/>
      <c r="DZG85" s="612"/>
      <c r="DZH85" s="612"/>
      <c r="DZI85" s="612"/>
      <c r="DZJ85" s="181"/>
      <c r="DZK85" s="611"/>
      <c r="DZL85" s="612"/>
      <c r="DZM85" s="612"/>
      <c r="DZN85" s="612"/>
      <c r="DZO85" s="612"/>
      <c r="DZP85" s="612"/>
      <c r="DZQ85" s="181"/>
      <c r="DZR85" s="611"/>
      <c r="DZS85" s="612"/>
      <c r="DZT85" s="612"/>
      <c r="DZU85" s="612"/>
      <c r="DZV85" s="612"/>
      <c r="DZW85" s="612"/>
      <c r="DZX85" s="181"/>
      <c r="DZY85" s="611"/>
      <c r="DZZ85" s="612"/>
      <c r="EAA85" s="612"/>
      <c r="EAB85" s="612"/>
      <c r="EAC85" s="612"/>
      <c r="EAD85" s="612"/>
      <c r="EAE85" s="181"/>
      <c r="EAF85" s="611"/>
      <c r="EAG85" s="612"/>
      <c r="EAH85" s="612"/>
      <c r="EAI85" s="612"/>
      <c r="EAJ85" s="612"/>
      <c r="EAK85" s="612"/>
      <c r="EAL85" s="181"/>
      <c r="EAM85" s="611"/>
      <c r="EAN85" s="612"/>
      <c r="EAO85" s="612"/>
      <c r="EAP85" s="612"/>
      <c r="EAQ85" s="612"/>
      <c r="EAR85" s="612"/>
      <c r="EAS85" s="181"/>
      <c r="EAT85" s="611"/>
      <c r="EAU85" s="612"/>
      <c r="EAV85" s="612"/>
      <c r="EAW85" s="612"/>
      <c r="EAX85" s="612"/>
      <c r="EAY85" s="612"/>
      <c r="EAZ85" s="181"/>
      <c r="EBA85" s="611"/>
      <c r="EBB85" s="612"/>
      <c r="EBC85" s="612"/>
      <c r="EBD85" s="612"/>
      <c r="EBE85" s="612"/>
      <c r="EBF85" s="612"/>
      <c r="EBG85" s="181"/>
      <c r="EBH85" s="611"/>
      <c r="EBI85" s="612"/>
      <c r="EBJ85" s="612"/>
      <c r="EBK85" s="612"/>
      <c r="EBL85" s="612"/>
      <c r="EBM85" s="612"/>
      <c r="EBN85" s="181"/>
      <c r="EBO85" s="611"/>
      <c r="EBP85" s="612"/>
      <c r="EBQ85" s="612"/>
      <c r="EBR85" s="612"/>
      <c r="EBS85" s="612"/>
      <c r="EBT85" s="612"/>
      <c r="EBU85" s="181"/>
      <c r="EBV85" s="611"/>
      <c r="EBW85" s="612"/>
      <c r="EBX85" s="612"/>
      <c r="EBY85" s="612"/>
      <c r="EBZ85" s="612"/>
      <c r="ECA85" s="612"/>
      <c r="ECB85" s="181"/>
      <c r="ECC85" s="611"/>
      <c r="ECD85" s="612"/>
      <c r="ECE85" s="612"/>
      <c r="ECF85" s="612"/>
      <c r="ECG85" s="612"/>
      <c r="ECH85" s="612"/>
      <c r="ECI85" s="181"/>
      <c r="ECJ85" s="611"/>
      <c r="ECK85" s="612"/>
      <c r="ECL85" s="612"/>
      <c r="ECM85" s="612"/>
      <c r="ECN85" s="612"/>
      <c r="ECO85" s="612"/>
      <c r="ECP85" s="181"/>
      <c r="ECQ85" s="611"/>
      <c r="ECR85" s="612"/>
      <c r="ECS85" s="612"/>
      <c r="ECT85" s="612"/>
      <c r="ECU85" s="612"/>
      <c r="ECV85" s="612"/>
      <c r="ECW85" s="181"/>
      <c r="ECX85" s="611"/>
      <c r="ECY85" s="612"/>
      <c r="ECZ85" s="612"/>
      <c r="EDA85" s="612"/>
      <c r="EDB85" s="612"/>
      <c r="EDC85" s="612"/>
      <c r="EDD85" s="181"/>
      <c r="EDE85" s="611"/>
      <c r="EDF85" s="612"/>
      <c r="EDG85" s="612"/>
      <c r="EDH85" s="612"/>
      <c r="EDI85" s="612"/>
      <c r="EDJ85" s="612"/>
      <c r="EDK85" s="181"/>
      <c r="EDL85" s="611"/>
      <c r="EDM85" s="612"/>
      <c r="EDN85" s="612"/>
      <c r="EDO85" s="612"/>
      <c r="EDP85" s="612"/>
      <c r="EDQ85" s="612"/>
      <c r="EDR85" s="181"/>
      <c r="EDS85" s="611"/>
      <c r="EDT85" s="612"/>
      <c r="EDU85" s="612"/>
      <c r="EDV85" s="612"/>
      <c r="EDW85" s="612"/>
      <c r="EDX85" s="612"/>
      <c r="EDY85" s="181"/>
      <c r="EDZ85" s="611"/>
      <c r="EEA85" s="612"/>
      <c r="EEB85" s="612"/>
      <c r="EEC85" s="612"/>
      <c r="EED85" s="612"/>
      <c r="EEE85" s="612"/>
      <c r="EEF85" s="181"/>
      <c r="EEG85" s="611"/>
      <c r="EEH85" s="612"/>
      <c r="EEI85" s="612"/>
      <c r="EEJ85" s="612"/>
      <c r="EEK85" s="612"/>
      <c r="EEL85" s="612"/>
      <c r="EEM85" s="181"/>
      <c r="EEN85" s="611"/>
      <c r="EEO85" s="612"/>
      <c r="EEP85" s="612"/>
      <c r="EEQ85" s="612"/>
      <c r="EER85" s="612"/>
      <c r="EES85" s="612"/>
      <c r="EET85" s="181"/>
      <c r="EEU85" s="611"/>
      <c r="EEV85" s="612"/>
      <c r="EEW85" s="612"/>
      <c r="EEX85" s="612"/>
      <c r="EEY85" s="612"/>
      <c r="EEZ85" s="612"/>
      <c r="EFA85" s="181"/>
      <c r="EFB85" s="611"/>
      <c r="EFC85" s="612"/>
      <c r="EFD85" s="612"/>
      <c r="EFE85" s="612"/>
      <c r="EFF85" s="612"/>
      <c r="EFG85" s="612"/>
      <c r="EFH85" s="181"/>
      <c r="EFI85" s="611"/>
      <c r="EFJ85" s="612"/>
      <c r="EFK85" s="612"/>
      <c r="EFL85" s="612"/>
      <c r="EFM85" s="612"/>
      <c r="EFN85" s="612"/>
      <c r="EFO85" s="181"/>
      <c r="EFP85" s="611"/>
      <c r="EFQ85" s="612"/>
      <c r="EFR85" s="612"/>
      <c r="EFS85" s="612"/>
      <c r="EFT85" s="612"/>
      <c r="EFU85" s="612"/>
      <c r="EFV85" s="181"/>
      <c r="EFW85" s="611"/>
      <c r="EFX85" s="612"/>
      <c r="EFY85" s="612"/>
      <c r="EFZ85" s="612"/>
      <c r="EGA85" s="612"/>
      <c r="EGB85" s="612"/>
      <c r="EGC85" s="181"/>
      <c r="EGD85" s="611"/>
      <c r="EGE85" s="612"/>
      <c r="EGF85" s="612"/>
      <c r="EGG85" s="612"/>
      <c r="EGH85" s="612"/>
      <c r="EGI85" s="612"/>
      <c r="EGJ85" s="181"/>
      <c r="EGK85" s="611"/>
      <c r="EGL85" s="612"/>
      <c r="EGM85" s="612"/>
      <c r="EGN85" s="612"/>
      <c r="EGO85" s="612"/>
      <c r="EGP85" s="612"/>
      <c r="EGQ85" s="181"/>
      <c r="EGR85" s="611"/>
      <c r="EGS85" s="612"/>
      <c r="EGT85" s="612"/>
      <c r="EGU85" s="612"/>
      <c r="EGV85" s="612"/>
      <c r="EGW85" s="612"/>
      <c r="EGX85" s="181"/>
      <c r="EGY85" s="611"/>
      <c r="EGZ85" s="612"/>
      <c r="EHA85" s="612"/>
      <c r="EHB85" s="612"/>
      <c r="EHC85" s="612"/>
      <c r="EHD85" s="612"/>
      <c r="EHE85" s="181"/>
      <c r="EHF85" s="611"/>
      <c r="EHG85" s="612"/>
      <c r="EHH85" s="612"/>
      <c r="EHI85" s="612"/>
      <c r="EHJ85" s="612"/>
      <c r="EHK85" s="612"/>
      <c r="EHL85" s="181"/>
      <c r="EHM85" s="611"/>
      <c r="EHN85" s="612"/>
      <c r="EHO85" s="612"/>
      <c r="EHP85" s="612"/>
      <c r="EHQ85" s="612"/>
      <c r="EHR85" s="612"/>
      <c r="EHS85" s="181"/>
      <c r="EHT85" s="611"/>
      <c r="EHU85" s="612"/>
      <c r="EHV85" s="612"/>
      <c r="EHW85" s="612"/>
      <c r="EHX85" s="612"/>
      <c r="EHY85" s="612"/>
      <c r="EHZ85" s="181"/>
      <c r="EIA85" s="611"/>
      <c r="EIB85" s="612"/>
      <c r="EIC85" s="612"/>
      <c r="EID85" s="612"/>
      <c r="EIE85" s="612"/>
      <c r="EIF85" s="612"/>
      <c r="EIG85" s="181"/>
      <c r="EIH85" s="611"/>
      <c r="EII85" s="612"/>
      <c r="EIJ85" s="612"/>
      <c r="EIK85" s="612"/>
      <c r="EIL85" s="612"/>
      <c r="EIM85" s="612"/>
      <c r="EIN85" s="181"/>
      <c r="EIO85" s="611"/>
      <c r="EIP85" s="612"/>
      <c r="EIQ85" s="612"/>
      <c r="EIR85" s="612"/>
      <c r="EIS85" s="612"/>
      <c r="EIT85" s="612"/>
      <c r="EIU85" s="181"/>
      <c r="EIV85" s="611"/>
      <c r="EIW85" s="612"/>
      <c r="EIX85" s="612"/>
      <c r="EIY85" s="612"/>
      <c r="EIZ85" s="612"/>
      <c r="EJA85" s="612"/>
      <c r="EJB85" s="181"/>
      <c r="EJC85" s="611"/>
      <c r="EJD85" s="612"/>
      <c r="EJE85" s="612"/>
      <c r="EJF85" s="612"/>
      <c r="EJG85" s="612"/>
      <c r="EJH85" s="612"/>
      <c r="EJI85" s="181"/>
      <c r="EJJ85" s="611"/>
      <c r="EJK85" s="612"/>
      <c r="EJL85" s="612"/>
      <c r="EJM85" s="612"/>
      <c r="EJN85" s="612"/>
      <c r="EJO85" s="612"/>
      <c r="EJP85" s="181"/>
      <c r="EJQ85" s="611"/>
      <c r="EJR85" s="612"/>
      <c r="EJS85" s="612"/>
      <c r="EJT85" s="612"/>
      <c r="EJU85" s="612"/>
      <c r="EJV85" s="612"/>
      <c r="EJW85" s="181"/>
      <c r="EJX85" s="611"/>
      <c r="EJY85" s="612"/>
      <c r="EJZ85" s="612"/>
      <c r="EKA85" s="612"/>
      <c r="EKB85" s="612"/>
      <c r="EKC85" s="612"/>
      <c r="EKD85" s="181"/>
      <c r="EKE85" s="611"/>
      <c r="EKF85" s="612"/>
      <c r="EKG85" s="612"/>
      <c r="EKH85" s="612"/>
      <c r="EKI85" s="612"/>
      <c r="EKJ85" s="612"/>
      <c r="EKK85" s="181"/>
      <c r="EKL85" s="611"/>
      <c r="EKM85" s="612"/>
      <c r="EKN85" s="612"/>
      <c r="EKO85" s="612"/>
      <c r="EKP85" s="612"/>
      <c r="EKQ85" s="612"/>
      <c r="EKR85" s="181"/>
      <c r="EKS85" s="611"/>
      <c r="EKT85" s="612"/>
      <c r="EKU85" s="612"/>
      <c r="EKV85" s="612"/>
      <c r="EKW85" s="612"/>
      <c r="EKX85" s="612"/>
      <c r="EKY85" s="181"/>
      <c r="EKZ85" s="611"/>
      <c r="ELA85" s="612"/>
      <c r="ELB85" s="612"/>
      <c r="ELC85" s="612"/>
      <c r="ELD85" s="612"/>
      <c r="ELE85" s="612"/>
      <c r="ELF85" s="181"/>
      <c r="ELG85" s="611"/>
      <c r="ELH85" s="612"/>
      <c r="ELI85" s="612"/>
      <c r="ELJ85" s="612"/>
      <c r="ELK85" s="612"/>
      <c r="ELL85" s="612"/>
      <c r="ELM85" s="181"/>
      <c r="ELN85" s="611"/>
      <c r="ELO85" s="612"/>
      <c r="ELP85" s="612"/>
      <c r="ELQ85" s="612"/>
      <c r="ELR85" s="612"/>
      <c r="ELS85" s="612"/>
      <c r="ELT85" s="181"/>
      <c r="ELU85" s="611"/>
      <c r="ELV85" s="612"/>
      <c r="ELW85" s="612"/>
      <c r="ELX85" s="612"/>
      <c r="ELY85" s="612"/>
      <c r="ELZ85" s="612"/>
      <c r="EMA85" s="181"/>
      <c r="EMB85" s="611"/>
      <c r="EMC85" s="612"/>
      <c r="EMD85" s="612"/>
      <c r="EME85" s="612"/>
      <c r="EMF85" s="612"/>
      <c r="EMG85" s="612"/>
      <c r="EMH85" s="181"/>
      <c r="EMI85" s="611"/>
      <c r="EMJ85" s="612"/>
      <c r="EMK85" s="612"/>
      <c r="EML85" s="612"/>
      <c r="EMM85" s="612"/>
      <c r="EMN85" s="612"/>
      <c r="EMO85" s="181"/>
      <c r="EMP85" s="611"/>
      <c r="EMQ85" s="612"/>
      <c r="EMR85" s="612"/>
      <c r="EMS85" s="612"/>
      <c r="EMT85" s="612"/>
      <c r="EMU85" s="612"/>
      <c r="EMV85" s="181"/>
      <c r="EMW85" s="611"/>
      <c r="EMX85" s="612"/>
      <c r="EMY85" s="612"/>
      <c r="EMZ85" s="612"/>
      <c r="ENA85" s="612"/>
      <c r="ENB85" s="612"/>
      <c r="ENC85" s="181"/>
      <c r="END85" s="611"/>
      <c r="ENE85" s="612"/>
      <c r="ENF85" s="612"/>
      <c r="ENG85" s="612"/>
      <c r="ENH85" s="612"/>
      <c r="ENI85" s="612"/>
      <c r="ENJ85" s="181"/>
      <c r="ENK85" s="611"/>
      <c r="ENL85" s="612"/>
      <c r="ENM85" s="612"/>
      <c r="ENN85" s="612"/>
      <c r="ENO85" s="612"/>
      <c r="ENP85" s="612"/>
      <c r="ENQ85" s="181"/>
      <c r="ENR85" s="611"/>
      <c r="ENS85" s="612"/>
      <c r="ENT85" s="612"/>
      <c r="ENU85" s="612"/>
      <c r="ENV85" s="612"/>
      <c r="ENW85" s="612"/>
      <c r="ENX85" s="181"/>
      <c r="ENY85" s="611"/>
      <c r="ENZ85" s="612"/>
      <c r="EOA85" s="612"/>
      <c r="EOB85" s="612"/>
      <c r="EOC85" s="612"/>
      <c r="EOD85" s="612"/>
      <c r="EOE85" s="181"/>
      <c r="EOF85" s="611"/>
      <c r="EOG85" s="612"/>
      <c r="EOH85" s="612"/>
      <c r="EOI85" s="612"/>
      <c r="EOJ85" s="612"/>
      <c r="EOK85" s="612"/>
      <c r="EOL85" s="181"/>
      <c r="EOM85" s="611"/>
      <c r="EON85" s="612"/>
      <c r="EOO85" s="612"/>
      <c r="EOP85" s="612"/>
      <c r="EOQ85" s="612"/>
      <c r="EOR85" s="612"/>
      <c r="EOS85" s="181"/>
      <c r="EOT85" s="611"/>
      <c r="EOU85" s="612"/>
      <c r="EOV85" s="612"/>
      <c r="EOW85" s="612"/>
      <c r="EOX85" s="612"/>
      <c r="EOY85" s="612"/>
      <c r="EOZ85" s="181"/>
      <c r="EPA85" s="611"/>
      <c r="EPB85" s="612"/>
      <c r="EPC85" s="612"/>
      <c r="EPD85" s="612"/>
      <c r="EPE85" s="612"/>
      <c r="EPF85" s="612"/>
      <c r="EPG85" s="181"/>
      <c r="EPH85" s="611"/>
      <c r="EPI85" s="612"/>
      <c r="EPJ85" s="612"/>
      <c r="EPK85" s="612"/>
      <c r="EPL85" s="612"/>
      <c r="EPM85" s="612"/>
      <c r="EPN85" s="181"/>
      <c r="EPO85" s="611"/>
      <c r="EPP85" s="612"/>
      <c r="EPQ85" s="612"/>
      <c r="EPR85" s="612"/>
      <c r="EPS85" s="612"/>
      <c r="EPT85" s="612"/>
      <c r="EPU85" s="181"/>
      <c r="EPV85" s="611"/>
      <c r="EPW85" s="612"/>
      <c r="EPX85" s="612"/>
      <c r="EPY85" s="612"/>
      <c r="EPZ85" s="612"/>
      <c r="EQA85" s="612"/>
      <c r="EQB85" s="181"/>
      <c r="EQC85" s="611"/>
      <c r="EQD85" s="612"/>
      <c r="EQE85" s="612"/>
      <c r="EQF85" s="612"/>
      <c r="EQG85" s="612"/>
      <c r="EQH85" s="612"/>
      <c r="EQI85" s="181"/>
      <c r="EQJ85" s="611"/>
      <c r="EQK85" s="612"/>
      <c r="EQL85" s="612"/>
      <c r="EQM85" s="612"/>
      <c r="EQN85" s="612"/>
      <c r="EQO85" s="612"/>
      <c r="EQP85" s="181"/>
      <c r="EQQ85" s="611"/>
      <c r="EQR85" s="612"/>
      <c r="EQS85" s="612"/>
      <c r="EQT85" s="612"/>
      <c r="EQU85" s="612"/>
      <c r="EQV85" s="612"/>
      <c r="EQW85" s="181"/>
      <c r="EQX85" s="611"/>
      <c r="EQY85" s="612"/>
      <c r="EQZ85" s="612"/>
      <c r="ERA85" s="612"/>
      <c r="ERB85" s="612"/>
      <c r="ERC85" s="612"/>
      <c r="ERD85" s="181"/>
      <c r="ERE85" s="611"/>
      <c r="ERF85" s="612"/>
      <c r="ERG85" s="612"/>
      <c r="ERH85" s="612"/>
      <c r="ERI85" s="612"/>
      <c r="ERJ85" s="612"/>
      <c r="ERK85" s="181"/>
      <c r="ERL85" s="611"/>
      <c r="ERM85" s="612"/>
      <c r="ERN85" s="612"/>
      <c r="ERO85" s="612"/>
      <c r="ERP85" s="612"/>
      <c r="ERQ85" s="612"/>
      <c r="ERR85" s="181"/>
      <c r="ERS85" s="611"/>
      <c r="ERT85" s="612"/>
      <c r="ERU85" s="612"/>
      <c r="ERV85" s="612"/>
      <c r="ERW85" s="612"/>
      <c r="ERX85" s="612"/>
      <c r="ERY85" s="181"/>
      <c r="ERZ85" s="611"/>
      <c r="ESA85" s="612"/>
      <c r="ESB85" s="612"/>
      <c r="ESC85" s="612"/>
      <c r="ESD85" s="612"/>
      <c r="ESE85" s="612"/>
      <c r="ESF85" s="181"/>
      <c r="ESG85" s="611"/>
      <c r="ESH85" s="612"/>
      <c r="ESI85" s="612"/>
      <c r="ESJ85" s="612"/>
      <c r="ESK85" s="612"/>
      <c r="ESL85" s="612"/>
      <c r="ESM85" s="181"/>
      <c r="ESN85" s="611"/>
      <c r="ESO85" s="612"/>
      <c r="ESP85" s="612"/>
      <c r="ESQ85" s="612"/>
      <c r="ESR85" s="612"/>
      <c r="ESS85" s="612"/>
      <c r="EST85" s="181"/>
      <c r="ESU85" s="611"/>
      <c r="ESV85" s="612"/>
      <c r="ESW85" s="612"/>
      <c r="ESX85" s="612"/>
      <c r="ESY85" s="612"/>
      <c r="ESZ85" s="612"/>
      <c r="ETA85" s="181"/>
      <c r="ETB85" s="611"/>
      <c r="ETC85" s="612"/>
      <c r="ETD85" s="612"/>
      <c r="ETE85" s="612"/>
      <c r="ETF85" s="612"/>
      <c r="ETG85" s="612"/>
      <c r="ETH85" s="181"/>
      <c r="ETI85" s="611"/>
      <c r="ETJ85" s="612"/>
      <c r="ETK85" s="612"/>
      <c r="ETL85" s="612"/>
      <c r="ETM85" s="612"/>
      <c r="ETN85" s="612"/>
      <c r="ETO85" s="181"/>
      <c r="ETP85" s="611"/>
      <c r="ETQ85" s="612"/>
      <c r="ETR85" s="612"/>
      <c r="ETS85" s="612"/>
      <c r="ETT85" s="612"/>
      <c r="ETU85" s="612"/>
      <c r="ETV85" s="181"/>
      <c r="ETW85" s="611"/>
      <c r="ETX85" s="612"/>
      <c r="ETY85" s="612"/>
      <c r="ETZ85" s="612"/>
      <c r="EUA85" s="612"/>
      <c r="EUB85" s="612"/>
      <c r="EUC85" s="181"/>
      <c r="EUD85" s="611"/>
      <c r="EUE85" s="612"/>
      <c r="EUF85" s="612"/>
      <c r="EUG85" s="612"/>
      <c r="EUH85" s="612"/>
      <c r="EUI85" s="612"/>
      <c r="EUJ85" s="181"/>
      <c r="EUK85" s="611"/>
      <c r="EUL85" s="612"/>
      <c r="EUM85" s="612"/>
      <c r="EUN85" s="612"/>
      <c r="EUO85" s="612"/>
      <c r="EUP85" s="612"/>
      <c r="EUQ85" s="181"/>
      <c r="EUR85" s="611"/>
      <c r="EUS85" s="612"/>
      <c r="EUT85" s="612"/>
      <c r="EUU85" s="612"/>
      <c r="EUV85" s="612"/>
      <c r="EUW85" s="612"/>
      <c r="EUX85" s="181"/>
      <c r="EUY85" s="611"/>
      <c r="EUZ85" s="612"/>
      <c r="EVA85" s="612"/>
      <c r="EVB85" s="612"/>
      <c r="EVC85" s="612"/>
      <c r="EVD85" s="612"/>
      <c r="EVE85" s="181"/>
      <c r="EVF85" s="611"/>
      <c r="EVG85" s="612"/>
      <c r="EVH85" s="612"/>
      <c r="EVI85" s="612"/>
      <c r="EVJ85" s="612"/>
      <c r="EVK85" s="612"/>
      <c r="EVL85" s="181"/>
      <c r="EVM85" s="611"/>
      <c r="EVN85" s="612"/>
      <c r="EVO85" s="612"/>
      <c r="EVP85" s="612"/>
      <c r="EVQ85" s="612"/>
      <c r="EVR85" s="612"/>
      <c r="EVS85" s="181"/>
      <c r="EVT85" s="611"/>
      <c r="EVU85" s="612"/>
      <c r="EVV85" s="612"/>
      <c r="EVW85" s="612"/>
      <c r="EVX85" s="612"/>
      <c r="EVY85" s="612"/>
      <c r="EVZ85" s="181"/>
      <c r="EWA85" s="611"/>
      <c r="EWB85" s="612"/>
      <c r="EWC85" s="612"/>
      <c r="EWD85" s="612"/>
      <c r="EWE85" s="612"/>
      <c r="EWF85" s="612"/>
      <c r="EWG85" s="181"/>
      <c r="EWH85" s="611"/>
      <c r="EWI85" s="612"/>
      <c r="EWJ85" s="612"/>
      <c r="EWK85" s="612"/>
      <c r="EWL85" s="612"/>
      <c r="EWM85" s="612"/>
      <c r="EWN85" s="181"/>
      <c r="EWO85" s="611"/>
      <c r="EWP85" s="612"/>
      <c r="EWQ85" s="612"/>
      <c r="EWR85" s="612"/>
      <c r="EWS85" s="612"/>
      <c r="EWT85" s="612"/>
      <c r="EWU85" s="181"/>
      <c r="EWV85" s="611"/>
      <c r="EWW85" s="612"/>
      <c r="EWX85" s="612"/>
      <c r="EWY85" s="612"/>
      <c r="EWZ85" s="612"/>
      <c r="EXA85" s="612"/>
      <c r="EXB85" s="181"/>
      <c r="EXC85" s="611"/>
      <c r="EXD85" s="612"/>
      <c r="EXE85" s="612"/>
      <c r="EXF85" s="612"/>
      <c r="EXG85" s="612"/>
      <c r="EXH85" s="612"/>
      <c r="EXI85" s="181"/>
      <c r="EXJ85" s="611"/>
      <c r="EXK85" s="612"/>
      <c r="EXL85" s="612"/>
      <c r="EXM85" s="612"/>
      <c r="EXN85" s="612"/>
      <c r="EXO85" s="612"/>
      <c r="EXP85" s="181"/>
      <c r="EXQ85" s="611"/>
      <c r="EXR85" s="612"/>
      <c r="EXS85" s="612"/>
      <c r="EXT85" s="612"/>
      <c r="EXU85" s="612"/>
      <c r="EXV85" s="612"/>
      <c r="EXW85" s="181"/>
      <c r="EXX85" s="611"/>
      <c r="EXY85" s="612"/>
      <c r="EXZ85" s="612"/>
      <c r="EYA85" s="612"/>
      <c r="EYB85" s="612"/>
      <c r="EYC85" s="612"/>
      <c r="EYD85" s="181"/>
      <c r="EYE85" s="611"/>
      <c r="EYF85" s="612"/>
      <c r="EYG85" s="612"/>
      <c r="EYH85" s="612"/>
      <c r="EYI85" s="612"/>
      <c r="EYJ85" s="612"/>
      <c r="EYK85" s="181"/>
      <c r="EYL85" s="611"/>
      <c r="EYM85" s="612"/>
      <c r="EYN85" s="612"/>
      <c r="EYO85" s="612"/>
      <c r="EYP85" s="612"/>
      <c r="EYQ85" s="612"/>
      <c r="EYR85" s="181"/>
      <c r="EYS85" s="611"/>
      <c r="EYT85" s="612"/>
      <c r="EYU85" s="612"/>
      <c r="EYV85" s="612"/>
      <c r="EYW85" s="612"/>
      <c r="EYX85" s="612"/>
      <c r="EYY85" s="181"/>
      <c r="EYZ85" s="611"/>
      <c r="EZA85" s="612"/>
      <c r="EZB85" s="612"/>
      <c r="EZC85" s="612"/>
      <c r="EZD85" s="612"/>
      <c r="EZE85" s="612"/>
      <c r="EZF85" s="181"/>
      <c r="EZG85" s="611"/>
      <c r="EZH85" s="612"/>
      <c r="EZI85" s="612"/>
      <c r="EZJ85" s="612"/>
      <c r="EZK85" s="612"/>
      <c r="EZL85" s="612"/>
      <c r="EZM85" s="181"/>
      <c r="EZN85" s="611"/>
      <c r="EZO85" s="612"/>
      <c r="EZP85" s="612"/>
      <c r="EZQ85" s="612"/>
      <c r="EZR85" s="612"/>
      <c r="EZS85" s="612"/>
      <c r="EZT85" s="181"/>
      <c r="EZU85" s="611"/>
      <c r="EZV85" s="612"/>
      <c r="EZW85" s="612"/>
      <c r="EZX85" s="612"/>
      <c r="EZY85" s="612"/>
      <c r="EZZ85" s="612"/>
      <c r="FAA85" s="181"/>
      <c r="FAB85" s="611"/>
      <c r="FAC85" s="612"/>
      <c r="FAD85" s="612"/>
      <c r="FAE85" s="612"/>
      <c r="FAF85" s="612"/>
      <c r="FAG85" s="612"/>
      <c r="FAH85" s="181"/>
      <c r="FAI85" s="611"/>
      <c r="FAJ85" s="612"/>
      <c r="FAK85" s="612"/>
      <c r="FAL85" s="612"/>
      <c r="FAM85" s="612"/>
      <c r="FAN85" s="612"/>
      <c r="FAO85" s="181"/>
      <c r="FAP85" s="611"/>
      <c r="FAQ85" s="612"/>
      <c r="FAR85" s="612"/>
      <c r="FAS85" s="612"/>
      <c r="FAT85" s="612"/>
      <c r="FAU85" s="612"/>
      <c r="FAV85" s="181"/>
      <c r="FAW85" s="611"/>
      <c r="FAX85" s="612"/>
      <c r="FAY85" s="612"/>
      <c r="FAZ85" s="612"/>
      <c r="FBA85" s="612"/>
      <c r="FBB85" s="612"/>
      <c r="FBC85" s="181"/>
      <c r="FBD85" s="611"/>
      <c r="FBE85" s="612"/>
      <c r="FBF85" s="612"/>
      <c r="FBG85" s="612"/>
      <c r="FBH85" s="612"/>
      <c r="FBI85" s="612"/>
      <c r="FBJ85" s="181"/>
      <c r="FBK85" s="611"/>
      <c r="FBL85" s="612"/>
      <c r="FBM85" s="612"/>
      <c r="FBN85" s="612"/>
      <c r="FBO85" s="612"/>
      <c r="FBP85" s="612"/>
      <c r="FBQ85" s="181"/>
      <c r="FBR85" s="611"/>
      <c r="FBS85" s="612"/>
      <c r="FBT85" s="612"/>
      <c r="FBU85" s="612"/>
      <c r="FBV85" s="612"/>
      <c r="FBW85" s="612"/>
      <c r="FBX85" s="181"/>
      <c r="FBY85" s="611"/>
      <c r="FBZ85" s="612"/>
      <c r="FCA85" s="612"/>
      <c r="FCB85" s="612"/>
      <c r="FCC85" s="612"/>
      <c r="FCD85" s="612"/>
      <c r="FCE85" s="181"/>
      <c r="FCF85" s="611"/>
      <c r="FCG85" s="612"/>
      <c r="FCH85" s="612"/>
      <c r="FCI85" s="612"/>
      <c r="FCJ85" s="612"/>
      <c r="FCK85" s="612"/>
      <c r="FCL85" s="181"/>
      <c r="FCM85" s="611"/>
      <c r="FCN85" s="612"/>
      <c r="FCO85" s="612"/>
      <c r="FCP85" s="612"/>
      <c r="FCQ85" s="612"/>
      <c r="FCR85" s="612"/>
      <c r="FCS85" s="181"/>
      <c r="FCT85" s="611"/>
      <c r="FCU85" s="612"/>
      <c r="FCV85" s="612"/>
      <c r="FCW85" s="612"/>
      <c r="FCX85" s="612"/>
      <c r="FCY85" s="612"/>
      <c r="FCZ85" s="181"/>
      <c r="FDA85" s="611"/>
      <c r="FDB85" s="612"/>
      <c r="FDC85" s="612"/>
      <c r="FDD85" s="612"/>
      <c r="FDE85" s="612"/>
      <c r="FDF85" s="612"/>
      <c r="FDG85" s="181"/>
      <c r="FDH85" s="611"/>
      <c r="FDI85" s="612"/>
      <c r="FDJ85" s="612"/>
      <c r="FDK85" s="612"/>
      <c r="FDL85" s="612"/>
      <c r="FDM85" s="612"/>
      <c r="FDN85" s="181"/>
      <c r="FDO85" s="611"/>
      <c r="FDP85" s="612"/>
      <c r="FDQ85" s="612"/>
      <c r="FDR85" s="612"/>
      <c r="FDS85" s="612"/>
      <c r="FDT85" s="612"/>
      <c r="FDU85" s="181"/>
      <c r="FDV85" s="611"/>
      <c r="FDW85" s="612"/>
      <c r="FDX85" s="612"/>
      <c r="FDY85" s="612"/>
      <c r="FDZ85" s="612"/>
      <c r="FEA85" s="612"/>
      <c r="FEB85" s="181"/>
      <c r="FEC85" s="611"/>
      <c r="FED85" s="612"/>
      <c r="FEE85" s="612"/>
      <c r="FEF85" s="612"/>
      <c r="FEG85" s="612"/>
      <c r="FEH85" s="612"/>
      <c r="FEI85" s="181"/>
      <c r="FEJ85" s="611"/>
      <c r="FEK85" s="612"/>
      <c r="FEL85" s="612"/>
      <c r="FEM85" s="612"/>
      <c r="FEN85" s="612"/>
      <c r="FEO85" s="612"/>
      <c r="FEP85" s="181"/>
      <c r="FEQ85" s="611"/>
      <c r="FER85" s="612"/>
      <c r="FES85" s="612"/>
      <c r="FET85" s="612"/>
      <c r="FEU85" s="612"/>
      <c r="FEV85" s="612"/>
      <c r="FEW85" s="181"/>
      <c r="FEX85" s="611"/>
      <c r="FEY85" s="612"/>
      <c r="FEZ85" s="612"/>
      <c r="FFA85" s="612"/>
      <c r="FFB85" s="612"/>
      <c r="FFC85" s="612"/>
      <c r="FFD85" s="181"/>
      <c r="FFE85" s="611"/>
      <c r="FFF85" s="612"/>
      <c r="FFG85" s="612"/>
      <c r="FFH85" s="612"/>
      <c r="FFI85" s="612"/>
      <c r="FFJ85" s="612"/>
      <c r="FFK85" s="181"/>
      <c r="FFL85" s="611"/>
      <c r="FFM85" s="612"/>
      <c r="FFN85" s="612"/>
      <c r="FFO85" s="612"/>
      <c r="FFP85" s="612"/>
      <c r="FFQ85" s="612"/>
      <c r="FFR85" s="181"/>
      <c r="FFS85" s="611"/>
      <c r="FFT85" s="612"/>
      <c r="FFU85" s="612"/>
      <c r="FFV85" s="612"/>
      <c r="FFW85" s="612"/>
      <c r="FFX85" s="612"/>
      <c r="FFY85" s="181"/>
      <c r="FFZ85" s="611"/>
      <c r="FGA85" s="612"/>
      <c r="FGB85" s="612"/>
      <c r="FGC85" s="612"/>
      <c r="FGD85" s="612"/>
      <c r="FGE85" s="612"/>
      <c r="FGF85" s="181"/>
      <c r="FGG85" s="611"/>
      <c r="FGH85" s="612"/>
      <c r="FGI85" s="612"/>
      <c r="FGJ85" s="612"/>
      <c r="FGK85" s="612"/>
      <c r="FGL85" s="612"/>
      <c r="FGM85" s="181"/>
      <c r="FGN85" s="611"/>
      <c r="FGO85" s="612"/>
      <c r="FGP85" s="612"/>
      <c r="FGQ85" s="612"/>
      <c r="FGR85" s="612"/>
      <c r="FGS85" s="612"/>
      <c r="FGT85" s="181"/>
      <c r="FGU85" s="611"/>
      <c r="FGV85" s="612"/>
      <c r="FGW85" s="612"/>
      <c r="FGX85" s="612"/>
      <c r="FGY85" s="612"/>
      <c r="FGZ85" s="612"/>
      <c r="FHA85" s="181"/>
      <c r="FHB85" s="611"/>
      <c r="FHC85" s="612"/>
      <c r="FHD85" s="612"/>
      <c r="FHE85" s="612"/>
      <c r="FHF85" s="612"/>
      <c r="FHG85" s="612"/>
      <c r="FHH85" s="181"/>
      <c r="FHI85" s="611"/>
      <c r="FHJ85" s="612"/>
      <c r="FHK85" s="612"/>
      <c r="FHL85" s="612"/>
      <c r="FHM85" s="612"/>
      <c r="FHN85" s="612"/>
      <c r="FHO85" s="181"/>
      <c r="FHP85" s="611"/>
      <c r="FHQ85" s="612"/>
      <c r="FHR85" s="612"/>
      <c r="FHS85" s="612"/>
      <c r="FHT85" s="612"/>
      <c r="FHU85" s="612"/>
      <c r="FHV85" s="181"/>
      <c r="FHW85" s="611"/>
      <c r="FHX85" s="612"/>
      <c r="FHY85" s="612"/>
      <c r="FHZ85" s="612"/>
      <c r="FIA85" s="612"/>
      <c r="FIB85" s="612"/>
      <c r="FIC85" s="181"/>
      <c r="FID85" s="611"/>
      <c r="FIE85" s="612"/>
      <c r="FIF85" s="612"/>
      <c r="FIG85" s="612"/>
      <c r="FIH85" s="612"/>
      <c r="FII85" s="612"/>
      <c r="FIJ85" s="181"/>
      <c r="FIK85" s="611"/>
      <c r="FIL85" s="612"/>
      <c r="FIM85" s="612"/>
      <c r="FIN85" s="612"/>
      <c r="FIO85" s="612"/>
      <c r="FIP85" s="612"/>
      <c r="FIQ85" s="181"/>
      <c r="FIR85" s="611"/>
      <c r="FIS85" s="612"/>
      <c r="FIT85" s="612"/>
      <c r="FIU85" s="612"/>
      <c r="FIV85" s="612"/>
      <c r="FIW85" s="612"/>
      <c r="FIX85" s="181"/>
      <c r="FIY85" s="611"/>
      <c r="FIZ85" s="612"/>
      <c r="FJA85" s="612"/>
      <c r="FJB85" s="612"/>
      <c r="FJC85" s="612"/>
      <c r="FJD85" s="612"/>
      <c r="FJE85" s="181"/>
      <c r="FJF85" s="611"/>
      <c r="FJG85" s="612"/>
      <c r="FJH85" s="612"/>
      <c r="FJI85" s="612"/>
      <c r="FJJ85" s="612"/>
      <c r="FJK85" s="612"/>
      <c r="FJL85" s="181"/>
      <c r="FJM85" s="611"/>
      <c r="FJN85" s="612"/>
      <c r="FJO85" s="612"/>
      <c r="FJP85" s="612"/>
      <c r="FJQ85" s="612"/>
      <c r="FJR85" s="612"/>
      <c r="FJS85" s="181"/>
      <c r="FJT85" s="611"/>
      <c r="FJU85" s="612"/>
      <c r="FJV85" s="612"/>
      <c r="FJW85" s="612"/>
      <c r="FJX85" s="612"/>
      <c r="FJY85" s="612"/>
      <c r="FJZ85" s="181"/>
      <c r="FKA85" s="611"/>
      <c r="FKB85" s="612"/>
      <c r="FKC85" s="612"/>
      <c r="FKD85" s="612"/>
      <c r="FKE85" s="612"/>
      <c r="FKF85" s="612"/>
      <c r="FKG85" s="181"/>
      <c r="FKH85" s="611"/>
      <c r="FKI85" s="612"/>
      <c r="FKJ85" s="612"/>
      <c r="FKK85" s="612"/>
      <c r="FKL85" s="612"/>
      <c r="FKM85" s="612"/>
      <c r="FKN85" s="181"/>
      <c r="FKO85" s="611"/>
      <c r="FKP85" s="612"/>
      <c r="FKQ85" s="612"/>
      <c r="FKR85" s="612"/>
      <c r="FKS85" s="612"/>
      <c r="FKT85" s="612"/>
      <c r="FKU85" s="181"/>
      <c r="FKV85" s="611"/>
      <c r="FKW85" s="612"/>
      <c r="FKX85" s="612"/>
      <c r="FKY85" s="612"/>
      <c r="FKZ85" s="612"/>
      <c r="FLA85" s="612"/>
      <c r="FLB85" s="181"/>
      <c r="FLC85" s="611"/>
      <c r="FLD85" s="612"/>
      <c r="FLE85" s="612"/>
      <c r="FLF85" s="612"/>
      <c r="FLG85" s="612"/>
      <c r="FLH85" s="612"/>
      <c r="FLI85" s="181"/>
      <c r="FLJ85" s="611"/>
      <c r="FLK85" s="612"/>
      <c r="FLL85" s="612"/>
      <c r="FLM85" s="612"/>
      <c r="FLN85" s="612"/>
      <c r="FLO85" s="612"/>
      <c r="FLP85" s="181"/>
      <c r="FLQ85" s="611"/>
      <c r="FLR85" s="612"/>
      <c r="FLS85" s="612"/>
      <c r="FLT85" s="612"/>
      <c r="FLU85" s="612"/>
      <c r="FLV85" s="612"/>
      <c r="FLW85" s="181"/>
      <c r="FLX85" s="611"/>
      <c r="FLY85" s="612"/>
      <c r="FLZ85" s="612"/>
      <c r="FMA85" s="612"/>
      <c r="FMB85" s="612"/>
      <c r="FMC85" s="612"/>
      <c r="FMD85" s="181"/>
      <c r="FME85" s="611"/>
      <c r="FMF85" s="612"/>
      <c r="FMG85" s="612"/>
      <c r="FMH85" s="612"/>
      <c r="FMI85" s="612"/>
      <c r="FMJ85" s="612"/>
      <c r="FMK85" s="181"/>
      <c r="FML85" s="611"/>
      <c r="FMM85" s="612"/>
      <c r="FMN85" s="612"/>
      <c r="FMO85" s="612"/>
      <c r="FMP85" s="612"/>
      <c r="FMQ85" s="612"/>
      <c r="FMR85" s="181"/>
      <c r="FMS85" s="611"/>
      <c r="FMT85" s="612"/>
      <c r="FMU85" s="612"/>
      <c r="FMV85" s="612"/>
      <c r="FMW85" s="612"/>
      <c r="FMX85" s="612"/>
      <c r="FMY85" s="181"/>
      <c r="FMZ85" s="611"/>
      <c r="FNA85" s="612"/>
      <c r="FNB85" s="612"/>
      <c r="FNC85" s="612"/>
      <c r="FND85" s="612"/>
      <c r="FNE85" s="612"/>
      <c r="FNF85" s="181"/>
      <c r="FNG85" s="611"/>
      <c r="FNH85" s="612"/>
      <c r="FNI85" s="612"/>
      <c r="FNJ85" s="612"/>
      <c r="FNK85" s="612"/>
      <c r="FNL85" s="612"/>
      <c r="FNM85" s="181"/>
      <c r="FNN85" s="611"/>
      <c r="FNO85" s="612"/>
      <c r="FNP85" s="612"/>
      <c r="FNQ85" s="612"/>
      <c r="FNR85" s="612"/>
      <c r="FNS85" s="612"/>
      <c r="FNT85" s="181"/>
      <c r="FNU85" s="611"/>
      <c r="FNV85" s="612"/>
      <c r="FNW85" s="612"/>
      <c r="FNX85" s="612"/>
      <c r="FNY85" s="612"/>
      <c r="FNZ85" s="612"/>
      <c r="FOA85" s="181"/>
      <c r="FOB85" s="611"/>
      <c r="FOC85" s="612"/>
      <c r="FOD85" s="612"/>
      <c r="FOE85" s="612"/>
      <c r="FOF85" s="612"/>
      <c r="FOG85" s="612"/>
      <c r="FOH85" s="181"/>
      <c r="FOI85" s="611"/>
      <c r="FOJ85" s="612"/>
      <c r="FOK85" s="612"/>
      <c r="FOL85" s="612"/>
      <c r="FOM85" s="612"/>
      <c r="FON85" s="612"/>
      <c r="FOO85" s="181"/>
      <c r="FOP85" s="611"/>
      <c r="FOQ85" s="612"/>
      <c r="FOR85" s="612"/>
      <c r="FOS85" s="612"/>
      <c r="FOT85" s="612"/>
      <c r="FOU85" s="612"/>
      <c r="FOV85" s="181"/>
      <c r="FOW85" s="611"/>
      <c r="FOX85" s="612"/>
      <c r="FOY85" s="612"/>
      <c r="FOZ85" s="612"/>
      <c r="FPA85" s="612"/>
      <c r="FPB85" s="612"/>
      <c r="FPC85" s="181"/>
      <c r="FPD85" s="611"/>
      <c r="FPE85" s="612"/>
      <c r="FPF85" s="612"/>
      <c r="FPG85" s="612"/>
      <c r="FPH85" s="612"/>
      <c r="FPI85" s="612"/>
      <c r="FPJ85" s="181"/>
      <c r="FPK85" s="611"/>
      <c r="FPL85" s="612"/>
      <c r="FPM85" s="612"/>
      <c r="FPN85" s="612"/>
      <c r="FPO85" s="612"/>
      <c r="FPP85" s="612"/>
      <c r="FPQ85" s="181"/>
      <c r="FPR85" s="611"/>
      <c r="FPS85" s="612"/>
      <c r="FPT85" s="612"/>
      <c r="FPU85" s="612"/>
      <c r="FPV85" s="612"/>
      <c r="FPW85" s="612"/>
      <c r="FPX85" s="181"/>
      <c r="FPY85" s="611"/>
      <c r="FPZ85" s="612"/>
      <c r="FQA85" s="612"/>
      <c r="FQB85" s="612"/>
      <c r="FQC85" s="612"/>
      <c r="FQD85" s="612"/>
      <c r="FQE85" s="181"/>
      <c r="FQF85" s="611"/>
      <c r="FQG85" s="612"/>
      <c r="FQH85" s="612"/>
      <c r="FQI85" s="612"/>
      <c r="FQJ85" s="612"/>
      <c r="FQK85" s="612"/>
      <c r="FQL85" s="181"/>
      <c r="FQM85" s="611"/>
      <c r="FQN85" s="612"/>
      <c r="FQO85" s="612"/>
      <c r="FQP85" s="612"/>
      <c r="FQQ85" s="612"/>
      <c r="FQR85" s="612"/>
      <c r="FQS85" s="181"/>
      <c r="FQT85" s="611"/>
      <c r="FQU85" s="612"/>
      <c r="FQV85" s="612"/>
      <c r="FQW85" s="612"/>
      <c r="FQX85" s="612"/>
      <c r="FQY85" s="612"/>
      <c r="FQZ85" s="181"/>
      <c r="FRA85" s="611"/>
      <c r="FRB85" s="612"/>
      <c r="FRC85" s="612"/>
      <c r="FRD85" s="612"/>
      <c r="FRE85" s="612"/>
      <c r="FRF85" s="612"/>
      <c r="FRG85" s="181"/>
      <c r="FRH85" s="611"/>
      <c r="FRI85" s="612"/>
      <c r="FRJ85" s="612"/>
      <c r="FRK85" s="612"/>
      <c r="FRL85" s="612"/>
      <c r="FRM85" s="612"/>
      <c r="FRN85" s="181"/>
      <c r="FRO85" s="611"/>
      <c r="FRP85" s="612"/>
      <c r="FRQ85" s="612"/>
      <c r="FRR85" s="612"/>
      <c r="FRS85" s="612"/>
      <c r="FRT85" s="612"/>
      <c r="FRU85" s="181"/>
      <c r="FRV85" s="611"/>
      <c r="FRW85" s="612"/>
      <c r="FRX85" s="612"/>
      <c r="FRY85" s="612"/>
      <c r="FRZ85" s="612"/>
      <c r="FSA85" s="612"/>
      <c r="FSB85" s="181"/>
      <c r="FSC85" s="611"/>
      <c r="FSD85" s="612"/>
      <c r="FSE85" s="612"/>
      <c r="FSF85" s="612"/>
      <c r="FSG85" s="612"/>
      <c r="FSH85" s="612"/>
      <c r="FSI85" s="181"/>
      <c r="FSJ85" s="611"/>
      <c r="FSK85" s="612"/>
      <c r="FSL85" s="612"/>
      <c r="FSM85" s="612"/>
      <c r="FSN85" s="612"/>
      <c r="FSO85" s="612"/>
      <c r="FSP85" s="181"/>
      <c r="FSQ85" s="611"/>
      <c r="FSR85" s="612"/>
      <c r="FSS85" s="612"/>
      <c r="FST85" s="612"/>
      <c r="FSU85" s="612"/>
      <c r="FSV85" s="612"/>
      <c r="FSW85" s="181"/>
      <c r="FSX85" s="611"/>
      <c r="FSY85" s="612"/>
      <c r="FSZ85" s="612"/>
      <c r="FTA85" s="612"/>
      <c r="FTB85" s="612"/>
      <c r="FTC85" s="612"/>
      <c r="FTD85" s="181"/>
      <c r="FTE85" s="611"/>
      <c r="FTF85" s="612"/>
      <c r="FTG85" s="612"/>
      <c r="FTH85" s="612"/>
      <c r="FTI85" s="612"/>
      <c r="FTJ85" s="612"/>
      <c r="FTK85" s="181"/>
      <c r="FTL85" s="611"/>
      <c r="FTM85" s="612"/>
      <c r="FTN85" s="612"/>
      <c r="FTO85" s="612"/>
      <c r="FTP85" s="612"/>
      <c r="FTQ85" s="612"/>
      <c r="FTR85" s="181"/>
      <c r="FTS85" s="611"/>
      <c r="FTT85" s="612"/>
      <c r="FTU85" s="612"/>
      <c r="FTV85" s="612"/>
      <c r="FTW85" s="612"/>
      <c r="FTX85" s="612"/>
      <c r="FTY85" s="181"/>
      <c r="FTZ85" s="611"/>
      <c r="FUA85" s="612"/>
      <c r="FUB85" s="612"/>
      <c r="FUC85" s="612"/>
      <c r="FUD85" s="612"/>
      <c r="FUE85" s="612"/>
      <c r="FUF85" s="181"/>
      <c r="FUG85" s="611"/>
      <c r="FUH85" s="612"/>
      <c r="FUI85" s="612"/>
      <c r="FUJ85" s="612"/>
      <c r="FUK85" s="612"/>
      <c r="FUL85" s="612"/>
      <c r="FUM85" s="181"/>
      <c r="FUN85" s="611"/>
      <c r="FUO85" s="612"/>
      <c r="FUP85" s="612"/>
      <c r="FUQ85" s="612"/>
      <c r="FUR85" s="612"/>
      <c r="FUS85" s="612"/>
      <c r="FUT85" s="181"/>
      <c r="FUU85" s="611"/>
      <c r="FUV85" s="612"/>
      <c r="FUW85" s="612"/>
      <c r="FUX85" s="612"/>
      <c r="FUY85" s="612"/>
      <c r="FUZ85" s="612"/>
      <c r="FVA85" s="181"/>
      <c r="FVB85" s="611"/>
      <c r="FVC85" s="612"/>
      <c r="FVD85" s="612"/>
      <c r="FVE85" s="612"/>
      <c r="FVF85" s="612"/>
      <c r="FVG85" s="612"/>
      <c r="FVH85" s="181"/>
      <c r="FVI85" s="611"/>
      <c r="FVJ85" s="612"/>
      <c r="FVK85" s="612"/>
      <c r="FVL85" s="612"/>
      <c r="FVM85" s="612"/>
      <c r="FVN85" s="612"/>
      <c r="FVO85" s="181"/>
      <c r="FVP85" s="611"/>
      <c r="FVQ85" s="612"/>
      <c r="FVR85" s="612"/>
      <c r="FVS85" s="612"/>
      <c r="FVT85" s="612"/>
      <c r="FVU85" s="612"/>
      <c r="FVV85" s="181"/>
      <c r="FVW85" s="611"/>
      <c r="FVX85" s="612"/>
      <c r="FVY85" s="612"/>
      <c r="FVZ85" s="612"/>
      <c r="FWA85" s="612"/>
      <c r="FWB85" s="612"/>
      <c r="FWC85" s="181"/>
      <c r="FWD85" s="611"/>
      <c r="FWE85" s="612"/>
      <c r="FWF85" s="612"/>
      <c r="FWG85" s="612"/>
      <c r="FWH85" s="612"/>
      <c r="FWI85" s="612"/>
      <c r="FWJ85" s="181"/>
      <c r="FWK85" s="611"/>
      <c r="FWL85" s="612"/>
      <c r="FWM85" s="612"/>
      <c r="FWN85" s="612"/>
      <c r="FWO85" s="612"/>
      <c r="FWP85" s="612"/>
      <c r="FWQ85" s="181"/>
      <c r="FWR85" s="611"/>
      <c r="FWS85" s="612"/>
      <c r="FWT85" s="612"/>
      <c r="FWU85" s="612"/>
      <c r="FWV85" s="612"/>
      <c r="FWW85" s="612"/>
      <c r="FWX85" s="181"/>
      <c r="FWY85" s="611"/>
      <c r="FWZ85" s="612"/>
      <c r="FXA85" s="612"/>
      <c r="FXB85" s="612"/>
      <c r="FXC85" s="612"/>
      <c r="FXD85" s="612"/>
      <c r="FXE85" s="181"/>
      <c r="FXF85" s="611"/>
      <c r="FXG85" s="612"/>
      <c r="FXH85" s="612"/>
      <c r="FXI85" s="612"/>
      <c r="FXJ85" s="612"/>
      <c r="FXK85" s="612"/>
      <c r="FXL85" s="181"/>
      <c r="FXM85" s="611"/>
      <c r="FXN85" s="612"/>
      <c r="FXO85" s="612"/>
      <c r="FXP85" s="612"/>
      <c r="FXQ85" s="612"/>
      <c r="FXR85" s="612"/>
      <c r="FXS85" s="181"/>
      <c r="FXT85" s="611"/>
      <c r="FXU85" s="612"/>
      <c r="FXV85" s="612"/>
      <c r="FXW85" s="612"/>
      <c r="FXX85" s="612"/>
      <c r="FXY85" s="612"/>
      <c r="FXZ85" s="181"/>
      <c r="FYA85" s="611"/>
      <c r="FYB85" s="612"/>
      <c r="FYC85" s="612"/>
      <c r="FYD85" s="612"/>
      <c r="FYE85" s="612"/>
      <c r="FYF85" s="612"/>
      <c r="FYG85" s="181"/>
      <c r="FYH85" s="611"/>
      <c r="FYI85" s="612"/>
      <c r="FYJ85" s="612"/>
      <c r="FYK85" s="612"/>
      <c r="FYL85" s="612"/>
      <c r="FYM85" s="612"/>
      <c r="FYN85" s="181"/>
      <c r="FYO85" s="611"/>
      <c r="FYP85" s="612"/>
      <c r="FYQ85" s="612"/>
      <c r="FYR85" s="612"/>
      <c r="FYS85" s="612"/>
      <c r="FYT85" s="612"/>
      <c r="FYU85" s="181"/>
      <c r="FYV85" s="611"/>
      <c r="FYW85" s="612"/>
      <c r="FYX85" s="612"/>
      <c r="FYY85" s="612"/>
      <c r="FYZ85" s="612"/>
      <c r="FZA85" s="612"/>
      <c r="FZB85" s="181"/>
      <c r="FZC85" s="611"/>
      <c r="FZD85" s="612"/>
      <c r="FZE85" s="612"/>
      <c r="FZF85" s="612"/>
      <c r="FZG85" s="612"/>
      <c r="FZH85" s="612"/>
      <c r="FZI85" s="181"/>
      <c r="FZJ85" s="611"/>
      <c r="FZK85" s="612"/>
      <c r="FZL85" s="612"/>
      <c r="FZM85" s="612"/>
      <c r="FZN85" s="612"/>
      <c r="FZO85" s="612"/>
      <c r="FZP85" s="181"/>
      <c r="FZQ85" s="611"/>
      <c r="FZR85" s="612"/>
      <c r="FZS85" s="612"/>
      <c r="FZT85" s="612"/>
      <c r="FZU85" s="612"/>
      <c r="FZV85" s="612"/>
      <c r="FZW85" s="181"/>
      <c r="FZX85" s="611"/>
      <c r="FZY85" s="612"/>
      <c r="FZZ85" s="612"/>
      <c r="GAA85" s="612"/>
      <c r="GAB85" s="612"/>
      <c r="GAC85" s="612"/>
      <c r="GAD85" s="181"/>
      <c r="GAE85" s="611"/>
      <c r="GAF85" s="612"/>
      <c r="GAG85" s="612"/>
      <c r="GAH85" s="612"/>
      <c r="GAI85" s="612"/>
      <c r="GAJ85" s="612"/>
      <c r="GAK85" s="181"/>
      <c r="GAL85" s="611"/>
      <c r="GAM85" s="612"/>
      <c r="GAN85" s="612"/>
      <c r="GAO85" s="612"/>
      <c r="GAP85" s="612"/>
      <c r="GAQ85" s="612"/>
      <c r="GAR85" s="181"/>
      <c r="GAS85" s="611"/>
      <c r="GAT85" s="612"/>
      <c r="GAU85" s="612"/>
      <c r="GAV85" s="612"/>
      <c r="GAW85" s="612"/>
      <c r="GAX85" s="612"/>
      <c r="GAY85" s="181"/>
      <c r="GAZ85" s="611"/>
      <c r="GBA85" s="612"/>
      <c r="GBB85" s="612"/>
      <c r="GBC85" s="612"/>
      <c r="GBD85" s="612"/>
      <c r="GBE85" s="612"/>
      <c r="GBF85" s="181"/>
      <c r="GBG85" s="611"/>
      <c r="GBH85" s="612"/>
      <c r="GBI85" s="612"/>
      <c r="GBJ85" s="612"/>
      <c r="GBK85" s="612"/>
      <c r="GBL85" s="612"/>
      <c r="GBM85" s="181"/>
      <c r="GBN85" s="611"/>
      <c r="GBO85" s="612"/>
      <c r="GBP85" s="612"/>
      <c r="GBQ85" s="612"/>
      <c r="GBR85" s="612"/>
      <c r="GBS85" s="612"/>
      <c r="GBT85" s="181"/>
      <c r="GBU85" s="611"/>
      <c r="GBV85" s="612"/>
      <c r="GBW85" s="612"/>
      <c r="GBX85" s="612"/>
      <c r="GBY85" s="612"/>
      <c r="GBZ85" s="612"/>
      <c r="GCA85" s="181"/>
      <c r="GCB85" s="611"/>
      <c r="GCC85" s="612"/>
      <c r="GCD85" s="612"/>
      <c r="GCE85" s="612"/>
      <c r="GCF85" s="612"/>
      <c r="GCG85" s="612"/>
      <c r="GCH85" s="181"/>
      <c r="GCI85" s="611"/>
      <c r="GCJ85" s="612"/>
      <c r="GCK85" s="612"/>
      <c r="GCL85" s="612"/>
      <c r="GCM85" s="612"/>
      <c r="GCN85" s="612"/>
      <c r="GCO85" s="181"/>
      <c r="GCP85" s="611"/>
      <c r="GCQ85" s="612"/>
      <c r="GCR85" s="612"/>
      <c r="GCS85" s="612"/>
      <c r="GCT85" s="612"/>
      <c r="GCU85" s="612"/>
      <c r="GCV85" s="181"/>
      <c r="GCW85" s="611"/>
      <c r="GCX85" s="612"/>
      <c r="GCY85" s="612"/>
      <c r="GCZ85" s="612"/>
      <c r="GDA85" s="612"/>
      <c r="GDB85" s="612"/>
      <c r="GDC85" s="181"/>
      <c r="GDD85" s="611"/>
      <c r="GDE85" s="612"/>
      <c r="GDF85" s="612"/>
      <c r="GDG85" s="612"/>
      <c r="GDH85" s="612"/>
      <c r="GDI85" s="612"/>
      <c r="GDJ85" s="181"/>
      <c r="GDK85" s="611"/>
      <c r="GDL85" s="612"/>
      <c r="GDM85" s="612"/>
      <c r="GDN85" s="612"/>
      <c r="GDO85" s="612"/>
      <c r="GDP85" s="612"/>
      <c r="GDQ85" s="181"/>
      <c r="GDR85" s="611"/>
      <c r="GDS85" s="612"/>
      <c r="GDT85" s="612"/>
      <c r="GDU85" s="612"/>
      <c r="GDV85" s="612"/>
      <c r="GDW85" s="612"/>
      <c r="GDX85" s="181"/>
      <c r="GDY85" s="611"/>
      <c r="GDZ85" s="612"/>
      <c r="GEA85" s="612"/>
      <c r="GEB85" s="612"/>
      <c r="GEC85" s="612"/>
      <c r="GED85" s="612"/>
      <c r="GEE85" s="181"/>
      <c r="GEF85" s="611"/>
      <c r="GEG85" s="612"/>
      <c r="GEH85" s="612"/>
      <c r="GEI85" s="612"/>
      <c r="GEJ85" s="612"/>
      <c r="GEK85" s="612"/>
      <c r="GEL85" s="181"/>
      <c r="GEM85" s="611"/>
      <c r="GEN85" s="612"/>
      <c r="GEO85" s="612"/>
      <c r="GEP85" s="612"/>
      <c r="GEQ85" s="612"/>
      <c r="GER85" s="612"/>
      <c r="GES85" s="181"/>
      <c r="GET85" s="611"/>
      <c r="GEU85" s="612"/>
      <c r="GEV85" s="612"/>
      <c r="GEW85" s="612"/>
      <c r="GEX85" s="612"/>
      <c r="GEY85" s="612"/>
      <c r="GEZ85" s="181"/>
      <c r="GFA85" s="611"/>
      <c r="GFB85" s="612"/>
      <c r="GFC85" s="612"/>
      <c r="GFD85" s="612"/>
      <c r="GFE85" s="612"/>
      <c r="GFF85" s="612"/>
      <c r="GFG85" s="181"/>
      <c r="GFH85" s="611"/>
      <c r="GFI85" s="612"/>
      <c r="GFJ85" s="612"/>
      <c r="GFK85" s="612"/>
      <c r="GFL85" s="612"/>
      <c r="GFM85" s="612"/>
      <c r="GFN85" s="181"/>
      <c r="GFO85" s="611"/>
      <c r="GFP85" s="612"/>
      <c r="GFQ85" s="612"/>
      <c r="GFR85" s="612"/>
      <c r="GFS85" s="612"/>
      <c r="GFT85" s="612"/>
      <c r="GFU85" s="181"/>
      <c r="GFV85" s="611"/>
      <c r="GFW85" s="612"/>
      <c r="GFX85" s="612"/>
      <c r="GFY85" s="612"/>
      <c r="GFZ85" s="612"/>
      <c r="GGA85" s="612"/>
      <c r="GGB85" s="181"/>
      <c r="GGC85" s="611"/>
      <c r="GGD85" s="612"/>
      <c r="GGE85" s="612"/>
      <c r="GGF85" s="612"/>
      <c r="GGG85" s="612"/>
      <c r="GGH85" s="612"/>
      <c r="GGI85" s="181"/>
      <c r="GGJ85" s="611"/>
      <c r="GGK85" s="612"/>
      <c r="GGL85" s="612"/>
      <c r="GGM85" s="612"/>
      <c r="GGN85" s="612"/>
      <c r="GGO85" s="612"/>
      <c r="GGP85" s="181"/>
      <c r="GGQ85" s="611"/>
      <c r="GGR85" s="612"/>
      <c r="GGS85" s="612"/>
      <c r="GGT85" s="612"/>
      <c r="GGU85" s="612"/>
      <c r="GGV85" s="612"/>
      <c r="GGW85" s="181"/>
      <c r="GGX85" s="611"/>
      <c r="GGY85" s="612"/>
      <c r="GGZ85" s="612"/>
      <c r="GHA85" s="612"/>
      <c r="GHB85" s="612"/>
      <c r="GHC85" s="612"/>
      <c r="GHD85" s="181"/>
      <c r="GHE85" s="611"/>
      <c r="GHF85" s="612"/>
      <c r="GHG85" s="612"/>
      <c r="GHH85" s="612"/>
      <c r="GHI85" s="612"/>
      <c r="GHJ85" s="612"/>
      <c r="GHK85" s="181"/>
      <c r="GHL85" s="611"/>
      <c r="GHM85" s="612"/>
      <c r="GHN85" s="612"/>
      <c r="GHO85" s="612"/>
      <c r="GHP85" s="612"/>
      <c r="GHQ85" s="612"/>
      <c r="GHR85" s="181"/>
      <c r="GHS85" s="611"/>
      <c r="GHT85" s="612"/>
      <c r="GHU85" s="612"/>
      <c r="GHV85" s="612"/>
      <c r="GHW85" s="612"/>
      <c r="GHX85" s="612"/>
      <c r="GHY85" s="181"/>
      <c r="GHZ85" s="611"/>
      <c r="GIA85" s="612"/>
      <c r="GIB85" s="612"/>
      <c r="GIC85" s="612"/>
      <c r="GID85" s="612"/>
      <c r="GIE85" s="612"/>
      <c r="GIF85" s="181"/>
      <c r="GIG85" s="611"/>
      <c r="GIH85" s="612"/>
      <c r="GII85" s="612"/>
      <c r="GIJ85" s="612"/>
      <c r="GIK85" s="612"/>
      <c r="GIL85" s="612"/>
      <c r="GIM85" s="181"/>
      <c r="GIN85" s="611"/>
      <c r="GIO85" s="612"/>
      <c r="GIP85" s="612"/>
      <c r="GIQ85" s="612"/>
      <c r="GIR85" s="612"/>
      <c r="GIS85" s="612"/>
      <c r="GIT85" s="181"/>
      <c r="GIU85" s="611"/>
      <c r="GIV85" s="612"/>
      <c r="GIW85" s="612"/>
      <c r="GIX85" s="612"/>
      <c r="GIY85" s="612"/>
      <c r="GIZ85" s="612"/>
      <c r="GJA85" s="181"/>
      <c r="GJB85" s="611"/>
      <c r="GJC85" s="612"/>
      <c r="GJD85" s="612"/>
      <c r="GJE85" s="612"/>
      <c r="GJF85" s="612"/>
      <c r="GJG85" s="612"/>
      <c r="GJH85" s="181"/>
      <c r="GJI85" s="611"/>
      <c r="GJJ85" s="612"/>
      <c r="GJK85" s="612"/>
      <c r="GJL85" s="612"/>
      <c r="GJM85" s="612"/>
      <c r="GJN85" s="612"/>
      <c r="GJO85" s="181"/>
      <c r="GJP85" s="611"/>
      <c r="GJQ85" s="612"/>
      <c r="GJR85" s="612"/>
      <c r="GJS85" s="612"/>
      <c r="GJT85" s="612"/>
      <c r="GJU85" s="612"/>
      <c r="GJV85" s="181"/>
      <c r="GJW85" s="611"/>
      <c r="GJX85" s="612"/>
      <c r="GJY85" s="612"/>
      <c r="GJZ85" s="612"/>
      <c r="GKA85" s="612"/>
      <c r="GKB85" s="612"/>
      <c r="GKC85" s="181"/>
      <c r="GKD85" s="611"/>
      <c r="GKE85" s="612"/>
      <c r="GKF85" s="612"/>
      <c r="GKG85" s="612"/>
      <c r="GKH85" s="612"/>
      <c r="GKI85" s="612"/>
      <c r="GKJ85" s="181"/>
      <c r="GKK85" s="611"/>
      <c r="GKL85" s="612"/>
      <c r="GKM85" s="612"/>
      <c r="GKN85" s="612"/>
      <c r="GKO85" s="612"/>
      <c r="GKP85" s="612"/>
      <c r="GKQ85" s="181"/>
      <c r="GKR85" s="611"/>
      <c r="GKS85" s="612"/>
      <c r="GKT85" s="612"/>
      <c r="GKU85" s="612"/>
      <c r="GKV85" s="612"/>
      <c r="GKW85" s="612"/>
      <c r="GKX85" s="181"/>
      <c r="GKY85" s="611"/>
      <c r="GKZ85" s="612"/>
      <c r="GLA85" s="612"/>
      <c r="GLB85" s="612"/>
      <c r="GLC85" s="612"/>
      <c r="GLD85" s="612"/>
      <c r="GLE85" s="181"/>
      <c r="GLF85" s="611"/>
      <c r="GLG85" s="612"/>
      <c r="GLH85" s="612"/>
      <c r="GLI85" s="612"/>
      <c r="GLJ85" s="612"/>
      <c r="GLK85" s="612"/>
      <c r="GLL85" s="181"/>
      <c r="GLM85" s="611"/>
      <c r="GLN85" s="612"/>
      <c r="GLO85" s="612"/>
      <c r="GLP85" s="612"/>
      <c r="GLQ85" s="612"/>
      <c r="GLR85" s="612"/>
      <c r="GLS85" s="181"/>
      <c r="GLT85" s="611"/>
      <c r="GLU85" s="612"/>
      <c r="GLV85" s="612"/>
      <c r="GLW85" s="612"/>
      <c r="GLX85" s="612"/>
      <c r="GLY85" s="612"/>
      <c r="GLZ85" s="181"/>
      <c r="GMA85" s="611"/>
      <c r="GMB85" s="612"/>
      <c r="GMC85" s="612"/>
      <c r="GMD85" s="612"/>
      <c r="GME85" s="612"/>
      <c r="GMF85" s="612"/>
      <c r="GMG85" s="181"/>
      <c r="GMH85" s="611"/>
      <c r="GMI85" s="612"/>
      <c r="GMJ85" s="612"/>
      <c r="GMK85" s="612"/>
      <c r="GML85" s="612"/>
      <c r="GMM85" s="612"/>
      <c r="GMN85" s="181"/>
      <c r="GMO85" s="611"/>
      <c r="GMP85" s="612"/>
      <c r="GMQ85" s="612"/>
      <c r="GMR85" s="612"/>
      <c r="GMS85" s="612"/>
      <c r="GMT85" s="612"/>
      <c r="GMU85" s="181"/>
      <c r="GMV85" s="611"/>
      <c r="GMW85" s="612"/>
      <c r="GMX85" s="612"/>
      <c r="GMY85" s="612"/>
      <c r="GMZ85" s="612"/>
      <c r="GNA85" s="612"/>
      <c r="GNB85" s="181"/>
      <c r="GNC85" s="611"/>
      <c r="GND85" s="612"/>
      <c r="GNE85" s="612"/>
      <c r="GNF85" s="612"/>
      <c r="GNG85" s="612"/>
      <c r="GNH85" s="612"/>
      <c r="GNI85" s="181"/>
      <c r="GNJ85" s="611"/>
      <c r="GNK85" s="612"/>
      <c r="GNL85" s="612"/>
      <c r="GNM85" s="612"/>
      <c r="GNN85" s="612"/>
      <c r="GNO85" s="612"/>
      <c r="GNP85" s="181"/>
      <c r="GNQ85" s="611"/>
      <c r="GNR85" s="612"/>
      <c r="GNS85" s="612"/>
      <c r="GNT85" s="612"/>
      <c r="GNU85" s="612"/>
      <c r="GNV85" s="612"/>
      <c r="GNW85" s="181"/>
      <c r="GNX85" s="611"/>
      <c r="GNY85" s="612"/>
      <c r="GNZ85" s="612"/>
      <c r="GOA85" s="612"/>
      <c r="GOB85" s="612"/>
      <c r="GOC85" s="612"/>
      <c r="GOD85" s="181"/>
      <c r="GOE85" s="611"/>
      <c r="GOF85" s="612"/>
      <c r="GOG85" s="612"/>
      <c r="GOH85" s="612"/>
      <c r="GOI85" s="612"/>
      <c r="GOJ85" s="612"/>
      <c r="GOK85" s="181"/>
      <c r="GOL85" s="611"/>
      <c r="GOM85" s="612"/>
      <c r="GON85" s="612"/>
      <c r="GOO85" s="612"/>
      <c r="GOP85" s="612"/>
      <c r="GOQ85" s="612"/>
      <c r="GOR85" s="181"/>
      <c r="GOS85" s="611"/>
      <c r="GOT85" s="612"/>
      <c r="GOU85" s="612"/>
      <c r="GOV85" s="612"/>
      <c r="GOW85" s="612"/>
      <c r="GOX85" s="612"/>
      <c r="GOY85" s="181"/>
      <c r="GOZ85" s="611"/>
      <c r="GPA85" s="612"/>
      <c r="GPB85" s="612"/>
      <c r="GPC85" s="612"/>
      <c r="GPD85" s="612"/>
      <c r="GPE85" s="612"/>
      <c r="GPF85" s="181"/>
      <c r="GPG85" s="611"/>
      <c r="GPH85" s="612"/>
      <c r="GPI85" s="612"/>
      <c r="GPJ85" s="612"/>
      <c r="GPK85" s="612"/>
      <c r="GPL85" s="612"/>
      <c r="GPM85" s="181"/>
      <c r="GPN85" s="611"/>
      <c r="GPO85" s="612"/>
      <c r="GPP85" s="612"/>
      <c r="GPQ85" s="612"/>
      <c r="GPR85" s="612"/>
      <c r="GPS85" s="612"/>
      <c r="GPT85" s="181"/>
      <c r="GPU85" s="611"/>
      <c r="GPV85" s="612"/>
      <c r="GPW85" s="612"/>
      <c r="GPX85" s="612"/>
      <c r="GPY85" s="612"/>
      <c r="GPZ85" s="612"/>
      <c r="GQA85" s="181"/>
      <c r="GQB85" s="611"/>
      <c r="GQC85" s="612"/>
      <c r="GQD85" s="612"/>
      <c r="GQE85" s="612"/>
      <c r="GQF85" s="612"/>
      <c r="GQG85" s="612"/>
      <c r="GQH85" s="181"/>
      <c r="GQI85" s="611"/>
      <c r="GQJ85" s="612"/>
      <c r="GQK85" s="612"/>
      <c r="GQL85" s="612"/>
      <c r="GQM85" s="612"/>
      <c r="GQN85" s="612"/>
      <c r="GQO85" s="181"/>
      <c r="GQP85" s="611"/>
      <c r="GQQ85" s="612"/>
      <c r="GQR85" s="612"/>
      <c r="GQS85" s="612"/>
      <c r="GQT85" s="612"/>
      <c r="GQU85" s="612"/>
      <c r="GQV85" s="181"/>
      <c r="GQW85" s="611"/>
      <c r="GQX85" s="612"/>
      <c r="GQY85" s="612"/>
      <c r="GQZ85" s="612"/>
      <c r="GRA85" s="612"/>
      <c r="GRB85" s="612"/>
      <c r="GRC85" s="181"/>
      <c r="GRD85" s="611"/>
      <c r="GRE85" s="612"/>
      <c r="GRF85" s="612"/>
      <c r="GRG85" s="612"/>
      <c r="GRH85" s="612"/>
      <c r="GRI85" s="612"/>
      <c r="GRJ85" s="181"/>
      <c r="GRK85" s="611"/>
      <c r="GRL85" s="612"/>
      <c r="GRM85" s="612"/>
      <c r="GRN85" s="612"/>
      <c r="GRO85" s="612"/>
      <c r="GRP85" s="612"/>
      <c r="GRQ85" s="181"/>
      <c r="GRR85" s="611"/>
      <c r="GRS85" s="612"/>
      <c r="GRT85" s="612"/>
      <c r="GRU85" s="612"/>
      <c r="GRV85" s="612"/>
      <c r="GRW85" s="612"/>
      <c r="GRX85" s="181"/>
      <c r="GRY85" s="611"/>
      <c r="GRZ85" s="612"/>
      <c r="GSA85" s="612"/>
      <c r="GSB85" s="612"/>
      <c r="GSC85" s="612"/>
      <c r="GSD85" s="612"/>
      <c r="GSE85" s="181"/>
      <c r="GSF85" s="611"/>
      <c r="GSG85" s="612"/>
      <c r="GSH85" s="612"/>
      <c r="GSI85" s="612"/>
      <c r="GSJ85" s="612"/>
      <c r="GSK85" s="612"/>
      <c r="GSL85" s="181"/>
      <c r="GSM85" s="611"/>
      <c r="GSN85" s="612"/>
      <c r="GSO85" s="612"/>
      <c r="GSP85" s="612"/>
      <c r="GSQ85" s="612"/>
      <c r="GSR85" s="612"/>
      <c r="GSS85" s="181"/>
      <c r="GST85" s="611"/>
      <c r="GSU85" s="612"/>
      <c r="GSV85" s="612"/>
      <c r="GSW85" s="612"/>
      <c r="GSX85" s="612"/>
      <c r="GSY85" s="612"/>
      <c r="GSZ85" s="181"/>
      <c r="GTA85" s="611"/>
      <c r="GTB85" s="612"/>
      <c r="GTC85" s="612"/>
      <c r="GTD85" s="612"/>
      <c r="GTE85" s="612"/>
      <c r="GTF85" s="612"/>
      <c r="GTG85" s="181"/>
      <c r="GTH85" s="611"/>
      <c r="GTI85" s="612"/>
      <c r="GTJ85" s="612"/>
      <c r="GTK85" s="612"/>
      <c r="GTL85" s="612"/>
      <c r="GTM85" s="612"/>
      <c r="GTN85" s="181"/>
      <c r="GTO85" s="611"/>
      <c r="GTP85" s="612"/>
      <c r="GTQ85" s="612"/>
      <c r="GTR85" s="612"/>
      <c r="GTS85" s="612"/>
      <c r="GTT85" s="612"/>
      <c r="GTU85" s="181"/>
      <c r="GTV85" s="611"/>
      <c r="GTW85" s="612"/>
      <c r="GTX85" s="612"/>
      <c r="GTY85" s="612"/>
      <c r="GTZ85" s="612"/>
      <c r="GUA85" s="612"/>
      <c r="GUB85" s="181"/>
      <c r="GUC85" s="611"/>
      <c r="GUD85" s="612"/>
      <c r="GUE85" s="612"/>
      <c r="GUF85" s="612"/>
      <c r="GUG85" s="612"/>
      <c r="GUH85" s="612"/>
      <c r="GUI85" s="181"/>
      <c r="GUJ85" s="611"/>
      <c r="GUK85" s="612"/>
      <c r="GUL85" s="612"/>
      <c r="GUM85" s="612"/>
      <c r="GUN85" s="612"/>
      <c r="GUO85" s="612"/>
      <c r="GUP85" s="181"/>
      <c r="GUQ85" s="611"/>
      <c r="GUR85" s="612"/>
      <c r="GUS85" s="612"/>
      <c r="GUT85" s="612"/>
      <c r="GUU85" s="612"/>
      <c r="GUV85" s="612"/>
      <c r="GUW85" s="181"/>
      <c r="GUX85" s="611"/>
      <c r="GUY85" s="612"/>
      <c r="GUZ85" s="612"/>
      <c r="GVA85" s="612"/>
      <c r="GVB85" s="612"/>
      <c r="GVC85" s="612"/>
      <c r="GVD85" s="181"/>
      <c r="GVE85" s="611"/>
      <c r="GVF85" s="612"/>
      <c r="GVG85" s="612"/>
      <c r="GVH85" s="612"/>
      <c r="GVI85" s="612"/>
      <c r="GVJ85" s="612"/>
      <c r="GVK85" s="181"/>
      <c r="GVL85" s="611"/>
      <c r="GVM85" s="612"/>
      <c r="GVN85" s="612"/>
      <c r="GVO85" s="612"/>
      <c r="GVP85" s="612"/>
      <c r="GVQ85" s="612"/>
      <c r="GVR85" s="181"/>
      <c r="GVS85" s="611"/>
      <c r="GVT85" s="612"/>
      <c r="GVU85" s="612"/>
      <c r="GVV85" s="612"/>
      <c r="GVW85" s="612"/>
      <c r="GVX85" s="612"/>
      <c r="GVY85" s="181"/>
      <c r="GVZ85" s="611"/>
      <c r="GWA85" s="612"/>
      <c r="GWB85" s="612"/>
      <c r="GWC85" s="612"/>
      <c r="GWD85" s="612"/>
      <c r="GWE85" s="612"/>
      <c r="GWF85" s="181"/>
      <c r="GWG85" s="611"/>
      <c r="GWH85" s="612"/>
      <c r="GWI85" s="612"/>
      <c r="GWJ85" s="612"/>
      <c r="GWK85" s="612"/>
      <c r="GWL85" s="612"/>
      <c r="GWM85" s="181"/>
      <c r="GWN85" s="611"/>
      <c r="GWO85" s="612"/>
      <c r="GWP85" s="612"/>
      <c r="GWQ85" s="612"/>
      <c r="GWR85" s="612"/>
      <c r="GWS85" s="612"/>
      <c r="GWT85" s="181"/>
      <c r="GWU85" s="611"/>
      <c r="GWV85" s="612"/>
      <c r="GWW85" s="612"/>
      <c r="GWX85" s="612"/>
      <c r="GWY85" s="612"/>
      <c r="GWZ85" s="612"/>
      <c r="GXA85" s="181"/>
      <c r="GXB85" s="611"/>
      <c r="GXC85" s="612"/>
      <c r="GXD85" s="612"/>
      <c r="GXE85" s="612"/>
      <c r="GXF85" s="612"/>
      <c r="GXG85" s="612"/>
      <c r="GXH85" s="181"/>
      <c r="GXI85" s="611"/>
      <c r="GXJ85" s="612"/>
      <c r="GXK85" s="612"/>
      <c r="GXL85" s="612"/>
      <c r="GXM85" s="612"/>
      <c r="GXN85" s="612"/>
      <c r="GXO85" s="181"/>
      <c r="GXP85" s="611"/>
      <c r="GXQ85" s="612"/>
      <c r="GXR85" s="612"/>
      <c r="GXS85" s="612"/>
      <c r="GXT85" s="612"/>
      <c r="GXU85" s="612"/>
      <c r="GXV85" s="181"/>
      <c r="GXW85" s="611"/>
      <c r="GXX85" s="612"/>
      <c r="GXY85" s="612"/>
      <c r="GXZ85" s="612"/>
      <c r="GYA85" s="612"/>
      <c r="GYB85" s="612"/>
      <c r="GYC85" s="181"/>
      <c r="GYD85" s="611"/>
      <c r="GYE85" s="612"/>
      <c r="GYF85" s="612"/>
      <c r="GYG85" s="612"/>
      <c r="GYH85" s="612"/>
      <c r="GYI85" s="612"/>
      <c r="GYJ85" s="181"/>
      <c r="GYK85" s="611"/>
      <c r="GYL85" s="612"/>
      <c r="GYM85" s="612"/>
      <c r="GYN85" s="612"/>
      <c r="GYO85" s="612"/>
      <c r="GYP85" s="612"/>
      <c r="GYQ85" s="181"/>
      <c r="GYR85" s="611"/>
      <c r="GYS85" s="612"/>
      <c r="GYT85" s="612"/>
      <c r="GYU85" s="612"/>
      <c r="GYV85" s="612"/>
      <c r="GYW85" s="612"/>
      <c r="GYX85" s="181"/>
      <c r="GYY85" s="611"/>
      <c r="GYZ85" s="612"/>
      <c r="GZA85" s="612"/>
      <c r="GZB85" s="612"/>
      <c r="GZC85" s="612"/>
      <c r="GZD85" s="612"/>
      <c r="GZE85" s="181"/>
      <c r="GZF85" s="611"/>
      <c r="GZG85" s="612"/>
      <c r="GZH85" s="612"/>
      <c r="GZI85" s="612"/>
      <c r="GZJ85" s="612"/>
      <c r="GZK85" s="612"/>
      <c r="GZL85" s="181"/>
      <c r="GZM85" s="611"/>
      <c r="GZN85" s="612"/>
      <c r="GZO85" s="612"/>
      <c r="GZP85" s="612"/>
      <c r="GZQ85" s="612"/>
      <c r="GZR85" s="612"/>
      <c r="GZS85" s="181"/>
      <c r="GZT85" s="611"/>
      <c r="GZU85" s="612"/>
      <c r="GZV85" s="612"/>
      <c r="GZW85" s="612"/>
      <c r="GZX85" s="612"/>
      <c r="GZY85" s="612"/>
      <c r="GZZ85" s="181"/>
      <c r="HAA85" s="611"/>
      <c r="HAB85" s="612"/>
      <c r="HAC85" s="612"/>
      <c r="HAD85" s="612"/>
      <c r="HAE85" s="612"/>
      <c r="HAF85" s="612"/>
      <c r="HAG85" s="181"/>
      <c r="HAH85" s="611"/>
      <c r="HAI85" s="612"/>
      <c r="HAJ85" s="612"/>
      <c r="HAK85" s="612"/>
      <c r="HAL85" s="612"/>
      <c r="HAM85" s="612"/>
      <c r="HAN85" s="181"/>
      <c r="HAO85" s="611"/>
      <c r="HAP85" s="612"/>
      <c r="HAQ85" s="612"/>
      <c r="HAR85" s="612"/>
      <c r="HAS85" s="612"/>
      <c r="HAT85" s="612"/>
      <c r="HAU85" s="181"/>
      <c r="HAV85" s="611"/>
      <c r="HAW85" s="612"/>
      <c r="HAX85" s="612"/>
      <c r="HAY85" s="612"/>
      <c r="HAZ85" s="612"/>
      <c r="HBA85" s="612"/>
      <c r="HBB85" s="181"/>
      <c r="HBC85" s="611"/>
      <c r="HBD85" s="612"/>
      <c r="HBE85" s="612"/>
      <c r="HBF85" s="612"/>
      <c r="HBG85" s="612"/>
      <c r="HBH85" s="612"/>
      <c r="HBI85" s="181"/>
      <c r="HBJ85" s="611"/>
      <c r="HBK85" s="612"/>
      <c r="HBL85" s="612"/>
      <c r="HBM85" s="612"/>
      <c r="HBN85" s="612"/>
      <c r="HBO85" s="612"/>
      <c r="HBP85" s="181"/>
      <c r="HBQ85" s="611"/>
      <c r="HBR85" s="612"/>
      <c r="HBS85" s="612"/>
      <c r="HBT85" s="612"/>
      <c r="HBU85" s="612"/>
      <c r="HBV85" s="612"/>
      <c r="HBW85" s="181"/>
      <c r="HBX85" s="611"/>
      <c r="HBY85" s="612"/>
      <c r="HBZ85" s="612"/>
      <c r="HCA85" s="612"/>
      <c r="HCB85" s="612"/>
      <c r="HCC85" s="612"/>
      <c r="HCD85" s="181"/>
      <c r="HCE85" s="611"/>
      <c r="HCF85" s="612"/>
      <c r="HCG85" s="612"/>
      <c r="HCH85" s="612"/>
      <c r="HCI85" s="612"/>
      <c r="HCJ85" s="612"/>
      <c r="HCK85" s="181"/>
      <c r="HCL85" s="611"/>
      <c r="HCM85" s="612"/>
      <c r="HCN85" s="612"/>
      <c r="HCO85" s="612"/>
      <c r="HCP85" s="612"/>
      <c r="HCQ85" s="612"/>
      <c r="HCR85" s="181"/>
      <c r="HCS85" s="611"/>
      <c r="HCT85" s="612"/>
      <c r="HCU85" s="612"/>
      <c r="HCV85" s="612"/>
      <c r="HCW85" s="612"/>
      <c r="HCX85" s="612"/>
      <c r="HCY85" s="181"/>
      <c r="HCZ85" s="611"/>
      <c r="HDA85" s="612"/>
      <c r="HDB85" s="612"/>
      <c r="HDC85" s="612"/>
      <c r="HDD85" s="612"/>
      <c r="HDE85" s="612"/>
      <c r="HDF85" s="181"/>
      <c r="HDG85" s="611"/>
      <c r="HDH85" s="612"/>
      <c r="HDI85" s="612"/>
      <c r="HDJ85" s="612"/>
      <c r="HDK85" s="612"/>
      <c r="HDL85" s="612"/>
      <c r="HDM85" s="181"/>
      <c r="HDN85" s="611"/>
      <c r="HDO85" s="612"/>
      <c r="HDP85" s="612"/>
      <c r="HDQ85" s="612"/>
      <c r="HDR85" s="612"/>
      <c r="HDS85" s="612"/>
      <c r="HDT85" s="181"/>
      <c r="HDU85" s="611"/>
      <c r="HDV85" s="612"/>
      <c r="HDW85" s="612"/>
      <c r="HDX85" s="612"/>
      <c r="HDY85" s="612"/>
      <c r="HDZ85" s="612"/>
      <c r="HEA85" s="181"/>
      <c r="HEB85" s="611"/>
      <c r="HEC85" s="612"/>
      <c r="HED85" s="612"/>
      <c r="HEE85" s="612"/>
      <c r="HEF85" s="612"/>
      <c r="HEG85" s="612"/>
      <c r="HEH85" s="181"/>
      <c r="HEI85" s="611"/>
      <c r="HEJ85" s="612"/>
      <c r="HEK85" s="612"/>
      <c r="HEL85" s="612"/>
      <c r="HEM85" s="612"/>
      <c r="HEN85" s="612"/>
      <c r="HEO85" s="181"/>
      <c r="HEP85" s="611"/>
      <c r="HEQ85" s="612"/>
      <c r="HER85" s="612"/>
      <c r="HES85" s="612"/>
      <c r="HET85" s="612"/>
      <c r="HEU85" s="612"/>
      <c r="HEV85" s="181"/>
      <c r="HEW85" s="611"/>
      <c r="HEX85" s="612"/>
      <c r="HEY85" s="612"/>
      <c r="HEZ85" s="612"/>
      <c r="HFA85" s="612"/>
      <c r="HFB85" s="612"/>
      <c r="HFC85" s="181"/>
      <c r="HFD85" s="611"/>
      <c r="HFE85" s="612"/>
      <c r="HFF85" s="612"/>
      <c r="HFG85" s="612"/>
      <c r="HFH85" s="612"/>
      <c r="HFI85" s="612"/>
      <c r="HFJ85" s="181"/>
      <c r="HFK85" s="611"/>
      <c r="HFL85" s="612"/>
      <c r="HFM85" s="612"/>
      <c r="HFN85" s="612"/>
      <c r="HFO85" s="612"/>
      <c r="HFP85" s="612"/>
      <c r="HFQ85" s="181"/>
      <c r="HFR85" s="611"/>
      <c r="HFS85" s="612"/>
      <c r="HFT85" s="612"/>
      <c r="HFU85" s="612"/>
      <c r="HFV85" s="612"/>
      <c r="HFW85" s="612"/>
      <c r="HFX85" s="181"/>
      <c r="HFY85" s="611"/>
      <c r="HFZ85" s="612"/>
      <c r="HGA85" s="612"/>
      <c r="HGB85" s="612"/>
      <c r="HGC85" s="612"/>
      <c r="HGD85" s="612"/>
      <c r="HGE85" s="181"/>
      <c r="HGF85" s="611"/>
      <c r="HGG85" s="612"/>
      <c r="HGH85" s="612"/>
      <c r="HGI85" s="612"/>
      <c r="HGJ85" s="612"/>
      <c r="HGK85" s="612"/>
      <c r="HGL85" s="181"/>
      <c r="HGM85" s="611"/>
      <c r="HGN85" s="612"/>
      <c r="HGO85" s="612"/>
      <c r="HGP85" s="612"/>
      <c r="HGQ85" s="612"/>
      <c r="HGR85" s="612"/>
      <c r="HGS85" s="181"/>
      <c r="HGT85" s="611"/>
      <c r="HGU85" s="612"/>
      <c r="HGV85" s="612"/>
      <c r="HGW85" s="612"/>
      <c r="HGX85" s="612"/>
      <c r="HGY85" s="612"/>
      <c r="HGZ85" s="181"/>
      <c r="HHA85" s="611"/>
      <c r="HHB85" s="612"/>
      <c r="HHC85" s="612"/>
      <c r="HHD85" s="612"/>
      <c r="HHE85" s="612"/>
      <c r="HHF85" s="612"/>
      <c r="HHG85" s="181"/>
      <c r="HHH85" s="611"/>
      <c r="HHI85" s="612"/>
      <c r="HHJ85" s="612"/>
      <c r="HHK85" s="612"/>
      <c r="HHL85" s="612"/>
      <c r="HHM85" s="612"/>
      <c r="HHN85" s="181"/>
      <c r="HHO85" s="611"/>
      <c r="HHP85" s="612"/>
      <c r="HHQ85" s="612"/>
      <c r="HHR85" s="612"/>
      <c r="HHS85" s="612"/>
      <c r="HHT85" s="612"/>
      <c r="HHU85" s="181"/>
      <c r="HHV85" s="611"/>
      <c r="HHW85" s="612"/>
      <c r="HHX85" s="612"/>
      <c r="HHY85" s="612"/>
      <c r="HHZ85" s="612"/>
      <c r="HIA85" s="612"/>
      <c r="HIB85" s="181"/>
      <c r="HIC85" s="611"/>
      <c r="HID85" s="612"/>
      <c r="HIE85" s="612"/>
      <c r="HIF85" s="612"/>
      <c r="HIG85" s="612"/>
      <c r="HIH85" s="612"/>
      <c r="HII85" s="181"/>
      <c r="HIJ85" s="611"/>
      <c r="HIK85" s="612"/>
      <c r="HIL85" s="612"/>
      <c r="HIM85" s="612"/>
      <c r="HIN85" s="612"/>
      <c r="HIO85" s="612"/>
      <c r="HIP85" s="181"/>
      <c r="HIQ85" s="611"/>
      <c r="HIR85" s="612"/>
      <c r="HIS85" s="612"/>
      <c r="HIT85" s="612"/>
      <c r="HIU85" s="612"/>
      <c r="HIV85" s="612"/>
      <c r="HIW85" s="181"/>
      <c r="HIX85" s="611"/>
      <c r="HIY85" s="612"/>
      <c r="HIZ85" s="612"/>
      <c r="HJA85" s="612"/>
      <c r="HJB85" s="612"/>
      <c r="HJC85" s="612"/>
      <c r="HJD85" s="181"/>
      <c r="HJE85" s="611"/>
      <c r="HJF85" s="612"/>
      <c r="HJG85" s="612"/>
      <c r="HJH85" s="612"/>
      <c r="HJI85" s="612"/>
      <c r="HJJ85" s="612"/>
      <c r="HJK85" s="181"/>
      <c r="HJL85" s="611"/>
      <c r="HJM85" s="612"/>
      <c r="HJN85" s="612"/>
      <c r="HJO85" s="612"/>
      <c r="HJP85" s="612"/>
      <c r="HJQ85" s="612"/>
      <c r="HJR85" s="181"/>
      <c r="HJS85" s="611"/>
      <c r="HJT85" s="612"/>
      <c r="HJU85" s="612"/>
      <c r="HJV85" s="612"/>
      <c r="HJW85" s="612"/>
      <c r="HJX85" s="612"/>
      <c r="HJY85" s="181"/>
      <c r="HJZ85" s="611"/>
      <c r="HKA85" s="612"/>
      <c r="HKB85" s="612"/>
      <c r="HKC85" s="612"/>
      <c r="HKD85" s="612"/>
      <c r="HKE85" s="612"/>
      <c r="HKF85" s="181"/>
      <c r="HKG85" s="611"/>
      <c r="HKH85" s="612"/>
      <c r="HKI85" s="612"/>
      <c r="HKJ85" s="612"/>
      <c r="HKK85" s="612"/>
      <c r="HKL85" s="612"/>
      <c r="HKM85" s="181"/>
      <c r="HKN85" s="611"/>
      <c r="HKO85" s="612"/>
      <c r="HKP85" s="612"/>
      <c r="HKQ85" s="612"/>
      <c r="HKR85" s="612"/>
      <c r="HKS85" s="612"/>
      <c r="HKT85" s="181"/>
      <c r="HKU85" s="611"/>
      <c r="HKV85" s="612"/>
      <c r="HKW85" s="612"/>
      <c r="HKX85" s="612"/>
      <c r="HKY85" s="612"/>
      <c r="HKZ85" s="612"/>
      <c r="HLA85" s="181"/>
      <c r="HLB85" s="611"/>
      <c r="HLC85" s="612"/>
      <c r="HLD85" s="612"/>
      <c r="HLE85" s="612"/>
      <c r="HLF85" s="612"/>
      <c r="HLG85" s="612"/>
      <c r="HLH85" s="181"/>
      <c r="HLI85" s="611"/>
      <c r="HLJ85" s="612"/>
      <c r="HLK85" s="612"/>
      <c r="HLL85" s="612"/>
      <c r="HLM85" s="612"/>
      <c r="HLN85" s="612"/>
      <c r="HLO85" s="181"/>
      <c r="HLP85" s="611"/>
      <c r="HLQ85" s="612"/>
      <c r="HLR85" s="612"/>
      <c r="HLS85" s="612"/>
      <c r="HLT85" s="612"/>
      <c r="HLU85" s="612"/>
      <c r="HLV85" s="181"/>
      <c r="HLW85" s="611"/>
      <c r="HLX85" s="612"/>
      <c r="HLY85" s="612"/>
      <c r="HLZ85" s="612"/>
      <c r="HMA85" s="612"/>
      <c r="HMB85" s="612"/>
      <c r="HMC85" s="181"/>
      <c r="HMD85" s="611"/>
      <c r="HME85" s="612"/>
      <c r="HMF85" s="612"/>
      <c r="HMG85" s="612"/>
      <c r="HMH85" s="612"/>
      <c r="HMI85" s="612"/>
      <c r="HMJ85" s="181"/>
      <c r="HMK85" s="611"/>
      <c r="HML85" s="612"/>
      <c r="HMM85" s="612"/>
      <c r="HMN85" s="612"/>
      <c r="HMO85" s="612"/>
      <c r="HMP85" s="612"/>
      <c r="HMQ85" s="181"/>
      <c r="HMR85" s="611"/>
      <c r="HMS85" s="612"/>
      <c r="HMT85" s="612"/>
      <c r="HMU85" s="612"/>
      <c r="HMV85" s="612"/>
      <c r="HMW85" s="612"/>
      <c r="HMX85" s="181"/>
      <c r="HMY85" s="611"/>
      <c r="HMZ85" s="612"/>
      <c r="HNA85" s="612"/>
      <c r="HNB85" s="612"/>
      <c r="HNC85" s="612"/>
      <c r="HND85" s="612"/>
      <c r="HNE85" s="181"/>
      <c r="HNF85" s="611"/>
      <c r="HNG85" s="612"/>
      <c r="HNH85" s="612"/>
      <c r="HNI85" s="612"/>
      <c r="HNJ85" s="612"/>
      <c r="HNK85" s="612"/>
      <c r="HNL85" s="181"/>
      <c r="HNM85" s="611"/>
      <c r="HNN85" s="612"/>
      <c r="HNO85" s="612"/>
      <c r="HNP85" s="612"/>
      <c r="HNQ85" s="612"/>
      <c r="HNR85" s="612"/>
      <c r="HNS85" s="181"/>
      <c r="HNT85" s="611"/>
      <c r="HNU85" s="612"/>
      <c r="HNV85" s="612"/>
      <c r="HNW85" s="612"/>
      <c r="HNX85" s="612"/>
      <c r="HNY85" s="612"/>
      <c r="HNZ85" s="181"/>
      <c r="HOA85" s="611"/>
      <c r="HOB85" s="612"/>
      <c r="HOC85" s="612"/>
      <c r="HOD85" s="612"/>
      <c r="HOE85" s="612"/>
      <c r="HOF85" s="612"/>
      <c r="HOG85" s="181"/>
      <c r="HOH85" s="611"/>
      <c r="HOI85" s="612"/>
      <c r="HOJ85" s="612"/>
      <c r="HOK85" s="612"/>
      <c r="HOL85" s="612"/>
      <c r="HOM85" s="612"/>
      <c r="HON85" s="181"/>
      <c r="HOO85" s="611"/>
      <c r="HOP85" s="612"/>
      <c r="HOQ85" s="612"/>
      <c r="HOR85" s="612"/>
      <c r="HOS85" s="612"/>
      <c r="HOT85" s="612"/>
      <c r="HOU85" s="181"/>
      <c r="HOV85" s="611"/>
      <c r="HOW85" s="612"/>
      <c r="HOX85" s="612"/>
      <c r="HOY85" s="612"/>
      <c r="HOZ85" s="612"/>
      <c r="HPA85" s="612"/>
      <c r="HPB85" s="181"/>
      <c r="HPC85" s="611"/>
      <c r="HPD85" s="612"/>
      <c r="HPE85" s="612"/>
      <c r="HPF85" s="612"/>
      <c r="HPG85" s="612"/>
      <c r="HPH85" s="612"/>
      <c r="HPI85" s="181"/>
      <c r="HPJ85" s="611"/>
      <c r="HPK85" s="612"/>
      <c r="HPL85" s="612"/>
      <c r="HPM85" s="612"/>
      <c r="HPN85" s="612"/>
      <c r="HPO85" s="612"/>
      <c r="HPP85" s="181"/>
      <c r="HPQ85" s="611"/>
      <c r="HPR85" s="612"/>
      <c r="HPS85" s="612"/>
      <c r="HPT85" s="612"/>
      <c r="HPU85" s="612"/>
      <c r="HPV85" s="612"/>
      <c r="HPW85" s="181"/>
      <c r="HPX85" s="611"/>
      <c r="HPY85" s="612"/>
      <c r="HPZ85" s="612"/>
      <c r="HQA85" s="612"/>
      <c r="HQB85" s="612"/>
      <c r="HQC85" s="612"/>
      <c r="HQD85" s="181"/>
      <c r="HQE85" s="611"/>
      <c r="HQF85" s="612"/>
      <c r="HQG85" s="612"/>
      <c r="HQH85" s="612"/>
      <c r="HQI85" s="612"/>
      <c r="HQJ85" s="612"/>
      <c r="HQK85" s="181"/>
      <c r="HQL85" s="611"/>
      <c r="HQM85" s="612"/>
      <c r="HQN85" s="612"/>
      <c r="HQO85" s="612"/>
      <c r="HQP85" s="612"/>
      <c r="HQQ85" s="612"/>
      <c r="HQR85" s="181"/>
      <c r="HQS85" s="611"/>
      <c r="HQT85" s="612"/>
      <c r="HQU85" s="612"/>
      <c r="HQV85" s="612"/>
      <c r="HQW85" s="612"/>
      <c r="HQX85" s="612"/>
      <c r="HQY85" s="181"/>
      <c r="HQZ85" s="611"/>
      <c r="HRA85" s="612"/>
      <c r="HRB85" s="612"/>
      <c r="HRC85" s="612"/>
      <c r="HRD85" s="612"/>
      <c r="HRE85" s="612"/>
      <c r="HRF85" s="181"/>
      <c r="HRG85" s="611"/>
      <c r="HRH85" s="612"/>
      <c r="HRI85" s="612"/>
      <c r="HRJ85" s="612"/>
      <c r="HRK85" s="612"/>
      <c r="HRL85" s="612"/>
      <c r="HRM85" s="181"/>
      <c r="HRN85" s="611"/>
      <c r="HRO85" s="612"/>
      <c r="HRP85" s="612"/>
      <c r="HRQ85" s="612"/>
      <c r="HRR85" s="612"/>
      <c r="HRS85" s="612"/>
      <c r="HRT85" s="181"/>
      <c r="HRU85" s="611"/>
      <c r="HRV85" s="612"/>
      <c r="HRW85" s="612"/>
      <c r="HRX85" s="612"/>
      <c r="HRY85" s="612"/>
      <c r="HRZ85" s="612"/>
      <c r="HSA85" s="181"/>
      <c r="HSB85" s="611"/>
      <c r="HSC85" s="612"/>
      <c r="HSD85" s="612"/>
      <c r="HSE85" s="612"/>
      <c r="HSF85" s="612"/>
      <c r="HSG85" s="612"/>
      <c r="HSH85" s="181"/>
      <c r="HSI85" s="611"/>
      <c r="HSJ85" s="612"/>
      <c r="HSK85" s="612"/>
      <c r="HSL85" s="612"/>
      <c r="HSM85" s="612"/>
      <c r="HSN85" s="612"/>
      <c r="HSO85" s="181"/>
      <c r="HSP85" s="611"/>
      <c r="HSQ85" s="612"/>
      <c r="HSR85" s="612"/>
      <c r="HSS85" s="612"/>
      <c r="HST85" s="612"/>
      <c r="HSU85" s="612"/>
      <c r="HSV85" s="181"/>
      <c r="HSW85" s="611"/>
      <c r="HSX85" s="612"/>
      <c r="HSY85" s="612"/>
      <c r="HSZ85" s="612"/>
      <c r="HTA85" s="612"/>
      <c r="HTB85" s="612"/>
      <c r="HTC85" s="181"/>
      <c r="HTD85" s="611"/>
      <c r="HTE85" s="612"/>
      <c r="HTF85" s="612"/>
      <c r="HTG85" s="612"/>
      <c r="HTH85" s="612"/>
      <c r="HTI85" s="612"/>
      <c r="HTJ85" s="181"/>
      <c r="HTK85" s="611"/>
      <c r="HTL85" s="612"/>
      <c r="HTM85" s="612"/>
      <c r="HTN85" s="612"/>
      <c r="HTO85" s="612"/>
      <c r="HTP85" s="612"/>
      <c r="HTQ85" s="181"/>
      <c r="HTR85" s="611"/>
      <c r="HTS85" s="612"/>
      <c r="HTT85" s="612"/>
      <c r="HTU85" s="612"/>
      <c r="HTV85" s="612"/>
      <c r="HTW85" s="612"/>
      <c r="HTX85" s="181"/>
      <c r="HTY85" s="611"/>
      <c r="HTZ85" s="612"/>
      <c r="HUA85" s="612"/>
      <c r="HUB85" s="612"/>
      <c r="HUC85" s="612"/>
      <c r="HUD85" s="612"/>
      <c r="HUE85" s="181"/>
      <c r="HUF85" s="611"/>
      <c r="HUG85" s="612"/>
      <c r="HUH85" s="612"/>
      <c r="HUI85" s="612"/>
      <c r="HUJ85" s="612"/>
      <c r="HUK85" s="612"/>
      <c r="HUL85" s="181"/>
      <c r="HUM85" s="611"/>
      <c r="HUN85" s="612"/>
      <c r="HUO85" s="612"/>
      <c r="HUP85" s="612"/>
      <c r="HUQ85" s="612"/>
      <c r="HUR85" s="612"/>
      <c r="HUS85" s="181"/>
      <c r="HUT85" s="611"/>
      <c r="HUU85" s="612"/>
      <c r="HUV85" s="612"/>
      <c r="HUW85" s="612"/>
      <c r="HUX85" s="612"/>
      <c r="HUY85" s="612"/>
      <c r="HUZ85" s="181"/>
      <c r="HVA85" s="611"/>
      <c r="HVB85" s="612"/>
      <c r="HVC85" s="612"/>
      <c r="HVD85" s="612"/>
      <c r="HVE85" s="612"/>
      <c r="HVF85" s="612"/>
      <c r="HVG85" s="181"/>
      <c r="HVH85" s="611"/>
      <c r="HVI85" s="612"/>
      <c r="HVJ85" s="612"/>
      <c r="HVK85" s="612"/>
      <c r="HVL85" s="612"/>
      <c r="HVM85" s="612"/>
      <c r="HVN85" s="181"/>
      <c r="HVO85" s="611"/>
      <c r="HVP85" s="612"/>
      <c r="HVQ85" s="612"/>
      <c r="HVR85" s="612"/>
      <c r="HVS85" s="612"/>
      <c r="HVT85" s="612"/>
      <c r="HVU85" s="181"/>
      <c r="HVV85" s="611"/>
      <c r="HVW85" s="612"/>
      <c r="HVX85" s="612"/>
      <c r="HVY85" s="612"/>
      <c r="HVZ85" s="612"/>
      <c r="HWA85" s="612"/>
      <c r="HWB85" s="181"/>
      <c r="HWC85" s="611"/>
      <c r="HWD85" s="612"/>
      <c r="HWE85" s="612"/>
      <c r="HWF85" s="612"/>
      <c r="HWG85" s="612"/>
      <c r="HWH85" s="612"/>
      <c r="HWI85" s="181"/>
      <c r="HWJ85" s="611"/>
      <c r="HWK85" s="612"/>
      <c r="HWL85" s="612"/>
      <c r="HWM85" s="612"/>
      <c r="HWN85" s="612"/>
      <c r="HWO85" s="612"/>
      <c r="HWP85" s="181"/>
      <c r="HWQ85" s="611"/>
      <c r="HWR85" s="612"/>
      <c r="HWS85" s="612"/>
      <c r="HWT85" s="612"/>
      <c r="HWU85" s="612"/>
      <c r="HWV85" s="612"/>
      <c r="HWW85" s="181"/>
      <c r="HWX85" s="611"/>
      <c r="HWY85" s="612"/>
      <c r="HWZ85" s="612"/>
      <c r="HXA85" s="612"/>
      <c r="HXB85" s="612"/>
      <c r="HXC85" s="612"/>
      <c r="HXD85" s="181"/>
      <c r="HXE85" s="611"/>
      <c r="HXF85" s="612"/>
      <c r="HXG85" s="612"/>
      <c r="HXH85" s="612"/>
      <c r="HXI85" s="612"/>
      <c r="HXJ85" s="612"/>
      <c r="HXK85" s="181"/>
      <c r="HXL85" s="611"/>
      <c r="HXM85" s="612"/>
      <c r="HXN85" s="612"/>
      <c r="HXO85" s="612"/>
      <c r="HXP85" s="612"/>
      <c r="HXQ85" s="612"/>
      <c r="HXR85" s="181"/>
      <c r="HXS85" s="611"/>
      <c r="HXT85" s="612"/>
      <c r="HXU85" s="612"/>
      <c r="HXV85" s="612"/>
      <c r="HXW85" s="612"/>
      <c r="HXX85" s="612"/>
      <c r="HXY85" s="181"/>
      <c r="HXZ85" s="611"/>
      <c r="HYA85" s="612"/>
      <c r="HYB85" s="612"/>
      <c r="HYC85" s="612"/>
      <c r="HYD85" s="612"/>
      <c r="HYE85" s="612"/>
      <c r="HYF85" s="181"/>
      <c r="HYG85" s="611"/>
      <c r="HYH85" s="612"/>
      <c r="HYI85" s="612"/>
      <c r="HYJ85" s="612"/>
      <c r="HYK85" s="612"/>
      <c r="HYL85" s="612"/>
      <c r="HYM85" s="181"/>
      <c r="HYN85" s="611"/>
      <c r="HYO85" s="612"/>
      <c r="HYP85" s="612"/>
      <c r="HYQ85" s="612"/>
      <c r="HYR85" s="612"/>
      <c r="HYS85" s="612"/>
      <c r="HYT85" s="181"/>
      <c r="HYU85" s="611"/>
      <c r="HYV85" s="612"/>
      <c r="HYW85" s="612"/>
      <c r="HYX85" s="612"/>
      <c r="HYY85" s="612"/>
      <c r="HYZ85" s="612"/>
      <c r="HZA85" s="181"/>
      <c r="HZB85" s="611"/>
      <c r="HZC85" s="612"/>
      <c r="HZD85" s="612"/>
      <c r="HZE85" s="612"/>
      <c r="HZF85" s="612"/>
      <c r="HZG85" s="612"/>
      <c r="HZH85" s="181"/>
      <c r="HZI85" s="611"/>
      <c r="HZJ85" s="612"/>
      <c r="HZK85" s="612"/>
      <c r="HZL85" s="612"/>
      <c r="HZM85" s="612"/>
      <c r="HZN85" s="612"/>
      <c r="HZO85" s="181"/>
      <c r="HZP85" s="611"/>
      <c r="HZQ85" s="612"/>
      <c r="HZR85" s="612"/>
      <c r="HZS85" s="612"/>
      <c r="HZT85" s="612"/>
      <c r="HZU85" s="612"/>
      <c r="HZV85" s="181"/>
      <c r="HZW85" s="611"/>
      <c r="HZX85" s="612"/>
      <c r="HZY85" s="612"/>
      <c r="HZZ85" s="612"/>
      <c r="IAA85" s="612"/>
      <c r="IAB85" s="612"/>
      <c r="IAC85" s="181"/>
      <c r="IAD85" s="611"/>
      <c r="IAE85" s="612"/>
      <c r="IAF85" s="612"/>
      <c r="IAG85" s="612"/>
      <c r="IAH85" s="612"/>
      <c r="IAI85" s="612"/>
      <c r="IAJ85" s="181"/>
      <c r="IAK85" s="611"/>
      <c r="IAL85" s="612"/>
      <c r="IAM85" s="612"/>
      <c r="IAN85" s="612"/>
      <c r="IAO85" s="612"/>
      <c r="IAP85" s="612"/>
      <c r="IAQ85" s="181"/>
      <c r="IAR85" s="611"/>
      <c r="IAS85" s="612"/>
      <c r="IAT85" s="612"/>
      <c r="IAU85" s="612"/>
      <c r="IAV85" s="612"/>
      <c r="IAW85" s="612"/>
      <c r="IAX85" s="181"/>
      <c r="IAY85" s="611"/>
      <c r="IAZ85" s="612"/>
      <c r="IBA85" s="612"/>
      <c r="IBB85" s="612"/>
      <c r="IBC85" s="612"/>
      <c r="IBD85" s="612"/>
      <c r="IBE85" s="181"/>
      <c r="IBF85" s="611"/>
      <c r="IBG85" s="612"/>
      <c r="IBH85" s="612"/>
      <c r="IBI85" s="612"/>
      <c r="IBJ85" s="612"/>
      <c r="IBK85" s="612"/>
      <c r="IBL85" s="181"/>
      <c r="IBM85" s="611"/>
      <c r="IBN85" s="612"/>
      <c r="IBO85" s="612"/>
      <c r="IBP85" s="612"/>
      <c r="IBQ85" s="612"/>
      <c r="IBR85" s="612"/>
      <c r="IBS85" s="181"/>
      <c r="IBT85" s="611"/>
      <c r="IBU85" s="612"/>
      <c r="IBV85" s="612"/>
      <c r="IBW85" s="612"/>
      <c r="IBX85" s="612"/>
      <c r="IBY85" s="612"/>
      <c r="IBZ85" s="181"/>
      <c r="ICA85" s="611"/>
      <c r="ICB85" s="612"/>
      <c r="ICC85" s="612"/>
      <c r="ICD85" s="612"/>
      <c r="ICE85" s="612"/>
      <c r="ICF85" s="612"/>
      <c r="ICG85" s="181"/>
      <c r="ICH85" s="611"/>
      <c r="ICI85" s="612"/>
      <c r="ICJ85" s="612"/>
      <c r="ICK85" s="612"/>
      <c r="ICL85" s="612"/>
      <c r="ICM85" s="612"/>
      <c r="ICN85" s="181"/>
      <c r="ICO85" s="611"/>
      <c r="ICP85" s="612"/>
      <c r="ICQ85" s="612"/>
      <c r="ICR85" s="612"/>
      <c r="ICS85" s="612"/>
      <c r="ICT85" s="612"/>
      <c r="ICU85" s="181"/>
      <c r="ICV85" s="611"/>
      <c r="ICW85" s="612"/>
      <c r="ICX85" s="612"/>
      <c r="ICY85" s="612"/>
      <c r="ICZ85" s="612"/>
      <c r="IDA85" s="612"/>
      <c r="IDB85" s="181"/>
      <c r="IDC85" s="611"/>
      <c r="IDD85" s="612"/>
      <c r="IDE85" s="612"/>
      <c r="IDF85" s="612"/>
      <c r="IDG85" s="612"/>
      <c r="IDH85" s="612"/>
      <c r="IDI85" s="181"/>
      <c r="IDJ85" s="611"/>
      <c r="IDK85" s="612"/>
      <c r="IDL85" s="612"/>
      <c r="IDM85" s="612"/>
      <c r="IDN85" s="612"/>
      <c r="IDO85" s="612"/>
      <c r="IDP85" s="181"/>
      <c r="IDQ85" s="611"/>
      <c r="IDR85" s="612"/>
      <c r="IDS85" s="612"/>
      <c r="IDT85" s="612"/>
      <c r="IDU85" s="612"/>
      <c r="IDV85" s="612"/>
      <c r="IDW85" s="181"/>
      <c r="IDX85" s="611"/>
      <c r="IDY85" s="612"/>
      <c r="IDZ85" s="612"/>
      <c r="IEA85" s="612"/>
      <c r="IEB85" s="612"/>
      <c r="IEC85" s="612"/>
      <c r="IED85" s="181"/>
      <c r="IEE85" s="611"/>
      <c r="IEF85" s="612"/>
      <c r="IEG85" s="612"/>
      <c r="IEH85" s="612"/>
      <c r="IEI85" s="612"/>
      <c r="IEJ85" s="612"/>
      <c r="IEK85" s="181"/>
      <c r="IEL85" s="611"/>
      <c r="IEM85" s="612"/>
      <c r="IEN85" s="612"/>
      <c r="IEO85" s="612"/>
      <c r="IEP85" s="612"/>
      <c r="IEQ85" s="612"/>
      <c r="IER85" s="181"/>
      <c r="IES85" s="611"/>
      <c r="IET85" s="612"/>
      <c r="IEU85" s="612"/>
      <c r="IEV85" s="612"/>
      <c r="IEW85" s="612"/>
      <c r="IEX85" s="612"/>
      <c r="IEY85" s="181"/>
      <c r="IEZ85" s="611"/>
      <c r="IFA85" s="612"/>
      <c r="IFB85" s="612"/>
      <c r="IFC85" s="612"/>
      <c r="IFD85" s="612"/>
      <c r="IFE85" s="612"/>
      <c r="IFF85" s="181"/>
      <c r="IFG85" s="611"/>
      <c r="IFH85" s="612"/>
      <c r="IFI85" s="612"/>
      <c r="IFJ85" s="612"/>
      <c r="IFK85" s="612"/>
      <c r="IFL85" s="612"/>
      <c r="IFM85" s="181"/>
      <c r="IFN85" s="611"/>
      <c r="IFO85" s="612"/>
      <c r="IFP85" s="612"/>
      <c r="IFQ85" s="612"/>
      <c r="IFR85" s="612"/>
      <c r="IFS85" s="612"/>
      <c r="IFT85" s="181"/>
      <c r="IFU85" s="611"/>
      <c r="IFV85" s="612"/>
      <c r="IFW85" s="612"/>
      <c r="IFX85" s="612"/>
      <c r="IFY85" s="612"/>
      <c r="IFZ85" s="612"/>
      <c r="IGA85" s="181"/>
      <c r="IGB85" s="611"/>
      <c r="IGC85" s="612"/>
      <c r="IGD85" s="612"/>
      <c r="IGE85" s="612"/>
      <c r="IGF85" s="612"/>
      <c r="IGG85" s="612"/>
      <c r="IGH85" s="181"/>
      <c r="IGI85" s="611"/>
      <c r="IGJ85" s="612"/>
      <c r="IGK85" s="612"/>
      <c r="IGL85" s="612"/>
      <c r="IGM85" s="612"/>
      <c r="IGN85" s="612"/>
      <c r="IGO85" s="181"/>
      <c r="IGP85" s="611"/>
      <c r="IGQ85" s="612"/>
      <c r="IGR85" s="612"/>
      <c r="IGS85" s="612"/>
      <c r="IGT85" s="612"/>
      <c r="IGU85" s="612"/>
      <c r="IGV85" s="181"/>
      <c r="IGW85" s="611"/>
      <c r="IGX85" s="612"/>
      <c r="IGY85" s="612"/>
      <c r="IGZ85" s="612"/>
      <c r="IHA85" s="612"/>
      <c r="IHB85" s="612"/>
      <c r="IHC85" s="181"/>
      <c r="IHD85" s="611"/>
      <c r="IHE85" s="612"/>
      <c r="IHF85" s="612"/>
      <c r="IHG85" s="612"/>
      <c r="IHH85" s="612"/>
      <c r="IHI85" s="612"/>
      <c r="IHJ85" s="181"/>
      <c r="IHK85" s="611"/>
      <c r="IHL85" s="612"/>
      <c r="IHM85" s="612"/>
      <c r="IHN85" s="612"/>
      <c r="IHO85" s="612"/>
      <c r="IHP85" s="612"/>
      <c r="IHQ85" s="181"/>
      <c r="IHR85" s="611"/>
      <c r="IHS85" s="612"/>
      <c r="IHT85" s="612"/>
      <c r="IHU85" s="612"/>
      <c r="IHV85" s="612"/>
      <c r="IHW85" s="612"/>
      <c r="IHX85" s="181"/>
      <c r="IHY85" s="611"/>
      <c r="IHZ85" s="612"/>
      <c r="IIA85" s="612"/>
      <c r="IIB85" s="612"/>
      <c r="IIC85" s="612"/>
      <c r="IID85" s="612"/>
      <c r="IIE85" s="181"/>
      <c r="IIF85" s="611"/>
      <c r="IIG85" s="612"/>
      <c r="IIH85" s="612"/>
      <c r="III85" s="612"/>
      <c r="IIJ85" s="612"/>
      <c r="IIK85" s="612"/>
      <c r="IIL85" s="181"/>
      <c r="IIM85" s="611"/>
      <c r="IIN85" s="612"/>
      <c r="IIO85" s="612"/>
      <c r="IIP85" s="612"/>
      <c r="IIQ85" s="612"/>
      <c r="IIR85" s="612"/>
      <c r="IIS85" s="181"/>
      <c r="IIT85" s="611"/>
      <c r="IIU85" s="612"/>
      <c r="IIV85" s="612"/>
      <c r="IIW85" s="612"/>
      <c r="IIX85" s="612"/>
      <c r="IIY85" s="612"/>
      <c r="IIZ85" s="181"/>
      <c r="IJA85" s="611"/>
      <c r="IJB85" s="612"/>
      <c r="IJC85" s="612"/>
      <c r="IJD85" s="612"/>
      <c r="IJE85" s="612"/>
      <c r="IJF85" s="612"/>
      <c r="IJG85" s="181"/>
      <c r="IJH85" s="611"/>
      <c r="IJI85" s="612"/>
      <c r="IJJ85" s="612"/>
      <c r="IJK85" s="612"/>
      <c r="IJL85" s="612"/>
      <c r="IJM85" s="612"/>
      <c r="IJN85" s="181"/>
      <c r="IJO85" s="611"/>
      <c r="IJP85" s="612"/>
      <c r="IJQ85" s="612"/>
      <c r="IJR85" s="612"/>
      <c r="IJS85" s="612"/>
      <c r="IJT85" s="612"/>
      <c r="IJU85" s="181"/>
      <c r="IJV85" s="611"/>
      <c r="IJW85" s="612"/>
      <c r="IJX85" s="612"/>
      <c r="IJY85" s="612"/>
      <c r="IJZ85" s="612"/>
      <c r="IKA85" s="612"/>
      <c r="IKB85" s="181"/>
      <c r="IKC85" s="611"/>
      <c r="IKD85" s="612"/>
      <c r="IKE85" s="612"/>
      <c r="IKF85" s="612"/>
      <c r="IKG85" s="612"/>
      <c r="IKH85" s="612"/>
      <c r="IKI85" s="181"/>
      <c r="IKJ85" s="611"/>
      <c r="IKK85" s="612"/>
      <c r="IKL85" s="612"/>
      <c r="IKM85" s="612"/>
      <c r="IKN85" s="612"/>
      <c r="IKO85" s="612"/>
      <c r="IKP85" s="181"/>
      <c r="IKQ85" s="611"/>
      <c r="IKR85" s="612"/>
      <c r="IKS85" s="612"/>
      <c r="IKT85" s="612"/>
      <c r="IKU85" s="612"/>
      <c r="IKV85" s="612"/>
      <c r="IKW85" s="181"/>
      <c r="IKX85" s="611"/>
      <c r="IKY85" s="612"/>
      <c r="IKZ85" s="612"/>
      <c r="ILA85" s="612"/>
      <c r="ILB85" s="612"/>
      <c r="ILC85" s="612"/>
      <c r="ILD85" s="181"/>
      <c r="ILE85" s="611"/>
      <c r="ILF85" s="612"/>
      <c r="ILG85" s="612"/>
      <c r="ILH85" s="612"/>
      <c r="ILI85" s="612"/>
      <c r="ILJ85" s="612"/>
      <c r="ILK85" s="181"/>
      <c r="ILL85" s="611"/>
      <c r="ILM85" s="612"/>
      <c r="ILN85" s="612"/>
      <c r="ILO85" s="612"/>
      <c r="ILP85" s="612"/>
      <c r="ILQ85" s="612"/>
      <c r="ILR85" s="181"/>
      <c r="ILS85" s="611"/>
      <c r="ILT85" s="612"/>
      <c r="ILU85" s="612"/>
      <c r="ILV85" s="612"/>
      <c r="ILW85" s="612"/>
      <c r="ILX85" s="612"/>
      <c r="ILY85" s="181"/>
      <c r="ILZ85" s="611"/>
      <c r="IMA85" s="612"/>
      <c r="IMB85" s="612"/>
      <c r="IMC85" s="612"/>
      <c r="IMD85" s="612"/>
      <c r="IME85" s="612"/>
      <c r="IMF85" s="181"/>
      <c r="IMG85" s="611"/>
      <c r="IMH85" s="612"/>
      <c r="IMI85" s="612"/>
      <c r="IMJ85" s="612"/>
      <c r="IMK85" s="612"/>
      <c r="IML85" s="612"/>
      <c r="IMM85" s="181"/>
      <c r="IMN85" s="611"/>
      <c r="IMO85" s="612"/>
      <c r="IMP85" s="612"/>
      <c r="IMQ85" s="612"/>
      <c r="IMR85" s="612"/>
      <c r="IMS85" s="612"/>
      <c r="IMT85" s="181"/>
      <c r="IMU85" s="611"/>
      <c r="IMV85" s="612"/>
      <c r="IMW85" s="612"/>
      <c r="IMX85" s="612"/>
      <c r="IMY85" s="612"/>
      <c r="IMZ85" s="612"/>
      <c r="INA85" s="181"/>
      <c r="INB85" s="611"/>
      <c r="INC85" s="612"/>
      <c r="IND85" s="612"/>
      <c r="INE85" s="612"/>
      <c r="INF85" s="612"/>
      <c r="ING85" s="612"/>
      <c r="INH85" s="181"/>
      <c r="INI85" s="611"/>
      <c r="INJ85" s="612"/>
      <c r="INK85" s="612"/>
      <c r="INL85" s="612"/>
      <c r="INM85" s="612"/>
      <c r="INN85" s="612"/>
      <c r="INO85" s="181"/>
      <c r="INP85" s="611"/>
      <c r="INQ85" s="612"/>
      <c r="INR85" s="612"/>
      <c r="INS85" s="612"/>
      <c r="INT85" s="612"/>
      <c r="INU85" s="612"/>
      <c r="INV85" s="181"/>
      <c r="INW85" s="611"/>
      <c r="INX85" s="612"/>
      <c r="INY85" s="612"/>
      <c r="INZ85" s="612"/>
      <c r="IOA85" s="612"/>
      <c r="IOB85" s="612"/>
      <c r="IOC85" s="181"/>
      <c r="IOD85" s="611"/>
      <c r="IOE85" s="612"/>
      <c r="IOF85" s="612"/>
      <c r="IOG85" s="612"/>
      <c r="IOH85" s="612"/>
      <c r="IOI85" s="612"/>
      <c r="IOJ85" s="181"/>
      <c r="IOK85" s="611"/>
      <c r="IOL85" s="612"/>
      <c r="IOM85" s="612"/>
      <c r="ION85" s="612"/>
      <c r="IOO85" s="612"/>
      <c r="IOP85" s="612"/>
      <c r="IOQ85" s="181"/>
      <c r="IOR85" s="611"/>
      <c r="IOS85" s="612"/>
      <c r="IOT85" s="612"/>
      <c r="IOU85" s="612"/>
      <c r="IOV85" s="612"/>
      <c r="IOW85" s="612"/>
      <c r="IOX85" s="181"/>
      <c r="IOY85" s="611"/>
      <c r="IOZ85" s="612"/>
      <c r="IPA85" s="612"/>
      <c r="IPB85" s="612"/>
      <c r="IPC85" s="612"/>
      <c r="IPD85" s="612"/>
      <c r="IPE85" s="181"/>
      <c r="IPF85" s="611"/>
      <c r="IPG85" s="612"/>
      <c r="IPH85" s="612"/>
      <c r="IPI85" s="612"/>
      <c r="IPJ85" s="612"/>
      <c r="IPK85" s="612"/>
      <c r="IPL85" s="181"/>
      <c r="IPM85" s="611"/>
      <c r="IPN85" s="612"/>
      <c r="IPO85" s="612"/>
      <c r="IPP85" s="612"/>
      <c r="IPQ85" s="612"/>
      <c r="IPR85" s="612"/>
      <c r="IPS85" s="181"/>
      <c r="IPT85" s="611"/>
      <c r="IPU85" s="612"/>
      <c r="IPV85" s="612"/>
      <c r="IPW85" s="612"/>
      <c r="IPX85" s="612"/>
      <c r="IPY85" s="612"/>
      <c r="IPZ85" s="181"/>
      <c r="IQA85" s="611"/>
      <c r="IQB85" s="612"/>
      <c r="IQC85" s="612"/>
      <c r="IQD85" s="612"/>
      <c r="IQE85" s="612"/>
      <c r="IQF85" s="612"/>
      <c r="IQG85" s="181"/>
      <c r="IQH85" s="611"/>
      <c r="IQI85" s="612"/>
      <c r="IQJ85" s="612"/>
      <c r="IQK85" s="612"/>
      <c r="IQL85" s="612"/>
      <c r="IQM85" s="612"/>
      <c r="IQN85" s="181"/>
      <c r="IQO85" s="611"/>
      <c r="IQP85" s="612"/>
      <c r="IQQ85" s="612"/>
      <c r="IQR85" s="612"/>
      <c r="IQS85" s="612"/>
      <c r="IQT85" s="612"/>
      <c r="IQU85" s="181"/>
      <c r="IQV85" s="611"/>
      <c r="IQW85" s="612"/>
      <c r="IQX85" s="612"/>
      <c r="IQY85" s="612"/>
      <c r="IQZ85" s="612"/>
      <c r="IRA85" s="612"/>
      <c r="IRB85" s="181"/>
      <c r="IRC85" s="611"/>
      <c r="IRD85" s="612"/>
      <c r="IRE85" s="612"/>
      <c r="IRF85" s="612"/>
      <c r="IRG85" s="612"/>
      <c r="IRH85" s="612"/>
      <c r="IRI85" s="181"/>
      <c r="IRJ85" s="611"/>
      <c r="IRK85" s="612"/>
      <c r="IRL85" s="612"/>
      <c r="IRM85" s="612"/>
      <c r="IRN85" s="612"/>
      <c r="IRO85" s="612"/>
      <c r="IRP85" s="181"/>
      <c r="IRQ85" s="611"/>
      <c r="IRR85" s="612"/>
      <c r="IRS85" s="612"/>
      <c r="IRT85" s="612"/>
      <c r="IRU85" s="612"/>
      <c r="IRV85" s="612"/>
      <c r="IRW85" s="181"/>
      <c r="IRX85" s="611"/>
      <c r="IRY85" s="612"/>
      <c r="IRZ85" s="612"/>
      <c r="ISA85" s="612"/>
      <c r="ISB85" s="612"/>
      <c r="ISC85" s="612"/>
      <c r="ISD85" s="181"/>
      <c r="ISE85" s="611"/>
      <c r="ISF85" s="612"/>
      <c r="ISG85" s="612"/>
      <c r="ISH85" s="612"/>
      <c r="ISI85" s="612"/>
      <c r="ISJ85" s="612"/>
      <c r="ISK85" s="181"/>
      <c r="ISL85" s="611"/>
      <c r="ISM85" s="612"/>
      <c r="ISN85" s="612"/>
      <c r="ISO85" s="612"/>
      <c r="ISP85" s="612"/>
      <c r="ISQ85" s="612"/>
      <c r="ISR85" s="181"/>
      <c r="ISS85" s="611"/>
      <c r="IST85" s="612"/>
      <c r="ISU85" s="612"/>
      <c r="ISV85" s="612"/>
      <c r="ISW85" s="612"/>
      <c r="ISX85" s="612"/>
      <c r="ISY85" s="181"/>
      <c r="ISZ85" s="611"/>
      <c r="ITA85" s="612"/>
      <c r="ITB85" s="612"/>
      <c r="ITC85" s="612"/>
      <c r="ITD85" s="612"/>
      <c r="ITE85" s="612"/>
      <c r="ITF85" s="181"/>
      <c r="ITG85" s="611"/>
      <c r="ITH85" s="612"/>
      <c r="ITI85" s="612"/>
      <c r="ITJ85" s="612"/>
      <c r="ITK85" s="612"/>
      <c r="ITL85" s="612"/>
      <c r="ITM85" s="181"/>
      <c r="ITN85" s="611"/>
      <c r="ITO85" s="612"/>
      <c r="ITP85" s="612"/>
      <c r="ITQ85" s="612"/>
      <c r="ITR85" s="612"/>
      <c r="ITS85" s="612"/>
      <c r="ITT85" s="181"/>
      <c r="ITU85" s="611"/>
      <c r="ITV85" s="612"/>
      <c r="ITW85" s="612"/>
      <c r="ITX85" s="612"/>
      <c r="ITY85" s="612"/>
      <c r="ITZ85" s="612"/>
      <c r="IUA85" s="181"/>
      <c r="IUB85" s="611"/>
      <c r="IUC85" s="612"/>
      <c r="IUD85" s="612"/>
      <c r="IUE85" s="612"/>
      <c r="IUF85" s="612"/>
      <c r="IUG85" s="612"/>
      <c r="IUH85" s="181"/>
      <c r="IUI85" s="611"/>
      <c r="IUJ85" s="612"/>
      <c r="IUK85" s="612"/>
      <c r="IUL85" s="612"/>
      <c r="IUM85" s="612"/>
      <c r="IUN85" s="612"/>
      <c r="IUO85" s="181"/>
      <c r="IUP85" s="611"/>
      <c r="IUQ85" s="612"/>
      <c r="IUR85" s="612"/>
      <c r="IUS85" s="612"/>
      <c r="IUT85" s="612"/>
      <c r="IUU85" s="612"/>
      <c r="IUV85" s="181"/>
      <c r="IUW85" s="611"/>
      <c r="IUX85" s="612"/>
      <c r="IUY85" s="612"/>
      <c r="IUZ85" s="612"/>
      <c r="IVA85" s="612"/>
      <c r="IVB85" s="612"/>
      <c r="IVC85" s="181"/>
      <c r="IVD85" s="611"/>
      <c r="IVE85" s="612"/>
      <c r="IVF85" s="612"/>
      <c r="IVG85" s="612"/>
      <c r="IVH85" s="612"/>
      <c r="IVI85" s="612"/>
      <c r="IVJ85" s="181"/>
      <c r="IVK85" s="611"/>
      <c r="IVL85" s="612"/>
      <c r="IVM85" s="612"/>
      <c r="IVN85" s="612"/>
      <c r="IVO85" s="612"/>
      <c r="IVP85" s="612"/>
      <c r="IVQ85" s="181"/>
      <c r="IVR85" s="611"/>
      <c r="IVS85" s="612"/>
      <c r="IVT85" s="612"/>
      <c r="IVU85" s="612"/>
      <c r="IVV85" s="612"/>
      <c r="IVW85" s="612"/>
      <c r="IVX85" s="181"/>
      <c r="IVY85" s="611"/>
      <c r="IVZ85" s="612"/>
      <c r="IWA85" s="612"/>
      <c r="IWB85" s="612"/>
      <c r="IWC85" s="612"/>
      <c r="IWD85" s="612"/>
      <c r="IWE85" s="181"/>
      <c r="IWF85" s="611"/>
      <c r="IWG85" s="612"/>
      <c r="IWH85" s="612"/>
      <c r="IWI85" s="612"/>
      <c r="IWJ85" s="612"/>
      <c r="IWK85" s="612"/>
      <c r="IWL85" s="181"/>
      <c r="IWM85" s="611"/>
      <c r="IWN85" s="612"/>
      <c r="IWO85" s="612"/>
      <c r="IWP85" s="612"/>
      <c r="IWQ85" s="612"/>
      <c r="IWR85" s="612"/>
      <c r="IWS85" s="181"/>
      <c r="IWT85" s="611"/>
      <c r="IWU85" s="612"/>
      <c r="IWV85" s="612"/>
      <c r="IWW85" s="612"/>
      <c r="IWX85" s="612"/>
      <c r="IWY85" s="612"/>
      <c r="IWZ85" s="181"/>
      <c r="IXA85" s="611"/>
      <c r="IXB85" s="612"/>
      <c r="IXC85" s="612"/>
      <c r="IXD85" s="612"/>
      <c r="IXE85" s="612"/>
      <c r="IXF85" s="612"/>
      <c r="IXG85" s="181"/>
      <c r="IXH85" s="611"/>
      <c r="IXI85" s="612"/>
      <c r="IXJ85" s="612"/>
      <c r="IXK85" s="612"/>
      <c r="IXL85" s="612"/>
      <c r="IXM85" s="612"/>
      <c r="IXN85" s="181"/>
      <c r="IXO85" s="611"/>
      <c r="IXP85" s="612"/>
      <c r="IXQ85" s="612"/>
      <c r="IXR85" s="612"/>
      <c r="IXS85" s="612"/>
      <c r="IXT85" s="612"/>
      <c r="IXU85" s="181"/>
      <c r="IXV85" s="611"/>
      <c r="IXW85" s="612"/>
      <c r="IXX85" s="612"/>
      <c r="IXY85" s="612"/>
      <c r="IXZ85" s="612"/>
      <c r="IYA85" s="612"/>
      <c r="IYB85" s="181"/>
      <c r="IYC85" s="611"/>
      <c r="IYD85" s="612"/>
      <c r="IYE85" s="612"/>
      <c r="IYF85" s="612"/>
      <c r="IYG85" s="612"/>
      <c r="IYH85" s="612"/>
      <c r="IYI85" s="181"/>
      <c r="IYJ85" s="611"/>
      <c r="IYK85" s="612"/>
      <c r="IYL85" s="612"/>
      <c r="IYM85" s="612"/>
      <c r="IYN85" s="612"/>
      <c r="IYO85" s="612"/>
      <c r="IYP85" s="181"/>
      <c r="IYQ85" s="611"/>
      <c r="IYR85" s="612"/>
      <c r="IYS85" s="612"/>
      <c r="IYT85" s="612"/>
      <c r="IYU85" s="612"/>
      <c r="IYV85" s="612"/>
      <c r="IYW85" s="181"/>
      <c r="IYX85" s="611"/>
      <c r="IYY85" s="612"/>
      <c r="IYZ85" s="612"/>
      <c r="IZA85" s="612"/>
      <c r="IZB85" s="612"/>
      <c r="IZC85" s="612"/>
      <c r="IZD85" s="181"/>
      <c r="IZE85" s="611"/>
      <c r="IZF85" s="612"/>
      <c r="IZG85" s="612"/>
      <c r="IZH85" s="612"/>
      <c r="IZI85" s="612"/>
      <c r="IZJ85" s="612"/>
      <c r="IZK85" s="181"/>
      <c r="IZL85" s="611"/>
      <c r="IZM85" s="612"/>
      <c r="IZN85" s="612"/>
      <c r="IZO85" s="612"/>
      <c r="IZP85" s="612"/>
      <c r="IZQ85" s="612"/>
      <c r="IZR85" s="181"/>
      <c r="IZS85" s="611"/>
      <c r="IZT85" s="612"/>
      <c r="IZU85" s="612"/>
      <c r="IZV85" s="612"/>
      <c r="IZW85" s="612"/>
      <c r="IZX85" s="612"/>
      <c r="IZY85" s="181"/>
      <c r="IZZ85" s="611"/>
      <c r="JAA85" s="612"/>
      <c r="JAB85" s="612"/>
      <c r="JAC85" s="612"/>
      <c r="JAD85" s="612"/>
      <c r="JAE85" s="612"/>
      <c r="JAF85" s="181"/>
      <c r="JAG85" s="611"/>
      <c r="JAH85" s="612"/>
      <c r="JAI85" s="612"/>
      <c r="JAJ85" s="612"/>
      <c r="JAK85" s="612"/>
      <c r="JAL85" s="612"/>
      <c r="JAM85" s="181"/>
      <c r="JAN85" s="611"/>
      <c r="JAO85" s="612"/>
      <c r="JAP85" s="612"/>
      <c r="JAQ85" s="612"/>
      <c r="JAR85" s="612"/>
      <c r="JAS85" s="612"/>
      <c r="JAT85" s="181"/>
      <c r="JAU85" s="611"/>
      <c r="JAV85" s="612"/>
      <c r="JAW85" s="612"/>
      <c r="JAX85" s="612"/>
      <c r="JAY85" s="612"/>
      <c r="JAZ85" s="612"/>
      <c r="JBA85" s="181"/>
      <c r="JBB85" s="611"/>
      <c r="JBC85" s="612"/>
      <c r="JBD85" s="612"/>
      <c r="JBE85" s="612"/>
      <c r="JBF85" s="612"/>
      <c r="JBG85" s="612"/>
      <c r="JBH85" s="181"/>
      <c r="JBI85" s="611"/>
      <c r="JBJ85" s="612"/>
      <c r="JBK85" s="612"/>
      <c r="JBL85" s="612"/>
      <c r="JBM85" s="612"/>
      <c r="JBN85" s="612"/>
      <c r="JBO85" s="181"/>
      <c r="JBP85" s="611"/>
      <c r="JBQ85" s="612"/>
      <c r="JBR85" s="612"/>
      <c r="JBS85" s="612"/>
      <c r="JBT85" s="612"/>
      <c r="JBU85" s="612"/>
      <c r="JBV85" s="181"/>
      <c r="JBW85" s="611"/>
      <c r="JBX85" s="612"/>
      <c r="JBY85" s="612"/>
      <c r="JBZ85" s="612"/>
      <c r="JCA85" s="612"/>
      <c r="JCB85" s="612"/>
      <c r="JCC85" s="181"/>
      <c r="JCD85" s="611"/>
      <c r="JCE85" s="612"/>
      <c r="JCF85" s="612"/>
      <c r="JCG85" s="612"/>
      <c r="JCH85" s="612"/>
      <c r="JCI85" s="612"/>
      <c r="JCJ85" s="181"/>
      <c r="JCK85" s="611"/>
      <c r="JCL85" s="612"/>
      <c r="JCM85" s="612"/>
      <c r="JCN85" s="612"/>
      <c r="JCO85" s="612"/>
      <c r="JCP85" s="612"/>
      <c r="JCQ85" s="181"/>
      <c r="JCR85" s="611"/>
      <c r="JCS85" s="612"/>
      <c r="JCT85" s="612"/>
      <c r="JCU85" s="612"/>
      <c r="JCV85" s="612"/>
      <c r="JCW85" s="612"/>
      <c r="JCX85" s="181"/>
      <c r="JCY85" s="611"/>
      <c r="JCZ85" s="612"/>
      <c r="JDA85" s="612"/>
      <c r="JDB85" s="612"/>
      <c r="JDC85" s="612"/>
      <c r="JDD85" s="612"/>
      <c r="JDE85" s="181"/>
      <c r="JDF85" s="611"/>
      <c r="JDG85" s="612"/>
      <c r="JDH85" s="612"/>
      <c r="JDI85" s="612"/>
      <c r="JDJ85" s="612"/>
      <c r="JDK85" s="612"/>
      <c r="JDL85" s="181"/>
      <c r="JDM85" s="611"/>
      <c r="JDN85" s="612"/>
      <c r="JDO85" s="612"/>
      <c r="JDP85" s="612"/>
      <c r="JDQ85" s="612"/>
      <c r="JDR85" s="612"/>
      <c r="JDS85" s="181"/>
      <c r="JDT85" s="611"/>
      <c r="JDU85" s="612"/>
      <c r="JDV85" s="612"/>
      <c r="JDW85" s="612"/>
      <c r="JDX85" s="612"/>
      <c r="JDY85" s="612"/>
      <c r="JDZ85" s="181"/>
      <c r="JEA85" s="611"/>
      <c r="JEB85" s="612"/>
      <c r="JEC85" s="612"/>
      <c r="JED85" s="612"/>
      <c r="JEE85" s="612"/>
      <c r="JEF85" s="612"/>
      <c r="JEG85" s="181"/>
      <c r="JEH85" s="611"/>
      <c r="JEI85" s="612"/>
      <c r="JEJ85" s="612"/>
      <c r="JEK85" s="612"/>
      <c r="JEL85" s="612"/>
      <c r="JEM85" s="612"/>
      <c r="JEN85" s="181"/>
      <c r="JEO85" s="611"/>
      <c r="JEP85" s="612"/>
      <c r="JEQ85" s="612"/>
      <c r="JER85" s="612"/>
      <c r="JES85" s="612"/>
      <c r="JET85" s="612"/>
      <c r="JEU85" s="181"/>
      <c r="JEV85" s="611"/>
      <c r="JEW85" s="612"/>
      <c r="JEX85" s="612"/>
      <c r="JEY85" s="612"/>
      <c r="JEZ85" s="612"/>
      <c r="JFA85" s="612"/>
      <c r="JFB85" s="181"/>
      <c r="JFC85" s="611"/>
      <c r="JFD85" s="612"/>
      <c r="JFE85" s="612"/>
      <c r="JFF85" s="612"/>
      <c r="JFG85" s="612"/>
      <c r="JFH85" s="612"/>
      <c r="JFI85" s="181"/>
      <c r="JFJ85" s="611"/>
      <c r="JFK85" s="612"/>
      <c r="JFL85" s="612"/>
      <c r="JFM85" s="612"/>
      <c r="JFN85" s="612"/>
      <c r="JFO85" s="612"/>
      <c r="JFP85" s="181"/>
      <c r="JFQ85" s="611"/>
      <c r="JFR85" s="612"/>
      <c r="JFS85" s="612"/>
      <c r="JFT85" s="612"/>
      <c r="JFU85" s="612"/>
      <c r="JFV85" s="612"/>
      <c r="JFW85" s="181"/>
      <c r="JFX85" s="611"/>
      <c r="JFY85" s="612"/>
      <c r="JFZ85" s="612"/>
      <c r="JGA85" s="612"/>
      <c r="JGB85" s="612"/>
      <c r="JGC85" s="612"/>
      <c r="JGD85" s="181"/>
      <c r="JGE85" s="611"/>
      <c r="JGF85" s="612"/>
      <c r="JGG85" s="612"/>
      <c r="JGH85" s="612"/>
      <c r="JGI85" s="612"/>
      <c r="JGJ85" s="612"/>
      <c r="JGK85" s="181"/>
      <c r="JGL85" s="611"/>
      <c r="JGM85" s="612"/>
      <c r="JGN85" s="612"/>
      <c r="JGO85" s="612"/>
      <c r="JGP85" s="612"/>
      <c r="JGQ85" s="612"/>
      <c r="JGR85" s="181"/>
      <c r="JGS85" s="611"/>
      <c r="JGT85" s="612"/>
      <c r="JGU85" s="612"/>
      <c r="JGV85" s="612"/>
      <c r="JGW85" s="612"/>
      <c r="JGX85" s="612"/>
      <c r="JGY85" s="181"/>
      <c r="JGZ85" s="611"/>
      <c r="JHA85" s="612"/>
      <c r="JHB85" s="612"/>
      <c r="JHC85" s="612"/>
      <c r="JHD85" s="612"/>
      <c r="JHE85" s="612"/>
      <c r="JHF85" s="181"/>
      <c r="JHG85" s="611"/>
      <c r="JHH85" s="612"/>
      <c r="JHI85" s="612"/>
      <c r="JHJ85" s="612"/>
      <c r="JHK85" s="612"/>
      <c r="JHL85" s="612"/>
      <c r="JHM85" s="181"/>
      <c r="JHN85" s="611"/>
      <c r="JHO85" s="612"/>
      <c r="JHP85" s="612"/>
      <c r="JHQ85" s="612"/>
      <c r="JHR85" s="612"/>
      <c r="JHS85" s="612"/>
      <c r="JHT85" s="181"/>
      <c r="JHU85" s="611"/>
      <c r="JHV85" s="612"/>
      <c r="JHW85" s="612"/>
      <c r="JHX85" s="612"/>
      <c r="JHY85" s="612"/>
      <c r="JHZ85" s="612"/>
      <c r="JIA85" s="181"/>
      <c r="JIB85" s="611"/>
      <c r="JIC85" s="612"/>
      <c r="JID85" s="612"/>
      <c r="JIE85" s="612"/>
      <c r="JIF85" s="612"/>
      <c r="JIG85" s="612"/>
      <c r="JIH85" s="181"/>
      <c r="JII85" s="611"/>
      <c r="JIJ85" s="612"/>
      <c r="JIK85" s="612"/>
      <c r="JIL85" s="612"/>
      <c r="JIM85" s="612"/>
      <c r="JIN85" s="612"/>
      <c r="JIO85" s="181"/>
      <c r="JIP85" s="611"/>
      <c r="JIQ85" s="612"/>
      <c r="JIR85" s="612"/>
      <c r="JIS85" s="612"/>
      <c r="JIT85" s="612"/>
      <c r="JIU85" s="612"/>
      <c r="JIV85" s="181"/>
      <c r="JIW85" s="611"/>
      <c r="JIX85" s="612"/>
      <c r="JIY85" s="612"/>
      <c r="JIZ85" s="612"/>
      <c r="JJA85" s="612"/>
      <c r="JJB85" s="612"/>
      <c r="JJC85" s="181"/>
      <c r="JJD85" s="611"/>
      <c r="JJE85" s="612"/>
      <c r="JJF85" s="612"/>
      <c r="JJG85" s="612"/>
      <c r="JJH85" s="612"/>
      <c r="JJI85" s="612"/>
      <c r="JJJ85" s="181"/>
      <c r="JJK85" s="611"/>
      <c r="JJL85" s="612"/>
      <c r="JJM85" s="612"/>
      <c r="JJN85" s="612"/>
      <c r="JJO85" s="612"/>
      <c r="JJP85" s="612"/>
      <c r="JJQ85" s="181"/>
      <c r="JJR85" s="611"/>
      <c r="JJS85" s="612"/>
      <c r="JJT85" s="612"/>
      <c r="JJU85" s="612"/>
      <c r="JJV85" s="612"/>
      <c r="JJW85" s="612"/>
      <c r="JJX85" s="181"/>
      <c r="JJY85" s="611"/>
      <c r="JJZ85" s="612"/>
      <c r="JKA85" s="612"/>
      <c r="JKB85" s="612"/>
      <c r="JKC85" s="612"/>
      <c r="JKD85" s="612"/>
      <c r="JKE85" s="181"/>
      <c r="JKF85" s="611"/>
      <c r="JKG85" s="612"/>
      <c r="JKH85" s="612"/>
      <c r="JKI85" s="612"/>
      <c r="JKJ85" s="612"/>
      <c r="JKK85" s="612"/>
      <c r="JKL85" s="181"/>
      <c r="JKM85" s="611"/>
      <c r="JKN85" s="612"/>
      <c r="JKO85" s="612"/>
      <c r="JKP85" s="612"/>
      <c r="JKQ85" s="612"/>
      <c r="JKR85" s="612"/>
      <c r="JKS85" s="181"/>
      <c r="JKT85" s="611"/>
      <c r="JKU85" s="612"/>
      <c r="JKV85" s="612"/>
      <c r="JKW85" s="612"/>
      <c r="JKX85" s="612"/>
      <c r="JKY85" s="612"/>
      <c r="JKZ85" s="181"/>
      <c r="JLA85" s="611"/>
      <c r="JLB85" s="612"/>
      <c r="JLC85" s="612"/>
      <c r="JLD85" s="612"/>
      <c r="JLE85" s="612"/>
      <c r="JLF85" s="612"/>
      <c r="JLG85" s="181"/>
      <c r="JLH85" s="611"/>
      <c r="JLI85" s="612"/>
      <c r="JLJ85" s="612"/>
      <c r="JLK85" s="612"/>
      <c r="JLL85" s="612"/>
      <c r="JLM85" s="612"/>
      <c r="JLN85" s="181"/>
      <c r="JLO85" s="611"/>
      <c r="JLP85" s="612"/>
      <c r="JLQ85" s="612"/>
      <c r="JLR85" s="612"/>
      <c r="JLS85" s="612"/>
      <c r="JLT85" s="612"/>
      <c r="JLU85" s="181"/>
      <c r="JLV85" s="611"/>
      <c r="JLW85" s="612"/>
      <c r="JLX85" s="612"/>
      <c r="JLY85" s="612"/>
      <c r="JLZ85" s="612"/>
      <c r="JMA85" s="612"/>
      <c r="JMB85" s="181"/>
      <c r="JMC85" s="611"/>
      <c r="JMD85" s="612"/>
      <c r="JME85" s="612"/>
      <c r="JMF85" s="612"/>
      <c r="JMG85" s="612"/>
      <c r="JMH85" s="612"/>
      <c r="JMI85" s="181"/>
      <c r="JMJ85" s="611"/>
      <c r="JMK85" s="612"/>
      <c r="JML85" s="612"/>
      <c r="JMM85" s="612"/>
      <c r="JMN85" s="612"/>
      <c r="JMO85" s="612"/>
      <c r="JMP85" s="181"/>
      <c r="JMQ85" s="611"/>
      <c r="JMR85" s="612"/>
      <c r="JMS85" s="612"/>
      <c r="JMT85" s="612"/>
      <c r="JMU85" s="612"/>
      <c r="JMV85" s="612"/>
      <c r="JMW85" s="181"/>
      <c r="JMX85" s="611"/>
      <c r="JMY85" s="612"/>
      <c r="JMZ85" s="612"/>
      <c r="JNA85" s="612"/>
      <c r="JNB85" s="612"/>
      <c r="JNC85" s="612"/>
      <c r="JND85" s="181"/>
      <c r="JNE85" s="611"/>
      <c r="JNF85" s="612"/>
      <c r="JNG85" s="612"/>
      <c r="JNH85" s="612"/>
      <c r="JNI85" s="612"/>
      <c r="JNJ85" s="612"/>
      <c r="JNK85" s="181"/>
      <c r="JNL85" s="611"/>
      <c r="JNM85" s="612"/>
      <c r="JNN85" s="612"/>
      <c r="JNO85" s="612"/>
      <c r="JNP85" s="612"/>
      <c r="JNQ85" s="612"/>
      <c r="JNR85" s="181"/>
      <c r="JNS85" s="611"/>
      <c r="JNT85" s="612"/>
      <c r="JNU85" s="612"/>
      <c r="JNV85" s="612"/>
      <c r="JNW85" s="612"/>
      <c r="JNX85" s="612"/>
      <c r="JNY85" s="181"/>
      <c r="JNZ85" s="611"/>
      <c r="JOA85" s="612"/>
      <c r="JOB85" s="612"/>
      <c r="JOC85" s="612"/>
      <c r="JOD85" s="612"/>
      <c r="JOE85" s="612"/>
      <c r="JOF85" s="181"/>
      <c r="JOG85" s="611"/>
      <c r="JOH85" s="612"/>
      <c r="JOI85" s="612"/>
      <c r="JOJ85" s="612"/>
      <c r="JOK85" s="612"/>
      <c r="JOL85" s="612"/>
      <c r="JOM85" s="181"/>
      <c r="JON85" s="611"/>
      <c r="JOO85" s="612"/>
      <c r="JOP85" s="612"/>
      <c r="JOQ85" s="612"/>
      <c r="JOR85" s="612"/>
      <c r="JOS85" s="612"/>
      <c r="JOT85" s="181"/>
      <c r="JOU85" s="611"/>
      <c r="JOV85" s="612"/>
      <c r="JOW85" s="612"/>
      <c r="JOX85" s="612"/>
      <c r="JOY85" s="612"/>
      <c r="JOZ85" s="612"/>
      <c r="JPA85" s="181"/>
      <c r="JPB85" s="611"/>
      <c r="JPC85" s="612"/>
      <c r="JPD85" s="612"/>
      <c r="JPE85" s="612"/>
      <c r="JPF85" s="612"/>
      <c r="JPG85" s="612"/>
      <c r="JPH85" s="181"/>
      <c r="JPI85" s="611"/>
      <c r="JPJ85" s="612"/>
      <c r="JPK85" s="612"/>
      <c r="JPL85" s="612"/>
      <c r="JPM85" s="612"/>
      <c r="JPN85" s="612"/>
      <c r="JPO85" s="181"/>
      <c r="JPP85" s="611"/>
      <c r="JPQ85" s="612"/>
      <c r="JPR85" s="612"/>
      <c r="JPS85" s="612"/>
      <c r="JPT85" s="612"/>
      <c r="JPU85" s="612"/>
      <c r="JPV85" s="181"/>
      <c r="JPW85" s="611"/>
      <c r="JPX85" s="612"/>
      <c r="JPY85" s="612"/>
      <c r="JPZ85" s="612"/>
      <c r="JQA85" s="612"/>
      <c r="JQB85" s="612"/>
      <c r="JQC85" s="181"/>
      <c r="JQD85" s="611"/>
      <c r="JQE85" s="612"/>
      <c r="JQF85" s="612"/>
      <c r="JQG85" s="612"/>
      <c r="JQH85" s="612"/>
      <c r="JQI85" s="612"/>
      <c r="JQJ85" s="181"/>
      <c r="JQK85" s="611"/>
      <c r="JQL85" s="612"/>
      <c r="JQM85" s="612"/>
      <c r="JQN85" s="612"/>
      <c r="JQO85" s="612"/>
      <c r="JQP85" s="612"/>
      <c r="JQQ85" s="181"/>
      <c r="JQR85" s="611"/>
      <c r="JQS85" s="612"/>
      <c r="JQT85" s="612"/>
      <c r="JQU85" s="612"/>
      <c r="JQV85" s="612"/>
      <c r="JQW85" s="612"/>
      <c r="JQX85" s="181"/>
      <c r="JQY85" s="611"/>
      <c r="JQZ85" s="612"/>
      <c r="JRA85" s="612"/>
      <c r="JRB85" s="612"/>
      <c r="JRC85" s="612"/>
      <c r="JRD85" s="612"/>
      <c r="JRE85" s="181"/>
      <c r="JRF85" s="611"/>
      <c r="JRG85" s="612"/>
      <c r="JRH85" s="612"/>
      <c r="JRI85" s="612"/>
      <c r="JRJ85" s="612"/>
      <c r="JRK85" s="612"/>
      <c r="JRL85" s="181"/>
      <c r="JRM85" s="611"/>
      <c r="JRN85" s="612"/>
      <c r="JRO85" s="612"/>
      <c r="JRP85" s="612"/>
      <c r="JRQ85" s="612"/>
      <c r="JRR85" s="612"/>
      <c r="JRS85" s="181"/>
      <c r="JRT85" s="611"/>
      <c r="JRU85" s="612"/>
      <c r="JRV85" s="612"/>
      <c r="JRW85" s="612"/>
      <c r="JRX85" s="612"/>
      <c r="JRY85" s="612"/>
      <c r="JRZ85" s="181"/>
      <c r="JSA85" s="611"/>
      <c r="JSB85" s="612"/>
      <c r="JSC85" s="612"/>
      <c r="JSD85" s="612"/>
      <c r="JSE85" s="612"/>
      <c r="JSF85" s="612"/>
      <c r="JSG85" s="181"/>
      <c r="JSH85" s="611"/>
      <c r="JSI85" s="612"/>
      <c r="JSJ85" s="612"/>
      <c r="JSK85" s="612"/>
      <c r="JSL85" s="612"/>
      <c r="JSM85" s="612"/>
      <c r="JSN85" s="181"/>
      <c r="JSO85" s="611"/>
      <c r="JSP85" s="612"/>
      <c r="JSQ85" s="612"/>
      <c r="JSR85" s="612"/>
      <c r="JSS85" s="612"/>
      <c r="JST85" s="612"/>
      <c r="JSU85" s="181"/>
      <c r="JSV85" s="611"/>
      <c r="JSW85" s="612"/>
      <c r="JSX85" s="612"/>
      <c r="JSY85" s="612"/>
      <c r="JSZ85" s="612"/>
      <c r="JTA85" s="612"/>
      <c r="JTB85" s="181"/>
      <c r="JTC85" s="611"/>
      <c r="JTD85" s="612"/>
      <c r="JTE85" s="612"/>
      <c r="JTF85" s="612"/>
      <c r="JTG85" s="612"/>
      <c r="JTH85" s="612"/>
      <c r="JTI85" s="181"/>
      <c r="JTJ85" s="611"/>
      <c r="JTK85" s="612"/>
      <c r="JTL85" s="612"/>
      <c r="JTM85" s="612"/>
      <c r="JTN85" s="612"/>
      <c r="JTO85" s="612"/>
      <c r="JTP85" s="181"/>
      <c r="JTQ85" s="611"/>
      <c r="JTR85" s="612"/>
      <c r="JTS85" s="612"/>
      <c r="JTT85" s="612"/>
      <c r="JTU85" s="612"/>
      <c r="JTV85" s="612"/>
      <c r="JTW85" s="181"/>
      <c r="JTX85" s="611"/>
      <c r="JTY85" s="612"/>
      <c r="JTZ85" s="612"/>
      <c r="JUA85" s="612"/>
      <c r="JUB85" s="612"/>
      <c r="JUC85" s="612"/>
      <c r="JUD85" s="181"/>
      <c r="JUE85" s="611"/>
      <c r="JUF85" s="612"/>
      <c r="JUG85" s="612"/>
      <c r="JUH85" s="612"/>
      <c r="JUI85" s="612"/>
      <c r="JUJ85" s="612"/>
      <c r="JUK85" s="181"/>
      <c r="JUL85" s="611"/>
      <c r="JUM85" s="612"/>
      <c r="JUN85" s="612"/>
      <c r="JUO85" s="612"/>
      <c r="JUP85" s="612"/>
      <c r="JUQ85" s="612"/>
      <c r="JUR85" s="181"/>
      <c r="JUS85" s="611"/>
      <c r="JUT85" s="612"/>
      <c r="JUU85" s="612"/>
      <c r="JUV85" s="612"/>
      <c r="JUW85" s="612"/>
      <c r="JUX85" s="612"/>
      <c r="JUY85" s="181"/>
      <c r="JUZ85" s="611"/>
      <c r="JVA85" s="612"/>
      <c r="JVB85" s="612"/>
      <c r="JVC85" s="612"/>
      <c r="JVD85" s="612"/>
      <c r="JVE85" s="612"/>
      <c r="JVF85" s="181"/>
      <c r="JVG85" s="611"/>
      <c r="JVH85" s="612"/>
      <c r="JVI85" s="612"/>
      <c r="JVJ85" s="612"/>
      <c r="JVK85" s="612"/>
      <c r="JVL85" s="612"/>
      <c r="JVM85" s="181"/>
      <c r="JVN85" s="611"/>
      <c r="JVO85" s="612"/>
      <c r="JVP85" s="612"/>
      <c r="JVQ85" s="612"/>
      <c r="JVR85" s="612"/>
      <c r="JVS85" s="612"/>
      <c r="JVT85" s="181"/>
      <c r="JVU85" s="611"/>
      <c r="JVV85" s="612"/>
      <c r="JVW85" s="612"/>
      <c r="JVX85" s="612"/>
      <c r="JVY85" s="612"/>
      <c r="JVZ85" s="612"/>
      <c r="JWA85" s="181"/>
      <c r="JWB85" s="611"/>
      <c r="JWC85" s="612"/>
      <c r="JWD85" s="612"/>
      <c r="JWE85" s="612"/>
      <c r="JWF85" s="612"/>
      <c r="JWG85" s="612"/>
      <c r="JWH85" s="181"/>
      <c r="JWI85" s="611"/>
      <c r="JWJ85" s="612"/>
      <c r="JWK85" s="612"/>
      <c r="JWL85" s="612"/>
      <c r="JWM85" s="612"/>
      <c r="JWN85" s="612"/>
      <c r="JWO85" s="181"/>
      <c r="JWP85" s="611"/>
      <c r="JWQ85" s="612"/>
      <c r="JWR85" s="612"/>
      <c r="JWS85" s="612"/>
      <c r="JWT85" s="612"/>
      <c r="JWU85" s="612"/>
      <c r="JWV85" s="181"/>
      <c r="JWW85" s="611"/>
      <c r="JWX85" s="612"/>
      <c r="JWY85" s="612"/>
      <c r="JWZ85" s="612"/>
      <c r="JXA85" s="612"/>
      <c r="JXB85" s="612"/>
      <c r="JXC85" s="181"/>
      <c r="JXD85" s="611"/>
      <c r="JXE85" s="612"/>
      <c r="JXF85" s="612"/>
      <c r="JXG85" s="612"/>
      <c r="JXH85" s="612"/>
      <c r="JXI85" s="612"/>
      <c r="JXJ85" s="181"/>
      <c r="JXK85" s="611"/>
      <c r="JXL85" s="612"/>
      <c r="JXM85" s="612"/>
      <c r="JXN85" s="612"/>
      <c r="JXO85" s="612"/>
      <c r="JXP85" s="612"/>
      <c r="JXQ85" s="181"/>
      <c r="JXR85" s="611"/>
      <c r="JXS85" s="612"/>
      <c r="JXT85" s="612"/>
      <c r="JXU85" s="612"/>
      <c r="JXV85" s="612"/>
      <c r="JXW85" s="612"/>
      <c r="JXX85" s="181"/>
      <c r="JXY85" s="611"/>
      <c r="JXZ85" s="612"/>
      <c r="JYA85" s="612"/>
      <c r="JYB85" s="612"/>
      <c r="JYC85" s="612"/>
      <c r="JYD85" s="612"/>
      <c r="JYE85" s="181"/>
      <c r="JYF85" s="611"/>
      <c r="JYG85" s="612"/>
      <c r="JYH85" s="612"/>
      <c r="JYI85" s="612"/>
      <c r="JYJ85" s="612"/>
      <c r="JYK85" s="612"/>
      <c r="JYL85" s="181"/>
      <c r="JYM85" s="611"/>
      <c r="JYN85" s="612"/>
      <c r="JYO85" s="612"/>
      <c r="JYP85" s="612"/>
      <c r="JYQ85" s="612"/>
      <c r="JYR85" s="612"/>
      <c r="JYS85" s="181"/>
      <c r="JYT85" s="611"/>
      <c r="JYU85" s="612"/>
      <c r="JYV85" s="612"/>
      <c r="JYW85" s="612"/>
      <c r="JYX85" s="612"/>
      <c r="JYY85" s="612"/>
      <c r="JYZ85" s="181"/>
      <c r="JZA85" s="611"/>
      <c r="JZB85" s="612"/>
      <c r="JZC85" s="612"/>
      <c r="JZD85" s="612"/>
      <c r="JZE85" s="612"/>
      <c r="JZF85" s="612"/>
      <c r="JZG85" s="181"/>
      <c r="JZH85" s="611"/>
      <c r="JZI85" s="612"/>
      <c r="JZJ85" s="612"/>
      <c r="JZK85" s="612"/>
      <c r="JZL85" s="612"/>
      <c r="JZM85" s="612"/>
      <c r="JZN85" s="181"/>
      <c r="JZO85" s="611"/>
      <c r="JZP85" s="612"/>
      <c r="JZQ85" s="612"/>
      <c r="JZR85" s="612"/>
      <c r="JZS85" s="612"/>
      <c r="JZT85" s="612"/>
      <c r="JZU85" s="181"/>
      <c r="JZV85" s="611"/>
      <c r="JZW85" s="612"/>
      <c r="JZX85" s="612"/>
      <c r="JZY85" s="612"/>
      <c r="JZZ85" s="612"/>
      <c r="KAA85" s="612"/>
      <c r="KAB85" s="181"/>
      <c r="KAC85" s="611"/>
      <c r="KAD85" s="612"/>
      <c r="KAE85" s="612"/>
      <c r="KAF85" s="612"/>
      <c r="KAG85" s="612"/>
      <c r="KAH85" s="612"/>
      <c r="KAI85" s="181"/>
      <c r="KAJ85" s="611"/>
      <c r="KAK85" s="612"/>
      <c r="KAL85" s="612"/>
      <c r="KAM85" s="612"/>
      <c r="KAN85" s="612"/>
      <c r="KAO85" s="612"/>
      <c r="KAP85" s="181"/>
      <c r="KAQ85" s="611"/>
      <c r="KAR85" s="612"/>
      <c r="KAS85" s="612"/>
      <c r="KAT85" s="612"/>
      <c r="KAU85" s="612"/>
      <c r="KAV85" s="612"/>
      <c r="KAW85" s="181"/>
      <c r="KAX85" s="611"/>
      <c r="KAY85" s="612"/>
      <c r="KAZ85" s="612"/>
      <c r="KBA85" s="612"/>
      <c r="KBB85" s="612"/>
      <c r="KBC85" s="612"/>
      <c r="KBD85" s="181"/>
      <c r="KBE85" s="611"/>
      <c r="KBF85" s="612"/>
      <c r="KBG85" s="612"/>
      <c r="KBH85" s="612"/>
      <c r="KBI85" s="612"/>
      <c r="KBJ85" s="612"/>
      <c r="KBK85" s="181"/>
      <c r="KBL85" s="611"/>
      <c r="KBM85" s="612"/>
      <c r="KBN85" s="612"/>
      <c r="KBO85" s="612"/>
      <c r="KBP85" s="612"/>
      <c r="KBQ85" s="612"/>
      <c r="KBR85" s="181"/>
      <c r="KBS85" s="611"/>
      <c r="KBT85" s="612"/>
      <c r="KBU85" s="612"/>
      <c r="KBV85" s="612"/>
      <c r="KBW85" s="612"/>
      <c r="KBX85" s="612"/>
      <c r="KBY85" s="181"/>
      <c r="KBZ85" s="611"/>
      <c r="KCA85" s="612"/>
      <c r="KCB85" s="612"/>
      <c r="KCC85" s="612"/>
      <c r="KCD85" s="612"/>
      <c r="KCE85" s="612"/>
      <c r="KCF85" s="181"/>
      <c r="KCG85" s="611"/>
      <c r="KCH85" s="612"/>
      <c r="KCI85" s="612"/>
      <c r="KCJ85" s="612"/>
      <c r="KCK85" s="612"/>
      <c r="KCL85" s="612"/>
      <c r="KCM85" s="181"/>
      <c r="KCN85" s="611"/>
      <c r="KCO85" s="612"/>
      <c r="KCP85" s="612"/>
      <c r="KCQ85" s="612"/>
      <c r="KCR85" s="612"/>
      <c r="KCS85" s="612"/>
      <c r="KCT85" s="181"/>
      <c r="KCU85" s="611"/>
      <c r="KCV85" s="612"/>
      <c r="KCW85" s="612"/>
      <c r="KCX85" s="612"/>
      <c r="KCY85" s="612"/>
      <c r="KCZ85" s="612"/>
      <c r="KDA85" s="181"/>
      <c r="KDB85" s="611"/>
      <c r="KDC85" s="612"/>
      <c r="KDD85" s="612"/>
      <c r="KDE85" s="612"/>
      <c r="KDF85" s="612"/>
      <c r="KDG85" s="612"/>
      <c r="KDH85" s="181"/>
      <c r="KDI85" s="611"/>
      <c r="KDJ85" s="612"/>
      <c r="KDK85" s="612"/>
      <c r="KDL85" s="612"/>
      <c r="KDM85" s="612"/>
      <c r="KDN85" s="612"/>
      <c r="KDO85" s="181"/>
      <c r="KDP85" s="611"/>
      <c r="KDQ85" s="612"/>
      <c r="KDR85" s="612"/>
      <c r="KDS85" s="612"/>
      <c r="KDT85" s="612"/>
      <c r="KDU85" s="612"/>
      <c r="KDV85" s="181"/>
      <c r="KDW85" s="611"/>
      <c r="KDX85" s="612"/>
      <c r="KDY85" s="612"/>
      <c r="KDZ85" s="612"/>
      <c r="KEA85" s="612"/>
      <c r="KEB85" s="612"/>
      <c r="KEC85" s="181"/>
      <c r="KED85" s="611"/>
      <c r="KEE85" s="612"/>
      <c r="KEF85" s="612"/>
      <c r="KEG85" s="612"/>
      <c r="KEH85" s="612"/>
      <c r="KEI85" s="612"/>
      <c r="KEJ85" s="181"/>
      <c r="KEK85" s="611"/>
      <c r="KEL85" s="612"/>
      <c r="KEM85" s="612"/>
      <c r="KEN85" s="612"/>
      <c r="KEO85" s="612"/>
      <c r="KEP85" s="612"/>
      <c r="KEQ85" s="181"/>
      <c r="KER85" s="611"/>
      <c r="KES85" s="612"/>
      <c r="KET85" s="612"/>
      <c r="KEU85" s="612"/>
      <c r="KEV85" s="612"/>
      <c r="KEW85" s="612"/>
      <c r="KEX85" s="181"/>
      <c r="KEY85" s="611"/>
      <c r="KEZ85" s="612"/>
      <c r="KFA85" s="612"/>
      <c r="KFB85" s="612"/>
      <c r="KFC85" s="612"/>
      <c r="KFD85" s="612"/>
      <c r="KFE85" s="181"/>
      <c r="KFF85" s="611"/>
      <c r="KFG85" s="612"/>
      <c r="KFH85" s="612"/>
      <c r="KFI85" s="612"/>
      <c r="KFJ85" s="612"/>
      <c r="KFK85" s="612"/>
      <c r="KFL85" s="181"/>
      <c r="KFM85" s="611"/>
      <c r="KFN85" s="612"/>
      <c r="KFO85" s="612"/>
      <c r="KFP85" s="612"/>
      <c r="KFQ85" s="612"/>
      <c r="KFR85" s="612"/>
      <c r="KFS85" s="181"/>
      <c r="KFT85" s="611"/>
      <c r="KFU85" s="612"/>
      <c r="KFV85" s="612"/>
      <c r="KFW85" s="612"/>
      <c r="KFX85" s="612"/>
      <c r="KFY85" s="612"/>
      <c r="KFZ85" s="181"/>
      <c r="KGA85" s="611"/>
      <c r="KGB85" s="612"/>
      <c r="KGC85" s="612"/>
      <c r="KGD85" s="612"/>
      <c r="KGE85" s="612"/>
      <c r="KGF85" s="612"/>
      <c r="KGG85" s="181"/>
      <c r="KGH85" s="611"/>
      <c r="KGI85" s="612"/>
      <c r="KGJ85" s="612"/>
      <c r="KGK85" s="612"/>
      <c r="KGL85" s="612"/>
      <c r="KGM85" s="612"/>
      <c r="KGN85" s="181"/>
      <c r="KGO85" s="611"/>
      <c r="KGP85" s="612"/>
      <c r="KGQ85" s="612"/>
      <c r="KGR85" s="612"/>
      <c r="KGS85" s="612"/>
      <c r="KGT85" s="612"/>
      <c r="KGU85" s="181"/>
      <c r="KGV85" s="611"/>
      <c r="KGW85" s="612"/>
      <c r="KGX85" s="612"/>
      <c r="KGY85" s="612"/>
      <c r="KGZ85" s="612"/>
      <c r="KHA85" s="612"/>
      <c r="KHB85" s="181"/>
      <c r="KHC85" s="611"/>
      <c r="KHD85" s="612"/>
      <c r="KHE85" s="612"/>
      <c r="KHF85" s="612"/>
      <c r="KHG85" s="612"/>
      <c r="KHH85" s="612"/>
      <c r="KHI85" s="181"/>
      <c r="KHJ85" s="611"/>
      <c r="KHK85" s="612"/>
      <c r="KHL85" s="612"/>
      <c r="KHM85" s="612"/>
      <c r="KHN85" s="612"/>
      <c r="KHO85" s="612"/>
      <c r="KHP85" s="181"/>
      <c r="KHQ85" s="611"/>
      <c r="KHR85" s="612"/>
      <c r="KHS85" s="612"/>
      <c r="KHT85" s="612"/>
      <c r="KHU85" s="612"/>
      <c r="KHV85" s="612"/>
      <c r="KHW85" s="181"/>
      <c r="KHX85" s="611"/>
      <c r="KHY85" s="612"/>
      <c r="KHZ85" s="612"/>
      <c r="KIA85" s="612"/>
      <c r="KIB85" s="612"/>
      <c r="KIC85" s="612"/>
      <c r="KID85" s="181"/>
      <c r="KIE85" s="611"/>
      <c r="KIF85" s="612"/>
      <c r="KIG85" s="612"/>
      <c r="KIH85" s="612"/>
      <c r="KII85" s="612"/>
      <c r="KIJ85" s="612"/>
      <c r="KIK85" s="181"/>
      <c r="KIL85" s="611"/>
      <c r="KIM85" s="612"/>
      <c r="KIN85" s="612"/>
      <c r="KIO85" s="612"/>
      <c r="KIP85" s="612"/>
      <c r="KIQ85" s="612"/>
      <c r="KIR85" s="181"/>
      <c r="KIS85" s="611"/>
      <c r="KIT85" s="612"/>
      <c r="KIU85" s="612"/>
      <c r="KIV85" s="612"/>
      <c r="KIW85" s="612"/>
      <c r="KIX85" s="612"/>
      <c r="KIY85" s="181"/>
      <c r="KIZ85" s="611"/>
      <c r="KJA85" s="612"/>
      <c r="KJB85" s="612"/>
      <c r="KJC85" s="612"/>
      <c r="KJD85" s="612"/>
      <c r="KJE85" s="612"/>
      <c r="KJF85" s="181"/>
      <c r="KJG85" s="611"/>
      <c r="KJH85" s="612"/>
      <c r="KJI85" s="612"/>
      <c r="KJJ85" s="612"/>
      <c r="KJK85" s="612"/>
      <c r="KJL85" s="612"/>
      <c r="KJM85" s="181"/>
      <c r="KJN85" s="611"/>
      <c r="KJO85" s="612"/>
      <c r="KJP85" s="612"/>
      <c r="KJQ85" s="612"/>
      <c r="KJR85" s="612"/>
      <c r="KJS85" s="612"/>
      <c r="KJT85" s="181"/>
      <c r="KJU85" s="611"/>
      <c r="KJV85" s="612"/>
      <c r="KJW85" s="612"/>
      <c r="KJX85" s="612"/>
      <c r="KJY85" s="612"/>
      <c r="KJZ85" s="612"/>
      <c r="KKA85" s="181"/>
      <c r="KKB85" s="611"/>
      <c r="KKC85" s="612"/>
      <c r="KKD85" s="612"/>
      <c r="KKE85" s="612"/>
      <c r="KKF85" s="612"/>
      <c r="KKG85" s="612"/>
      <c r="KKH85" s="181"/>
      <c r="KKI85" s="611"/>
      <c r="KKJ85" s="612"/>
      <c r="KKK85" s="612"/>
      <c r="KKL85" s="612"/>
      <c r="KKM85" s="612"/>
      <c r="KKN85" s="612"/>
      <c r="KKO85" s="181"/>
      <c r="KKP85" s="611"/>
      <c r="KKQ85" s="612"/>
      <c r="KKR85" s="612"/>
      <c r="KKS85" s="612"/>
      <c r="KKT85" s="612"/>
      <c r="KKU85" s="612"/>
      <c r="KKV85" s="181"/>
      <c r="KKW85" s="611"/>
      <c r="KKX85" s="612"/>
      <c r="KKY85" s="612"/>
      <c r="KKZ85" s="612"/>
      <c r="KLA85" s="612"/>
      <c r="KLB85" s="612"/>
      <c r="KLC85" s="181"/>
      <c r="KLD85" s="611"/>
      <c r="KLE85" s="612"/>
      <c r="KLF85" s="612"/>
      <c r="KLG85" s="612"/>
      <c r="KLH85" s="612"/>
      <c r="KLI85" s="612"/>
      <c r="KLJ85" s="181"/>
      <c r="KLK85" s="611"/>
      <c r="KLL85" s="612"/>
      <c r="KLM85" s="612"/>
      <c r="KLN85" s="612"/>
      <c r="KLO85" s="612"/>
      <c r="KLP85" s="612"/>
      <c r="KLQ85" s="181"/>
      <c r="KLR85" s="611"/>
      <c r="KLS85" s="612"/>
      <c r="KLT85" s="612"/>
      <c r="KLU85" s="612"/>
      <c r="KLV85" s="612"/>
      <c r="KLW85" s="612"/>
      <c r="KLX85" s="181"/>
      <c r="KLY85" s="611"/>
      <c r="KLZ85" s="612"/>
      <c r="KMA85" s="612"/>
      <c r="KMB85" s="612"/>
      <c r="KMC85" s="612"/>
      <c r="KMD85" s="612"/>
      <c r="KME85" s="181"/>
      <c r="KMF85" s="611"/>
      <c r="KMG85" s="612"/>
      <c r="KMH85" s="612"/>
      <c r="KMI85" s="612"/>
      <c r="KMJ85" s="612"/>
      <c r="KMK85" s="612"/>
      <c r="KML85" s="181"/>
      <c r="KMM85" s="611"/>
      <c r="KMN85" s="612"/>
      <c r="KMO85" s="612"/>
      <c r="KMP85" s="612"/>
      <c r="KMQ85" s="612"/>
      <c r="KMR85" s="612"/>
      <c r="KMS85" s="181"/>
      <c r="KMT85" s="611"/>
      <c r="KMU85" s="612"/>
      <c r="KMV85" s="612"/>
      <c r="KMW85" s="612"/>
      <c r="KMX85" s="612"/>
      <c r="KMY85" s="612"/>
      <c r="KMZ85" s="181"/>
      <c r="KNA85" s="611"/>
      <c r="KNB85" s="612"/>
      <c r="KNC85" s="612"/>
      <c r="KND85" s="612"/>
      <c r="KNE85" s="612"/>
      <c r="KNF85" s="612"/>
      <c r="KNG85" s="181"/>
      <c r="KNH85" s="611"/>
      <c r="KNI85" s="612"/>
      <c r="KNJ85" s="612"/>
      <c r="KNK85" s="612"/>
      <c r="KNL85" s="612"/>
      <c r="KNM85" s="612"/>
      <c r="KNN85" s="181"/>
      <c r="KNO85" s="611"/>
      <c r="KNP85" s="612"/>
      <c r="KNQ85" s="612"/>
      <c r="KNR85" s="612"/>
      <c r="KNS85" s="612"/>
      <c r="KNT85" s="612"/>
      <c r="KNU85" s="181"/>
      <c r="KNV85" s="611"/>
      <c r="KNW85" s="612"/>
      <c r="KNX85" s="612"/>
      <c r="KNY85" s="612"/>
      <c r="KNZ85" s="612"/>
      <c r="KOA85" s="612"/>
      <c r="KOB85" s="181"/>
      <c r="KOC85" s="611"/>
      <c r="KOD85" s="612"/>
      <c r="KOE85" s="612"/>
      <c r="KOF85" s="612"/>
      <c r="KOG85" s="612"/>
      <c r="KOH85" s="612"/>
      <c r="KOI85" s="181"/>
      <c r="KOJ85" s="611"/>
      <c r="KOK85" s="612"/>
      <c r="KOL85" s="612"/>
      <c r="KOM85" s="612"/>
      <c r="KON85" s="612"/>
      <c r="KOO85" s="612"/>
      <c r="KOP85" s="181"/>
      <c r="KOQ85" s="611"/>
      <c r="KOR85" s="612"/>
      <c r="KOS85" s="612"/>
      <c r="KOT85" s="612"/>
      <c r="KOU85" s="612"/>
      <c r="KOV85" s="612"/>
      <c r="KOW85" s="181"/>
      <c r="KOX85" s="611"/>
      <c r="KOY85" s="612"/>
      <c r="KOZ85" s="612"/>
      <c r="KPA85" s="612"/>
      <c r="KPB85" s="612"/>
      <c r="KPC85" s="612"/>
      <c r="KPD85" s="181"/>
      <c r="KPE85" s="611"/>
      <c r="KPF85" s="612"/>
      <c r="KPG85" s="612"/>
      <c r="KPH85" s="612"/>
      <c r="KPI85" s="612"/>
      <c r="KPJ85" s="612"/>
      <c r="KPK85" s="181"/>
      <c r="KPL85" s="611"/>
      <c r="KPM85" s="612"/>
      <c r="KPN85" s="612"/>
      <c r="KPO85" s="612"/>
      <c r="KPP85" s="612"/>
      <c r="KPQ85" s="612"/>
      <c r="KPR85" s="181"/>
      <c r="KPS85" s="611"/>
      <c r="KPT85" s="612"/>
      <c r="KPU85" s="612"/>
      <c r="KPV85" s="612"/>
      <c r="KPW85" s="612"/>
      <c r="KPX85" s="612"/>
      <c r="KPY85" s="181"/>
      <c r="KPZ85" s="611"/>
      <c r="KQA85" s="612"/>
      <c r="KQB85" s="612"/>
      <c r="KQC85" s="612"/>
      <c r="KQD85" s="612"/>
      <c r="KQE85" s="612"/>
      <c r="KQF85" s="181"/>
      <c r="KQG85" s="611"/>
      <c r="KQH85" s="612"/>
      <c r="KQI85" s="612"/>
      <c r="KQJ85" s="612"/>
      <c r="KQK85" s="612"/>
      <c r="KQL85" s="612"/>
      <c r="KQM85" s="181"/>
      <c r="KQN85" s="611"/>
      <c r="KQO85" s="612"/>
      <c r="KQP85" s="612"/>
      <c r="KQQ85" s="612"/>
      <c r="KQR85" s="612"/>
      <c r="KQS85" s="612"/>
      <c r="KQT85" s="181"/>
      <c r="KQU85" s="611"/>
      <c r="KQV85" s="612"/>
      <c r="KQW85" s="612"/>
      <c r="KQX85" s="612"/>
      <c r="KQY85" s="612"/>
      <c r="KQZ85" s="612"/>
      <c r="KRA85" s="181"/>
      <c r="KRB85" s="611"/>
      <c r="KRC85" s="612"/>
      <c r="KRD85" s="612"/>
      <c r="KRE85" s="612"/>
      <c r="KRF85" s="612"/>
      <c r="KRG85" s="612"/>
      <c r="KRH85" s="181"/>
      <c r="KRI85" s="611"/>
      <c r="KRJ85" s="612"/>
      <c r="KRK85" s="612"/>
      <c r="KRL85" s="612"/>
      <c r="KRM85" s="612"/>
      <c r="KRN85" s="612"/>
      <c r="KRO85" s="181"/>
      <c r="KRP85" s="611"/>
      <c r="KRQ85" s="612"/>
      <c r="KRR85" s="612"/>
      <c r="KRS85" s="612"/>
      <c r="KRT85" s="612"/>
      <c r="KRU85" s="612"/>
      <c r="KRV85" s="181"/>
      <c r="KRW85" s="611"/>
      <c r="KRX85" s="612"/>
      <c r="KRY85" s="612"/>
      <c r="KRZ85" s="612"/>
      <c r="KSA85" s="612"/>
      <c r="KSB85" s="612"/>
      <c r="KSC85" s="181"/>
      <c r="KSD85" s="611"/>
      <c r="KSE85" s="612"/>
      <c r="KSF85" s="612"/>
      <c r="KSG85" s="612"/>
      <c r="KSH85" s="612"/>
      <c r="KSI85" s="612"/>
      <c r="KSJ85" s="181"/>
      <c r="KSK85" s="611"/>
      <c r="KSL85" s="612"/>
      <c r="KSM85" s="612"/>
      <c r="KSN85" s="612"/>
      <c r="KSO85" s="612"/>
      <c r="KSP85" s="612"/>
      <c r="KSQ85" s="181"/>
      <c r="KSR85" s="611"/>
      <c r="KSS85" s="612"/>
      <c r="KST85" s="612"/>
      <c r="KSU85" s="612"/>
      <c r="KSV85" s="612"/>
      <c r="KSW85" s="612"/>
      <c r="KSX85" s="181"/>
      <c r="KSY85" s="611"/>
      <c r="KSZ85" s="612"/>
      <c r="KTA85" s="612"/>
      <c r="KTB85" s="612"/>
      <c r="KTC85" s="612"/>
      <c r="KTD85" s="612"/>
      <c r="KTE85" s="181"/>
      <c r="KTF85" s="611"/>
      <c r="KTG85" s="612"/>
      <c r="KTH85" s="612"/>
      <c r="KTI85" s="612"/>
      <c r="KTJ85" s="612"/>
      <c r="KTK85" s="612"/>
      <c r="KTL85" s="181"/>
      <c r="KTM85" s="611"/>
      <c r="KTN85" s="612"/>
      <c r="KTO85" s="612"/>
      <c r="KTP85" s="612"/>
      <c r="KTQ85" s="612"/>
      <c r="KTR85" s="612"/>
      <c r="KTS85" s="181"/>
      <c r="KTT85" s="611"/>
      <c r="KTU85" s="612"/>
      <c r="KTV85" s="612"/>
      <c r="KTW85" s="612"/>
      <c r="KTX85" s="612"/>
      <c r="KTY85" s="612"/>
      <c r="KTZ85" s="181"/>
      <c r="KUA85" s="611"/>
      <c r="KUB85" s="612"/>
      <c r="KUC85" s="612"/>
      <c r="KUD85" s="612"/>
      <c r="KUE85" s="612"/>
      <c r="KUF85" s="612"/>
      <c r="KUG85" s="181"/>
      <c r="KUH85" s="611"/>
      <c r="KUI85" s="612"/>
      <c r="KUJ85" s="612"/>
      <c r="KUK85" s="612"/>
      <c r="KUL85" s="612"/>
      <c r="KUM85" s="612"/>
      <c r="KUN85" s="181"/>
      <c r="KUO85" s="611"/>
      <c r="KUP85" s="612"/>
      <c r="KUQ85" s="612"/>
      <c r="KUR85" s="612"/>
      <c r="KUS85" s="612"/>
      <c r="KUT85" s="612"/>
      <c r="KUU85" s="181"/>
      <c r="KUV85" s="611"/>
      <c r="KUW85" s="612"/>
      <c r="KUX85" s="612"/>
      <c r="KUY85" s="612"/>
      <c r="KUZ85" s="612"/>
      <c r="KVA85" s="612"/>
      <c r="KVB85" s="181"/>
      <c r="KVC85" s="611"/>
      <c r="KVD85" s="612"/>
      <c r="KVE85" s="612"/>
      <c r="KVF85" s="612"/>
      <c r="KVG85" s="612"/>
      <c r="KVH85" s="612"/>
      <c r="KVI85" s="181"/>
      <c r="KVJ85" s="611"/>
      <c r="KVK85" s="612"/>
      <c r="KVL85" s="612"/>
      <c r="KVM85" s="612"/>
      <c r="KVN85" s="612"/>
      <c r="KVO85" s="612"/>
      <c r="KVP85" s="181"/>
      <c r="KVQ85" s="611"/>
      <c r="KVR85" s="612"/>
      <c r="KVS85" s="612"/>
      <c r="KVT85" s="612"/>
      <c r="KVU85" s="612"/>
      <c r="KVV85" s="612"/>
      <c r="KVW85" s="181"/>
      <c r="KVX85" s="611"/>
      <c r="KVY85" s="612"/>
      <c r="KVZ85" s="612"/>
      <c r="KWA85" s="612"/>
      <c r="KWB85" s="612"/>
      <c r="KWC85" s="612"/>
      <c r="KWD85" s="181"/>
      <c r="KWE85" s="611"/>
      <c r="KWF85" s="612"/>
      <c r="KWG85" s="612"/>
      <c r="KWH85" s="612"/>
      <c r="KWI85" s="612"/>
      <c r="KWJ85" s="612"/>
      <c r="KWK85" s="181"/>
      <c r="KWL85" s="611"/>
      <c r="KWM85" s="612"/>
      <c r="KWN85" s="612"/>
      <c r="KWO85" s="612"/>
      <c r="KWP85" s="612"/>
      <c r="KWQ85" s="612"/>
      <c r="KWR85" s="181"/>
      <c r="KWS85" s="611"/>
      <c r="KWT85" s="612"/>
      <c r="KWU85" s="612"/>
      <c r="KWV85" s="612"/>
      <c r="KWW85" s="612"/>
      <c r="KWX85" s="612"/>
      <c r="KWY85" s="181"/>
      <c r="KWZ85" s="611"/>
      <c r="KXA85" s="612"/>
      <c r="KXB85" s="612"/>
      <c r="KXC85" s="612"/>
      <c r="KXD85" s="612"/>
      <c r="KXE85" s="612"/>
      <c r="KXF85" s="181"/>
      <c r="KXG85" s="611"/>
      <c r="KXH85" s="612"/>
      <c r="KXI85" s="612"/>
      <c r="KXJ85" s="612"/>
      <c r="KXK85" s="612"/>
      <c r="KXL85" s="612"/>
      <c r="KXM85" s="181"/>
      <c r="KXN85" s="611"/>
      <c r="KXO85" s="612"/>
      <c r="KXP85" s="612"/>
      <c r="KXQ85" s="612"/>
      <c r="KXR85" s="612"/>
      <c r="KXS85" s="612"/>
      <c r="KXT85" s="181"/>
      <c r="KXU85" s="611"/>
      <c r="KXV85" s="612"/>
      <c r="KXW85" s="612"/>
      <c r="KXX85" s="612"/>
      <c r="KXY85" s="612"/>
      <c r="KXZ85" s="612"/>
      <c r="KYA85" s="181"/>
      <c r="KYB85" s="611"/>
      <c r="KYC85" s="612"/>
      <c r="KYD85" s="612"/>
      <c r="KYE85" s="612"/>
      <c r="KYF85" s="612"/>
      <c r="KYG85" s="612"/>
      <c r="KYH85" s="181"/>
      <c r="KYI85" s="611"/>
      <c r="KYJ85" s="612"/>
      <c r="KYK85" s="612"/>
      <c r="KYL85" s="612"/>
      <c r="KYM85" s="612"/>
      <c r="KYN85" s="612"/>
      <c r="KYO85" s="181"/>
      <c r="KYP85" s="611"/>
      <c r="KYQ85" s="612"/>
      <c r="KYR85" s="612"/>
      <c r="KYS85" s="612"/>
      <c r="KYT85" s="612"/>
      <c r="KYU85" s="612"/>
      <c r="KYV85" s="181"/>
      <c r="KYW85" s="611"/>
      <c r="KYX85" s="612"/>
      <c r="KYY85" s="612"/>
      <c r="KYZ85" s="612"/>
      <c r="KZA85" s="612"/>
      <c r="KZB85" s="612"/>
      <c r="KZC85" s="181"/>
      <c r="KZD85" s="611"/>
      <c r="KZE85" s="612"/>
      <c r="KZF85" s="612"/>
      <c r="KZG85" s="612"/>
      <c r="KZH85" s="612"/>
      <c r="KZI85" s="612"/>
      <c r="KZJ85" s="181"/>
      <c r="KZK85" s="611"/>
      <c r="KZL85" s="612"/>
      <c r="KZM85" s="612"/>
      <c r="KZN85" s="612"/>
      <c r="KZO85" s="612"/>
      <c r="KZP85" s="612"/>
      <c r="KZQ85" s="181"/>
      <c r="KZR85" s="611"/>
      <c r="KZS85" s="612"/>
      <c r="KZT85" s="612"/>
      <c r="KZU85" s="612"/>
      <c r="KZV85" s="612"/>
      <c r="KZW85" s="612"/>
      <c r="KZX85" s="181"/>
      <c r="KZY85" s="611"/>
      <c r="KZZ85" s="612"/>
      <c r="LAA85" s="612"/>
      <c r="LAB85" s="612"/>
      <c r="LAC85" s="612"/>
      <c r="LAD85" s="612"/>
      <c r="LAE85" s="181"/>
      <c r="LAF85" s="611"/>
      <c r="LAG85" s="612"/>
      <c r="LAH85" s="612"/>
      <c r="LAI85" s="612"/>
      <c r="LAJ85" s="612"/>
      <c r="LAK85" s="612"/>
      <c r="LAL85" s="181"/>
      <c r="LAM85" s="611"/>
      <c r="LAN85" s="612"/>
      <c r="LAO85" s="612"/>
      <c r="LAP85" s="612"/>
      <c r="LAQ85" s="612"/>
      <c r="LAR85" s="612"/>
      <c r="LAS85" s="181"/>
      <c r="LAT85" s="611"/>
      <c r="LAU85" s="612"/>
      <c r="LAV85" s="612"/>
      <c r="LAW85" s="612"/>
      <c r="LAX85" s="612"/>
      <c r="LAY85" s="612"/>
      <c r="LAZ85" s="181"/>
      <c r="LBA85" s="611"/>
      <c r="LBB85" s="612"/>
      <c r="LBC85" s="612"/>
      <c r="LBD85" s="612"/>
      <c r="LBE85" s="612"/>
      <c r="LBF85" s="612"/>
      <c r="LBG85" s="181"/>
      <c r="LBH85" s="611"/>
      <c r="LBI85" s="612"/>
      <c r="LBJ85" s="612"/>
      <c r="LBK85" s="612"/>
      <c r="LBL85" s="612"/>
      <c r="LBM85" s="612"/>
      <c r="LBN85" s="181"/>
      <c r="LBO85" s="611"/>
      <c r="LBP85" s="612"/>
      <c r="LBQ85" s="612"/>
      <c r="LBR85" s="612"/>
      <c r="LBS85" s="612"/>
      <c r="LBT85" s="612"/>
      <c r="LBU85" s="181"/>
      <c r="LBV85" s="611"/>
      <c r="LBW85" s="612"/>
      <c r="LBX85" s="612"/>
      <c r="LBY85" s="612"/>
      <c r="LBZ85" s="612"/>
      <c r="LCA85" s="612"/>
      <c r="LCB85" s="181"/>
      <c r="LCC85" s="611"/>
      <c r="LCD85" s="612"/>
      <c r="LCE85" s="612"/>
      <c r="LCF85" s="612"/>
      <c r="LCG85" s="612"/>
      <c r="LCH85" s="612"/>
      <c r="LCI85" s="181"/>
      <c r="LCJ85" s="611"/>
      <c r="LCK85" s="612"/>
      <c r="LCL85" s="612"/>
      <c r="LCM85" s="612"/>
      <c r="LCN85" s="612"/>
      <c r="LCO85" s="612"/>
      <c r="LCP85" s="181"/>
      <c r="LCQ85" s="611"/>
      <c r="LCR85" s="612"/>
      <c r="LCS85" s="612"/>
      <c r="LCT85" s="612"/>
      <c r="LCU85" s="612"/>
      <c r="LCV85" s="612"/>
      <c r="LCW85" s="181"/>
      <c r="LCX85" s="611"/>
      <c r="LCY85" s="612"/>
      <c r="LCZ85" s="612"/>
      <c r="LDA85" s="612"/>
      <c r="LDB85" s="612"/>
      <c r="LDC85" s="612"/>
      <c r="LDD85" s="181"/>
      <c r="LDE85" s="611"/>
      <c r="LDF85" s="612"/>
      <c r="LDG85" s="612"/>
      <c r="LDH85" s="612"/>
      <c r="LDI85" s="612"/>
      <c r="LDJ85" s="612"/>
      <c r="LDK85" s="181"/>
      <c r="LDL85" s="611"/>
      <c r="LDM85" s="612"/>
      <c r="LDN85" s="612"/>
      <c r="LDO85" s="612"/>
      <c r="LDP85" s="612"/>
      <c r="LDQ85" s="612"/>
      <c r="LDR85" s="181"/>
      <c r="LDS85" s="611"/>
      <c r="LDT85" s="612"/>
      <c r="LDU85" s="612"/>
      <c r="LDV85" s="612"/>
      <c r="LDW85" s="612"/>
      <c r="LDX85" s="612"/>
      <c r="LDY85" s="181"/>
      <c r="LDZ85" s="611"/>
      <c r="LEA85" s="612"/>
      <c r="LEB85" s="612"/>
      <c r="LEC85" s="612"/>
      <c r="LED85" s="612"/>
      <c r="LEE85" s="612"/>
      <c r="LEF85" s="181"/>
      <c r="LEG85" s="611"/>
      <c r="LEH85" s="612"/>
      <c r="LEI85" s="612"/>
      <c r="LEJ85" s="612"/>
      <c r="LEK85" s="612"/>
      <c r="LEL85" s="612"/>
      <c r="LEM85" s="181"/>
      <c r="LEN85" s="611"/>
      <c r="LEO85" s="612"/>
      <c r="LEP85" s="612"/>
      <c r="LEQ85" s="612"/>
      <c r="LER85" s="612"/>
      <c r="LES85" s="612"/>
      <c r="LET85" s="181"/>
      <c r="LEU85" s="611"/>
      <c r="LEV85" s="612"/>
      <c r="LEW85" s="612"/>
      <c r="LEX85" s="612"/>
      <c r="LEY85" s="612"/>
      <c r="LEZ85" s="612"/>
      <c r="LFA85" s="181"/>
      <c r="LFB85" s="611"/>
      <c r="LFC85" s="612"/>
      <c r="LFD85" s="612"/>
      <c r="LFE85" s="612"/>
      <c r="LFF85" s="612"/>
      <c r="LFG85" s="612"/>
      <c r="LFH85" s="181"/>
      <c r="LFI85" s="611"/>
      <c r="LFJ85" s="612"/>
      <c r="LFK85" s="612"/>
      <c r="LFL85" s="612"/>
      <c r="LFM85" s="612"/>
      <c r="LFN85" s="612"/>
      <c r="LFO85" s="181"/>
      <c r="LFP85" s="611"/>
      <c r="LFQ85" s="612"/>
      <c r="LFR85" s="612"/>
      <c r="LFS85" s="612"/>
      <c r="LFT85" s="612"/>
      <c r="LFU85" s="612"/>
      <c r="LFV85" s="181"/>
      <c r="LFW85" s="611"/>
      <c r="LFX85" s="612"/>
      <c r="LFY85" s="612"/>
      <c r="LFZ85" s="612"/>
      <c r="LGA85" s="612"/>
      <c r="LGB85" s="612"/>
      <c r="LGC85" s="181"/>
      <c r="LGD85" s="611"/>
      <c r="LGE85" s="612"/>
      <c r="LGF85" s="612"/>
      <c r="LGG85" s="612"/>
      <c r="LGH85" s="612"/>
      <c r="LGI85" s="612"/>
      <c r="LGJ85" s="181"/>
      <c r="LGK85" s="611"/>
      <c r="LGL85" s="612"/>
      <c r="LGM85" s="612"/>
      <c r="LGN85" s="612"/>
      <c r="LGO85" s="612"/>
      <c r="LGP85" s="612"/>
      <c r="LGQ85" s="181"/>
      <c r="LGR85" s="611"/>
      <c r="LGS85" s="612"/>
      <c r="LGT85" s="612"/>
      <c r="LGU85" s="612"/>
      <c r="LGV85" s="612"/>
      <c r="LGW85" s="612"/>
      <c r="LGX85" s="181"/>
      <c r="LGY85" s="611"/>
      <c r="LGZ85" s="612"/>
      <c r="LHA85" s="612"/>
      <c r="LHB85" s="612"/>
      <c r="LHC85" s="612"/>
      <c r="LHD85" s="612"/>
      <c r="LHE85" s="181"/>
      <c r="LHF85" s="611"/>
      <c r="LHG85" s="612"/>
      <c r="LHH85" s="612"/>
      <c r="LHI85" s="612"/>
      <c r="LHJ85" s="612"/>
      <c r="LHK85" s="612"/>
      <c r="LHL85" s="181"/>
      <c r="LHM85" s="611"/>
      <c r="LHN85" s="612"/>
      <c r="LHO85" s="612"/>
      <c r="LHP85" s="612"/>
      <c r="LHQ85" s="612"/>
      <c r="LHR85" s="612"/>
      <c r="LHS85" s="181"/>
      <c r="LHT85" s="611"/>
      <c r="LHU85" s="612"/>
      <c r="LHV85" s="612"/>
      <c r="LHW85" s="612"/>
      <c r="LHX85" s="612"/>
      <c r="LHY85" s="612"/>
      <c r="LHZ85" s="181"/>
      <c r="LIA85" s="611"/>
      <c r="LIB85" s="612"/>
      <c r="LIC85" s="612"/>
      <c r="LID85" s="612"/>
      <c r="LIE85" s="612"/>
      <c r="LIF85" s="612"/>
      <c r="LIG85" s="181"/>
      <c r="LIH85" s="611"/>
      <c r="LII85" s="612"/>
      <c r="LIJ85" s="612"/>
      <c r="LIK85" s="612"/>
      <c r="LIL85" s="612"/>
      <c r="LIM85" s="612"/>
      <c r="LIN85" s="181"/>
      <c r="LIO85" s="611"/>
      <c r="LIP85" s="612"/>
      <c r="LIQ85" s="612"/>
      <c r="LIR85" s="612"/>
      <c r="LIS85" s="612"/>
      <c r="LIT85" s="612"/>
      <c r="LIU85" s="181"/>
      <c r="LIV85" s="611"/>
      <c r="LIW85" s="612"/>
      <c r="LIX85" s="612"/>
      <c r="LIY85" s="612"/>
      <c r="LIZ85" s="612"/>
      <c r="LJA85" s="612"/>
      <c r="LJB85" s="181"/>
      <c r="LJC85" s="611"/>
      <c r="LJD85" s="612"/>
      <c r="LJE85" s="612"/>
      <c r="LJF85" s="612"/>
      <c r="LJG85" s="612"/>
      <c r="LJH85" s="612"/>
      <c r="LJI85" s="181"/>
      <c r="LJJ85" s="611"/>
      <c r="LJK85" s="612"/>
      <c r="LJL85" s="612"/>
      <c r="LJM85" s="612"/>
      <c r="LJN85" s="612"/>
      <c r="LJO85" s="612"/>
      <c r="LJP85" s="181"/>
      <c r="LJQ85" s="611"/>
      <c r="LJR85" s="612"/>
      <c r="LJS85" s="612"/>
      <c r="LJT85" s="612"/>
      <c r="LJU85" s="612"/>
      <c r="LJV85" s="612"/>
      <c r="LJW85" s="181"/>
      <c r="LJX85" s="611"/>
      <c r="LJY85" s="612"/>
      <c r="LJZ85" s="612"/>
      <c r="LKA85" s="612"/>
      <c r="LKB85" s="612"/>
      <c r="LKC85" s="612"/>
      <c r="LKD85" s="181"/>
      <c r="LKE85" s="611"/>
      <c r="LKF85" s="612"/>
      <c r="LKG85" s="612"/>
      <c r="LKH85" s="612"/>
      <c r="LKI85" s="612"/>
      <c r="LKJ85" s="612"/>
      <c r="LKK85" s="181"/>
      <c r="LKL85" s="611"/>
      <c r="LKM85" s="612"/>
      <c r="LKN85" s="612"/>
      <c r="LKO85" s="612"/>
      <c r="LKP85" s="612"/>
      <c r="LKQ85" s="612"/>
      <c r="LKR85" s="181"/>
      <c r="LKS85" s="611"/>
      <c r="LKT85" s="612"/>
      <c r="LKU85" s="612"/>
      <c r="LKV85" s="612"/>
      <c r="LKW85" s="612"/>
      <c r="LKX85" s="612"/>
      <c r="LKY85" s="181"/>
      <c r="LKZ85" s="611"/>
      <c r="LLA85" s="612"/>
      <c r="LLB85" s="612"/>
      <c r="LLC85" s="612"/>
      <c r="LLD85" s="612"/>
      <c r="LLE85" s="612"/>
      <c r="LLF85" s="181"/>
      <c r="LLG85" s="611"/>
      <c r="LLH85" s="612"/>
      <c r="LLI85" s="612"/>
      <c r="LLJ85" s="612"/>
      <c r="LLK85" s="612"/>
      <c r="LLL85" s="612"/>
      <c r="LLM85" s="181"/>
      <c r="LLN85" s="611"/>
      <c r="LLO85" s="612"/>
      <c r="LLP85" s="612"/>
      <c r="LLQ85" s="612"/>
      <c r="LLR85" s="612"/>
      <c r="LLS85" s="612"/>
      <c r="LLT85" s="181"/>
      <c r="LLU85" s="611"/>
      <c r="LLV85" s="612"/>
      <c r="LLW85" s="612"/>
      <c r="LLX85" s="612"/>
      <c r="LLY85" s="612"/>
      <c r="LLZ85" s="612"/>
      <c r="LMA85" s="181"/>
      <c r="LMB85" s="611"/>
      <c r="LMC85" s="612"/>
      <c r="LMD85" s="612"/>
      <c r="LME85" s="612"/>
      <c r="LMF85" s="612"/>
      <c r="LMG85" s="612"/>
      <c r="LMH85" s="181"/>
      <c r="LMI85" s="611"/>
      <c r="LMJ85" s="612"/>
      <c r="LMK85" s="612"/>
      <c r="LML85" s="612"/>
      <c r="LMM85" s="612"/>
      <c r="LMN85" s="612"/>
      <c r="LMO85" s="181"/>
      <c r="LMP85" s="611"/>
      <c r="LMQ85" s="612"/>
      <c r="LMR85" s="612"/>
      <c r="LMS85" s="612"/>
      <c r="LMT85" s="612"/>
      <c r="LMU85" s="612"/>
      <c r="LMV85" s="181"/>
      <c r="LMW85" s="611"/>
      <c r="LMX85" s="612"/>
      <c r="LMY85" s="612"/>
      <c r="LMZ85" s="612"/>
      <c r="LNA85" s="612"/>
      <c r="LNB85" s="612"/>
      <c r="LNC85" s="181"/>
      <c r="LND85" s="611"/>
      <c r="LNE85" s="612"/>
      <c r="LNF85" s="612"/>
      <c r="LNG85" s="612"/>
      <c r="LNH85" s="612"/>
      <c r="LNI85" s="612"/>
      <c r="LNJ85" s="181"/>
      <c r="LNK85" s="611"/>
      <c r="LNL85" s="612"/>
      <c r="LNM85" s="612"/>
      <c r="LNN85" s="612"/>
      <c r="LNO85" s="612"/>
      <c r="LNP85" s="612"/>
      <c r="LNQ85" s="181"/>
      <c r="LNR85" s="611"/>
      <c r="LNS85" s="612"/>
      <c r="LNT85" s="612"/>
      <c r="LNU85" s="612"/>
      <c r="LNV85" s="612"/>
      <c r="LNW85" s="612"/>
      <c r="LNX85" s="181"/>
      <c r="LNY85" s="611"/>
      <c r="LNZ85" s="612"/>
      <c r="LOA85" s="612"/>
      <c r="LOB85" s="612"/>
      <c r="LOC85" s="612"/>
      <c r="LOD85" s="612"/>
      <c r="LOE85" s="181"/>
      <c r="LOF85" s="611"/>
      <c r="LOG85" s="612"/>
      <c r="LOH85" s="612"/>
      <c r="LOI85" s="612"/>
      <c r="LOJ85" s="612"/>
      <c r="LOK85" s="612"/>
      <c r="LOL85" s="181"/>
      <c r="LOM85" s="611"/>
      <c r="LON85" s="612"/>
      <c r="LOO85" s="612"/>
      <c r="LOP85" s="612"/>
      <c r="LOQ85" s="612"/>
      <c r="LOR85" s="612"/>
      <c r="LOS85" s="181"/>
      <c r="LOT85" s="611"/>
      <c r="LOU85" s="612"/>
      <c r="LOV85" s="612"/>
      <c r="LOW85" s="612"/>
      <c r="LOX85" s="612"/>
      <c r="LOY85" s="612"/>
      <c r="LOZ85" s="181"/>
      <c r="LPA85" s="611"/>
      <c r="LPB85" s="612"/>
      <c r="LPC85" s="612"/>
      <c r="LPD85" s="612"/>
      <c r="LPE85" s="612"/>
      <c r="LPF85" s="612"/>
      <c r="LPG85" s="181"/>
      <c r="LPH85" s="611"/>
      <c r="LPI85" s="612"/>
      <c r="LPJ85" s="612"/>
      <c r="LPK85" s="612"/>
      <c r="LPL85" s="612"/>
      <c r="LPM85" s="612"/>
      <c r="LPN85" s="181"/>
      <c r="LPO85" s="611"/>
      <c r="LPP85" s="612"/>
      <c r="LPQ85" s="612"/>
      <c r="LPR85" s="612"/>
      <c r="LPS85" s="612"/>
      <c r="LPT85" s="612"/>
      <c r="LPU85" s="181"/>
      <c r="LPV85" s="611"/>
      <c r="LPW85" s="612"/>
      <c r="LPX85" s="612"/>
      <c r="LPY85" s="612"/>
      <c r="LPZ85" s="612"/>
      <c r="LQA85" s="612"/>
      <c r="LQB85" s="181"/>
      <c r="LQC85" s="611"/>
      <c r="LQD85" s="612"/>
      <c r="LQE85" s="612"/>
      <c r="LQF85" s="612"/>
      <c r="LQG85" s="612"/>
      <c r="LQH85" s="612"/>
      <c r="LQI85" s="181"/>
      <c r="LQJ85" s="611"/>
      <c r="LQK85" s="612"/>
      <c r="LQL85" s="612"/>
      <c r="LQM85" s="612"/>
      <c r="LQN85" s="612"/>
      <c r="LQO85" s="612"/>
      <c r="LQP85" s="181"/>
      <c r="LQQ85" s="611"/>
      <c r="LQR85" s="612"/>
      <c r="LQS85" s="612"/>
      <c r="LQT85" s="612"/>
      <c r="LQU85" s="612"/>
      <c r="LQV85" s="612"/>
      <c r="LQW85" s="181"/>
      <c r="LQX85" s="611"/>
      <c r="LQY85" s="612"/>
      <c r="LQZ85" s="612"/>
      <c r="LRA85" s="612"/>
      <c r="LRB85" s="612"/>
      <c r="LRC85" s="612"/>
      <c r="LRD85" s="181"/>
      <c r="LRE85" s="611"/>
      <c r="LRF85" s="612"/>
      <c r="LRG85" s="612"/>
      <c r="LRH85" s="612"/>
      <c r="LRI85" s="612"/>
      <c r="LRJ85" s="612"/>
      <c r="LRK85" s="181"/>
      <c r="LRL85" s="611"/>
      <c r="LRM85" s="612"/>
      <c r="LRN85" s="612"/>
      <c r="LRO85" s="612"/>
      <c r="LRP85" s="612"/>
      <c r="LRQ85" s="612"/>
      <c r="LRR85" s="181"/>
      <c r="LRS85" s="611"/>
      <c r="LRT85" s="612"/>
      <c r="LRU85" s="612"/>
      <c r="LRV85" s="612"/>
      <c r="LRW85" s="612"/>
      <c r="LRX85" s="612"/>
      <c r="LRY85" s="181"/>
      <c r="LRZ85" s="611"/>
      <c r="LSA85" s="612"/>
      <c r="LSB85" s="612"/>
      <c r="LSC85" s="612"/>
      <c r="LSD85" s="612"/>
      <c r="LSE85" s="612"/>
      <c r="LSF85" s="181"/>
      <c r="LSG85" s="611"/>
      <c r="LSH85" s="612"/>
      <c r="LSI85" s="612"/>
      <c r="LSJ85" s="612"/>
      <c r="LSK85" s="612"/>
      <c r="LSL85" s="612"/>
      <c r="LSM85" s="181"/>
      <c r="LSN85" s="611"/>
      <c r="LSO85" s="612"/>
      <c r="LSP85" s="612"/>
      <c r="LSQ85" s="612"/>
      <c r="LSR85" s="612"/>
      <c r="LSS85" s="612"/>
      <c r="LST85" s="181"/>
      <c r="LSU85" s="611"/>
      <c r="LSV85" s="612"/>
      <c r="LSW85" s="612"/>
      <c r="LSX85" s="612"/>
      <c r="LSY85" s="612"/>
      <c r="LSZ85" s="612"/>
      <c r="LTA85" s="181"/>
      <c r="LTB85" s="611"/>
      <c r="LTC85" s="612"/>
      <c r="LTD85" s="612"/>
      <c r="LTE85" s="612"/>
      <c r="LTF85" s="612"/>
      <c r="LTG85" s="612"/>
      <c r="LTH85" s="181"/>
      <c r="LTI85" s="611"/>
      <c r="LTJ85" s="612"/>
      <c r="LTK85" s="612"/>
      <c r="LTL85" s="612"/>
      <c r="LTM85" s="612"/>
      <c r="LTN85" s="612"/>
      <c r="LTO85" s="181"/>
      <c r="LTP85" s="611"/>
      <c r="LTQ85" s="612"/>
      <c r="LTR85" s="612"/>
      <c r="LTS85" s="612"/>
      <c r="LTT85" s="612"/>
      <c r="LTU85" s="612"/>
      <c r="LTV85" s="181"/>
      <c r="LTW85" s="611"/>
      <c r="LTX85" s="612"/>
      <c r="LTY85" s="612"/>
      <c r="LTZ85" s="612"/>
      <c r="LUA85" s="612"/>
      <c r="LUB85" s="612"/>
      <c r="LUC85" s="181"/>
      <c r="LUD85" s="611"/>
      <c r="LUE85" s="612"/>
      <c r="LUF85" s="612"/>
      <c r="LUG85" s="612"/>
      <c r="LUH85" s="612"/>
      <c r="LUI85" s="612"/>
      <c r="LUJ85" s="181"/>
      <c r="LUK85" s="611"/>
      <c r="LUL85" s="612"/>
      <c r="LUM85" s="612"/>
      <c r="LUN85" s="612"/>
      <c r="LUO85" s="612"/>
      <c r="LUP85" s="612"/>
      <c r="LUQ85" s="181"/>
      <c r="LUR85" s="611"/>
      <c r="LUS85" s="612"/>
      <c r="LUT85" s="612"/>
      <c r="LUU85" s="612"/>
      <c r="LUV85" s="612"/>
      <c r="LUW85" s="612"/>
      <c r="LUX85" s="181"/>
      <c r="LUY85" s="611"/>
      <c r="LUZ85" s="612"/>
      <c r="LVA85" s="612"/>
      <c r="LVB85" s="612"/>
      <c r="LVC85" s="612"/>
      <c r="LVD85" s="612"/>
      <c r="LVE85" s="181"/>
      <c r="LVF85" s="611"/>
      <c r="LVG85" s="612"/>
      <c r="LVH85" s="612"/>
      <c r="LVI85" s="612"/>
      <c r="LVJ85" s="612"/>
      <c r="LVK85" s="612"/>
      <c r="LVL85" s="181"/>
      <c r="LVM85" s="611"/>
      <c r="LVN85" s="612"/>
      <c r="LVO85" s="612"/>
      <c r="LVP85" s="612"/>
      <c r="LVQ85" s="612"/>
      <c r="LVR85" s="612"/>
      <c r="LVS85" s="181"/>
      <c r="LVT85" s="611"/>
      <c r="LVU85" s="612"/>
      <c r="LVV85" s="612"/>
      <c r="LVW85" s="612"/>
      <c r="LVX85" s="612"/>
      <c r="LVY85" s="612"/>
      <c r="LVZ85" s="181"/>
      <c r="LWA85" s="611"/>
      <c r="LWB85" s="612"/>
      <c r="LWC85" s="612"/>
      <c r="LWD85" s="612"/>
      <c r="LWE85" s="612"/>
      <c r="LWF85" s="612"/>
      <c r="LWG85" s="181"/>
      <c r="LWH85" s="611"/>
      <c r="LWI85" s="612"/>
      <c r="LWJ85" s="612"/>
      <c r="LWK85" s="612"/>
      <c r="LWL85" s="612"/>
      <c r="LWM85" s="612"/>
      <c r="LWN85" s="181"/>
      <c r="LWO85" s="611"/>
      <c r="LWP85" s="612"/>
      <c r="LWQ85" s="612"/>
      <c r="LWR85" s="612"/>
      <c r="LWS85" s="612"/>
      <c r="LWT85" s="612"/>
      <c r="LWU85" s="181"/>
      <c r="LWV85" s="611"/>
      <c r="LWW85" s="612"/>
      <c r="LWX85" s="612"/>
      <c r="LWY85" s="612"/>
      <c r="LWZ85" s="612"/>
      <c r="LXA85" s="612"/>
      <c r="LXB85" s="181"/>
      <c r="LXC85" s="611"/>
      <c r="LXD85" s="612"/>
      <c r="LXE85" s="612"/>
      <c r="LXF85" s="612"/>
      <c r="LXG85" s="612"/>
      <c r="LXH85" s="612"/>
      <c r="LXI85" s="181"/>
      <c r="LXJ85" s="611"/>
      <c r="LXK85" s="612"/>
      <c r="LXL85" s="612"/>
      <c r="LXM85" s="612"/>
      <c r="LXN85" s="612"/>
      <c r="LXO85" s="612"/>
      <c r="LXP85" s="181"/>
      <c r="LXQ85" s="611"/>
      <c r="LXR85" s="612"/>
      <c r="LXS85" s="612"/>
      <c r="LXT85" s="612"/>
      <c r="LXU85" s="612"/>
      <c r="LXV85" s="612"/>
      <c r="LXW85" s="181"/>
      <c r="LXX85" s="611"/>
      <c r="LXY85" s="612"/>
      <c r="LXZ85" s="612"/>
      <c r="LYA85" s="612"/>
      <c r="LYB85" s="612"/>
      <c r="LYC85" s="612"/>
      <c r="LYD85" s="181"/>
      <c r="LYE85" s="611"/>
      <c r="LYF85" s="612"/>
      <c r="LYG85" s="612"/>
      <c r="LYH85" s="612"/>
      <c r="LYI85" s="612"/>
      <c r="LYJ85" s="612"/>
      <c r="LYK85" s="181"/>
      <c r="LYL85" s="611"/>
      <c r="LYM85" s="612"/>
      <c r="LYN85" s="612"/>
      <c r="LYO85" s="612"/>
      <c r="LYP85" s="612"/>
      <c r="LYQ85" s="612"/>
      <c r="LYR85" s="181"/>
      <c r="LYS85" s="611"/>
      <c r="LYT85" s="612"/>
      <c r="LYU85" s="612"/>
      <c r="LYV85" s="612"/>
      <c r="LYW85" s="612"/>
      <c r="LYX85" s="612"/>
      <c r="LYY85" s="181"/>
      <c r="LYZ85" s="611"/>
      <c r="LZA85" s="612"/>
      <c r="LZB85" s="612"/>
      <c r="LZC85" s="612"/>
      <c r="LZD85" s="612"/>
      <c r="LZE85" s="612"/>
      <c r="LZF85" s="181"/>
      <c r="LZG85" s="611"/>
      <c r="LZH85" s="612"/>
      <c r="LZI85" s="612"/>
      <c r="LZJ85" s="612"/>
      <c r="LZK85" s="612"/>
      <c r="LZL85" s="612"/>
      <c r="LZM85" s="181"/>
      <c r="LZN85" s="611"/>
      <c r="LZO85" s="612"/>
      <c r="LZP85" s="612"/>
      <c r="LZQ85" s="612"/>
      <c r="LZR85" s="612"/>
      <c r="LZS85" s="612"/>
      <c r="LZT85" s="181"/>
      <c r="LZU85" s="611"/>
      <c r="LZV85" s="612"/>
      <c r="LZW85" s="612"/>
      <c r="LZX85" s="612"/>
      <c r="LZY85" s="612"/>
      <c r="LZZ85" s="612"/>
      <c r="MAA85" s="181"/>
      <c r="MAB85" s="611"/>
      <c r="MAC85" s="612"/>
      <c r="MAD85" s="612"/>
      <c r="MAE85" s="612"/>
      <c r="MAF85" s="612"/>
      <c r="MAG85" s="612"/>
      <c r="MAH85" s="181"/>
      <c r="MAI85" s="611"/>
      <c r="MAJ85" s="612"/>
      <c r="MAK85" s="612"/>
      <c r="MAL85" s="612"/>
      <c r="MAM85" s="612"/>
      <c r="MAN85" s="612"/>
      <c r="MAO85" s="181"/>
      <c r="MAP85" s="611"/>
      <c r="MAQ85" s="612"/>
      <c r="MAR85" s="612"/>
      <c r="MAS85" s="612"/>
      <c r="MAT85" s="612"/>
      <c r="MAU85" s="612"/>
      <c r="MAV85" s="181"/>
      <c r="MAW85" s="611"/>
      <c r="MAX85" s="612"/>
      <c r="MAY85" s="612"/>
      <c r="MAZ85" s="612"/>
      <c r="MBA85" s="612"/>
      <c r="MBB85" s="612"/>
      <c r="MBC85" s="181"/>
      <c r="MBD85" s="611"/>
      <c r="MBE85" s="612"/>
      <c r="MBF85" s="612"/>
      <c r="MBG85" s="612"/>
      <c r="MBH85" s="612"/>
      <c r="MBI85" s="612"/>
      <c r="MBJ85" s="181"/>
      <c r="MBK85" s="611"/>
      <c r="MBL85" s="612"/>
      <c r="MBM85" s="612"/>
      <c r="MBN85" s="612"/>
      <c r="MBO85" s="612"/>
      <c r="MBP85" s="612"/>
      <c r="MBQ85" s="181"/>
      <c r="MBR85" s="611"/>
      <c r="MBS85" s="612"/>
      <c r="MBT85" s="612"/>
      <c r="MBU85" s="612"/>
      <c r="MBV85" s="612"/>
      <c r="MBW85" s="612"/>
      <c r="MBX85" s="181"/>
      <c r="MBY85" s="611"/>
      <c r="MBZ85" s="612"/>
      <c r="MCA85" s="612"/>
      <c r="MCB85" s="612"/>
      <c r="MCC85" s="612"/>
      <c r="MCD85" s="612"/>
      <c r="MCE85" s="181"/>
      <c r="MCF85" s="611"/>
      <c r="MCG85" s="612"/>
      <c r="MCH85" s="612"/>
      <c r="MCI85" s="612"/>
      <c r="MCJ85" s="612"/>
      <c r="MCK85" s="612"/>
      <c r="MCL85" s="181"/>
      <c r="MCM85" s="611"/>
      <c r="MCN85" s="612"/>
      <c r="MCO85" s="612"/>
      <c r="MCP85" s="612"/>
      <c r="MCQ85" s="612"/>
      <c r="MCR85" s="612"/>
      <c r="MCS85" s="181"/>
      <c r="MCT85" s="611"/>
      <c r="MCU85" s="612"/>
      <c r="MCV85" s="612"/>
      <c r="MCW85" s="612"/>
      <c r="MCX85" s="612"/>
      <c r="MCY85" s="612"/>
      <c r="MCZ85" s="181"/>
      <c r="MDA85" s="611"/>
      <c r="MDB85" s="612"/>
      <c r="MDC85" s="612"/>
      <c r="MDD85" s="612"/>
      <c r="MDE85" s="612"/>
      <c r="MDF85" s="612"/>
      <c r="MDG85" s="181"/>
      <c r="MDH85" s="611"/>
      <c r="MDI85" s="612"/>
      <c r="MDJ85" s="612"/>
      <c r="MDK85" s="612"/>
      <c r="MDL85" s="612"/>
      <c r="MDM85" s="612"/>
      <c r="MDN85" s="181"/>
      <c r="MDO85" s="611"/>
      <c r="MDP85" s="612"/>
      <c r="MDQ85" s="612"/>
      <c r="MDR85" s="612"/>
      <c r="MDS85" s="612"/>
      <c r="MDT85" s="612"/>
      <c r="MDU85" s="181"/>
      <c r="MDV85" s="611"/>
      <c r="MDW85" s="612"/>
      <c r="MDX85" s="612"/>
      <c r="MDY85" s="612"/>
      <c r="MDZ85" s="612"/>
      <c r="MEA85" s="612"/>
      <c r="MEB85" s="181"/>
      <c r="MEC85" s="611"/>
      <c r="MED85" s="612"/>
      <c r="MEE85" s="612"/>
      <c r="MEF85" s="612"/>
      <c r="MEG85" s="612"/>
      <c r="MEH85" s="612"/>
      <c r="MEI85" s="181"/>
      <c r="MEJ85" s="611"/>
      <c r="MEK85" s="612"/>
      <c r="MEL85" s="612"/>
      <c r="MEM85" s="612"/>
      <c r="MEN85" s="612"/>
      <c r="MEO85" s="612"/>
      <c r="MEP85" s="181"/>
      <c r="MEQ85" s="611"/>
      <c r="MER85" s="612"/>
      <c r="MES85" s="612"/>
      <c r="MET85" s="612"/>
      <c r="MEU85" s="612"/>
      <c r="MEV85" s="612"/>
      <c r="MEW85" s="181"/>
      <c r="MEX85" s="611"/>
      <c r="MEY85" s="612"/>
      <c r="MEZ85" s="612"/>
      <c r="MFA85" s="612"/>
      <c r="MFB85" s="612"/>
      <c r="MFC85" s="612"/>
      <c r="MFD85" s="181"/>
      <c r="MFE85" s="611"/>
      <c r="MFF85" s="612"/>
      <c r="MFG85" s="612"/>
      <c r="MFH85" s="612"/>
      <c r="MFI85" s="612"/>
      <c r="MFJ85" s="612"/>
      <c r="MFK85" s="181"/>
      <c r="MFL85" s="611"/>
      <c r="MFM85" s="612"/>
      <c r="MFN85" s="612"/>
      <c r="MFO85" s="612"/>
      <c r="MFP85" s="612"/>
      <c r="MFQ85" s="612"/>
      <c r="MFR85" s="181"/>
      <c r="MFS85" s="611"/>
      <c r="MFT85" s="612"/>
      <c r="MFU85" s="612"/>
      <c r="MFV85" s="612"/>
      <c r="MFW85" s="612"/>
      <c r="MFX85" s="612"/>
      <c r="MFY85" s="181"/>
      <c r="MFZ85" s="611"/>
      <c r="MGA85" s="612"/>
      <c r="MGB85" s="612"/>
      <c r="MGC85" s="612"/>
      <c r="MGD85" s="612"/>
      <c r="MGE85" s="612"/>
      <c r="MGF85" s="181"/>
      <c r="MGG85" s="611"/>
      <c r="MGH85" s="612"/>
      <c r="MGI85" s="612"/>
      <c r="MGJ85" s="612"/>
      <c r="MGK85" s="612"/>
      <c r="MGL85" s="612"/>
      <c r="MGM85" s="181"/>
      <c r="MGN85" s="611"/>
      <c r="MGO85" s="612"/>
      <c r="MGP85" s="612"/>
      <c r="MGQ85" s="612"/>
      <c r="MGR85" s="612"/>
      <c r="MGS85" s="612"/>
      <c r="MGT85" s="181"/>
      <c r="MGU85" s="611"/>
      <c r="MGV85" s="612"/>
      <c r="MGW85" s="612"/>
      <c r="MGX85" s="612"/>
      <c r="MGY85" s="612"/>
      <c r="MGZ85" s="612"/>
      <c r="MHA85" s="181"/>
      <c r="MHB85" s="611"/>
      <c r="MHC85" s="612"/>
      <c r="MHD85" s="612"/>
      <c r="MHE85" s="612"/>
      <c r="MHF85" s="612"/>
      <c r="MHG85" s="612"/>
      <c r="MHH85" s="181"/>
      <c r="MHI85" s="611"/>
      <c r="MHJ85" s="612"/>
      <c r="MHK85" s="612"/>
      <c r="MHL85" s="612"/>
      <c r="MHM85" s="612"/>
      <c r="MHN85" s="612"/>
      <c r="MHO85" s="181"/>
      <c r="MHP85" s="611"/>
      <c r="MHQ85" s="612"/>
      <c r="MHR85" s="612"/>
      <c r="MHS85" s="612"/>
      <c r="MHT85" s="612"/>
      <c r="MHU85" s="612"/>
      <c r="MHV85" s="181"/>
      <c r="MHW85" s="611"/>
      <c r="MHX85" s="612"/>
      <c r="MHY85" s="612"/>
      <c r="MHZ85" s="612"/>
      <c r="MIA85" s="612"/>
      <c r="MIB85" s="612"/>
      <c r="MIC85" s="181"/>
      <c r="MID85" s="611"/>
      <c r="MIE85" s="612"/>
      <c r="MIF85" s="612"/>
      <c r="MIG85" s="612"/>
      <c r="MIH85" s="612"/>
      <c r="MII85" s="612"/>
      <c r="MIJ85" s="181"/>
      <c r="MIK85" s="611"/>
      <c r="MIL85" s="612"/>
      <c r="MIM85" s="612"/>
      <c r="MIN85" s="612"/>
      <c r="MIO85" s="612"/>
      <c r="MIP85" s="612"/>
      <c r="MIQ85" s="181"/>
      <c r="MIR85" s="611"/>
      <c r="MIS85" s="612"/>
      <c r="MIT85" s="612"/>
      <c r="MIU85" s="612"/>
      <c r="MIV85" s="612"/>
      <c r="MIW85" s="612"/>
      <c r="MIX85" s="181"/>
      <c r="MIY85" s="611"/>
      <c r="MIZ85" s="612"/>
      <c r="MJA85" s="612"/>
      <c r="MJB85" s="612"/>
      <c r="MJC85" s="612"/>
      <c r="MJD85" s="612"/>
      <c r="MJE85" s="181"/>
      <c r="MJF85" s="611"/>
      <c r="MJG85" s="612"/>
      <c r="MJH85" s="612"/>
      <c r="MJI85" s="612"/>
      <c r="MJJ85" s="612"/>
      <c r="MJK85" s="612"/>
      <c r="MJL85" s="181"/>
      <c r="MJM85" s="611"/>
      <c r="MJN85" s="612"/>
      <c r="MJO85" s="612"/>
      <c r="MJP85" s="612"/>
      <c r="MJQ85" s="612"/>
      <c r="MJR85" s="612"/>
      <c r="MJS85" s="181"/>
      <c r="MJT85" s="611"/>
      <c r="MJU85" s="612"/>
      <c r="MJV85" s="612"/>
      <c r="MJW85" s="612"/>
      <c r="MJX85" s="612"/>
      <c r="MJY85" s="612"/>
      <c r="MJZ85" s="181"/>
      <c r="MKA85" s="611"/>
      <c r="MKB85" s="612"/>
      <c r="MKC85" s="612"/>
      <c r="MKD85" s="612"/>
      <c r="MKE85" s="612"/>
      <c r="MKF85" s="612"/>
      <c r="MKG85" s="181"/>
      <c r="MKH85" s="611"/>
      <c r="MKI85" s="612"/>
      <c r="MKJ85" s="612"/>
      <c r="MKK85" s="612"/>
      <c r="MKL85" s="612"/>
      <c r="MKM85" s="612"/>
      <c r="MKN85" s="181"/>
      <c r="MKO85" s="611"/>
      <c r="MKP85" s="612"/>
      <c r="MKQ85" s="612"/>
      <c r="MKR85" s="612"/>
      <c r="MKS85" s="612"/>
      <c r="MKT85" s="612"/>
      <c r="MKU85" s="181"/>
      <c r="MKV85" s="611"/>
      <c r="MKW85" s="612"/>
      <c r="MKX85" s="612"/>
      <c r="MKY85" s="612"/>
      <c r="MKZ85" s="612"/>
      <c r="MLA85" s="612"/>
      <c r="MLB85" s="181"/>
      <c r="MLC85" s="611"/>
      <c r="MLD85" s="612"/>
      <c r="MLE85" s="612"/>
      <c r="MLF85" s="612"/>
      <c r="MLG85" s="612"/>
      <c r="MLH85" s="612"/>
      <c r="MLI85" s="181"/>
      <c r="MLJ85" s="611"/>
      <c r="MLK85" s="612"/>
      <c r="MLL85" s="612"/>
      <c r="MLM85" s="612"/>
      <c r="MLN85" s="612"/>
      <c r="MLO85" s="612"/>
      <c r="MLP85" s="181"/>
      <c r="MLQ85" s="611"/>
      <c r="MLR85" s="612"/>
      <c r="MLS85" s="612"/>
      <c r="MLT85" s="612"/>
      <c r="MLU85" s="612"/>
      <c r="MLV85" s="612"/>
      <c r="MLW85" s="181"/>
      <c r="MLX85" s="611"/>
      <c r="MLY85" s="612"/>
      <c r="MLZ85" s="612"/>
      <c r="MMA85" s="612"/>
      <c r="MMB85" s="612"/>
      <c r="MMC85" s="612"/>
      <c r="MMD85" s="181"/>
      <c r="MME85" s="611"/>
      <c r="MMF85" s="612"/>
      <c r="MMG85" s="612"/>
      <c r="MMH85" s="612"/>
      <c r="MMI85" s="612"/>
      <c r="MMJ85" s="612"/>
      <c r="MMK85" s="181"/>
      <c r="MML85" s="611"/>
      <c r="MMM85" s="612"/>
      <c r="MMN85" s="612"/>
      <c r="MMO85" s="612"/>
      <c r="MMP85" s="612"/>
      <c r="MMQ85" s="612"/>
      <c r="MMR85" s="181"/>
      <c r="MMS85" s="611"/>
      <c r="MMT85" s="612"/>
      <c r="MMU85" s="612"/>
      <c r="MMV85" s="612"/>
      <c r="MMW85" s="612"/>
      <c r="MMX85" s="612"/>
      <c r="MMY85" s="181"/>
      <c r="MMZ85" s="611"/>
      <c r="MNA85" s="612"/>
      <c r="MNB85" s="612"/>
      <c r="MNC85" s="612"/>
      <c r="MND85" s="612"/>
      <c r="MNE85" s="612"/>
      <c r="MNF85" s="181"/>
      <c r="MNG85" s="611"/>
      <c r="MNH85" s="612"/>
      <c r="MNI85" s="612"/>
      <c r="MNJ85" s="612"/>
      <c r="MNK85" s="612"/>
      <c r="MNL85" s="612"/>
      <c r="MNM85" s="181"/>
      <c r="MNN85" s="611"/>
      <c r="MNO85" s="612"/>
      <c r="MNP85" s="612"/>
      <c r="MNQ85" s="612"/>
      <c r="MNR85" s="612"/>
      <c r="MNS85" s="612"/>
      <c r="MNT85" s="181"/>
      <c r="MNU85" s="611"/>
      <c r="MNV85" s="612"/>
      <c r="MNW85" s="612"/>
      <c r="MNX85" s="612"/>
      <c r="MNY85" s="612"/>
      <c r="MNZ85" s="612"/>
      <c r="MOA85" s="181"/>
      <c r="MOB85" s="611"/>
      <c r="MOC85" s="612"/>
      <c r="MOD85" s="612"/>
      <c r="MOE85" s="612"/>
      <c r="MOF85" s="612"/>
      <c r="MOG85" s="612"/>
      <c r="MOH85" s="181"/>
      <c r="MOI85" s="611"/>
      <c r="MOJ85" s="612"/>
      <c r="MOK85" s="612"/>
      <c r="MOL85" s="612"/>
      <c r="MOM85" s="612"/>
      <c r="MON85" s="612"/>
      <c r="MOO85" s="181"/>
      <c r="MOP85" s="611"/>
      <c r="MOQ85" s="612"/>
      <c r="MOR85" s="612"/>
      <c r="MOS85" s="612"/>
      <c r="MOT85" s="612"/>
      <c r="MOU85" s="612"/>
      <c r="MOV85" s="181"/>
      <c r="MOW85" s="611"/>
      <c r="MOX85" s="612"/>
      <c r="MOY85" s="612"/>
      <c r="MOZ85" s="612"/>
      <c r="MPA85" s="612"/>
      <c r="MPB85" s="612"/>
      <c r="MPC85" s="181"/>
      <c r="MPD85" s="611"/>
      <c r="MPE85" s="612"/>
      <c r="MPF85" s="612"/>
      <c r="MPG85" s="612"/>
      <c r="MPH85" s="612"/>
      <c r="MPI85" s="612"/>
      <c r="MPJ85" s="181"/>
      <c r="MPK85" s="611"/>
      <c r="MPL85" s="612"/>
      <c r="MPM85" s="612"/>
      <c r="MPN85" s="612"/>
      <c r="MPO85" s="612"/>
      <c r="MPP85" s="612"/>
      <c r="MPQ85" s="181"/>
      <c r="MPR85" s="611"/>
      <c r="MPS85" s="612"/>
      <c r="MPT85" s="612"/>
      <c r="MPU85" s="612"/>
      <c r="MPV85" s="612"/>
      <c r="MPW85" s="612"/>
      <c r="MPX85" s="181"/>
      <c r="MPY85" s="611"/>
      <c r="MPZ85" s="612"/>
      <c r="MQA85" s="612"/>
      <c r="MQB85" s="612"/>
      <c r="MQC85" s="612"/>
      <c r="MQD85" s="612"/>
      <c r="MQE85" s="181"/>
      <c r="MQF85" s="611"/>
      <c r="MQG85" s="612"/>
      <c r="MQH85" s="612"/>
      <c r="MQI85" s="612"/>
      <c r="MQJ85" s="612"/>
      <c r="MQK85" s="612"/>
      <c r="MQL85" s="181"/>
      <c r="MQM85" s="611"/>
      <c r="MQN85" s="612"/>
      <c r="MQO85" s="612"/>
      <c r="MQP85" s="612"/>
      <c r="MQQ85" s="612"/>
      <c r="MQR85" s="612"/>
      <c r="MQS85" s="181"/>
      <c r="MQT85" s="611"/>
      <c r="MQU85" s="612"/>
      <c r="MQV85" s="612"/>
      <c r="MQW85" s="612"/>
      <c r="MQX85" s="612"/>
      <c r="MQY85" s="612"/>
      <c r="MQZ85" s="181"/>
      <c r="MRA85" s="611"/>
      <c r="MRB85" s="612"/>
      <c r="MRC85" s="612"/>
      <c r="MRD85" s="612"/>
      <c r="MRE85" s="612"/>
      <c r="MRF85" s="612"/>
      <c r="MRG85" s="181"/>
      <c r="MRH85" s="611"/>
      <c r="MRI85" s="612"/>
      <c r="MRJ85" s="612"/>
      <c r="MRK85" s="612"/>
      <c r="MRL85" s="612"/>
      <c r="MRM85" s="612"/>
      <c r="MRN85" s="181"/>
      <c r="MRO85" s="611"/>
      <c r="MRP85" s="612"/>
      <c r="MRQ85" s="612"/>
      <c r="MRR85" s="612"/>
      <c r="MRS85" s="612"/>
      <c r="MRT85" s="612"/>
      <c r="MRU85" s="181"/>
      <c r="MRV85" s="611"/>
      <c r="MRW85" s="612"/>
      <c r="MRX85" s="612"/>
      <c r="MRY85" s="612"/>
      <c r="MRZ85" s="612"/>
      <c r="MSA85" s="612"/>
      <c r="MSB85" s="181"/>
      <c r="MSC85" s="611"/>
      <c r="MSD85" s="612"/>
      <c r="MSE85" s="612"/>
      <c r="MSF85" s="612"/>
      <c r="MSG85" s="612"/>
      <c r="MSH85" s="612"/>
      <c r="MSI85" s="181"/>
      <c r="MSJ85" s="611"/>
      <c r="MSK85" s="612"/>
      <c r="MSL85" s="612"/>
      <c r="MSM85" s="612"/>
      <c r="MSN85" s="612"/>
      <c r="MSO85" s="612"/>
      <c r="MSP85" s="181"/>
      <c r="MSQ85" s="611"/>
      <c r="MSR85" s="612"/>
      <c r="MSS85" s="612"/>
      <c r="MST85" s="612"/>
      <c r="MSU85" s="612"/>
      <c r="MSV85" s="612"/>
      <c r="MSW85" s="181"/>
      <c r="MSX85" s="611"/>
      <c r="MSY85" s="612"/>
      <c r="MSZ85" s="612"/>
      <c r="MTA85" s="612"/>
      <c r="MTB85" s="612"/>
      <c r="MTC85" s="612"/>
      <c r="MTD85" s="181"/>
      <c r="MTE85" s="611"/>
      <c r="MTF85" s="612"/>
      <c r="MTG85" s="612"/>
      <c r="MTH85" s="612"/>
      <c r="MTI85" s="612"/>
      <c r="MTJ85" s="612"/>
      <c r="MTK85" s="181"/>
      <c r="MTL85" s="611"/>
      <c r="MTM85" s="612"/>
      <c r="MTN85" s="612"/>
      <c r="MTO85" s="612"/>
      <c r="MTP85" s="612"/>
      <c r="MTQ85" s="612"/>
      <c r="MTR85" s="181"/>
      <c r="MTS85" s="611"/>
      <c r="MTT85" s="612"/>
      <c r="MTU85" s="612"/>
      <c r="MTV85" s="612"/>
      <c r="MTW85" s="612"/>
      <c r="MTX85" s="612"/>
      <c r="MTY85" s="181"/>
      <c r="MTZ85" s="611"/>
      <c r="MUA85" s="612"/>
      <c r="MUB85" s="612"/>
      <c r="MUC85" s="612"/>
      <c r="MUD85" s="612"/>
      <c r="MUE85" s="612"/>
      <c r="MUF85" s="181"/>
      <c r="MUG85" s="611"/>
      <c r="MUH85" s="612"/>
      <c r="MUI85" s="612"/>
      <c r="MUJ85" s="612"/>
      <c r="MUK85" s="612"/>
      <c r="MUL85" s="612"/>
      <c r="MUM85" s="181"/>
      <c r="MUN85" s="611"/>
      <c r="MUO85" s="612"/>
      <c r="MUP85" s="612"/>
      <c r="MUQ85" s="612"/>
      <c r="MUR85" s="612"/>
      <c r="MUS85" s="612"/>
      <c r="MUT85" s="181"/>
      <c r="MUU85" s="611"/>
      <c r="MUV85" s="612"/>
      <c r="MUW85" s="612"/>
      <c r="MUX85" s="612"/>
      <c r="MUY85" s="612"/>
      <c r="MUZ85" s="612"/>
      <c r="MVA85" s="181"/>
      <c r="MVB85" s="611"/>
      <c r="MVC85" s="612"/>
      <c r="MVD85" s="612"/>
      <c r="MVE85" s="612"/>
      <c r="MVF85" s="612"/>
      <c r="MVG85" s="612"/>
      <c r="MVH85" s="181"/>
      <c r="MVI85" s="611"/>
      <c r="MVJ85" s="612"/>
      <c r="MVK85" s="612"/>
      <c r="MVL85" s="612"/>
      <c r="MVM85" s="612"/>
      <c r="MVN85" s="612"/>
      <c r="MVO85" s="181"/>
      <c r="MVP85" s="611"/>
      <c r="MVQ85" s="612"/>
      <c r="MVR85" s="612"/>
      <c r="MVS85" s="612"/>
      <c r="MVT85" s="612"/>
      <c r="MVU85" s="612"/>
      <c r="MVV85" s="181"/>
      <c r="MVW85" s="611"/>
      <c r="MVX85" s="612"/>
      <c r="MVY85" s="612"/>
      <c r="MVZ85" s="612"/>
      <c r="MWA85" s="612"/>
      <c r="MWB85" s="612"/>
      <c r="MWC85" s="181"/>
      <c r="MWD85" s="611"/>
      <c r="MWE85" s="612"/>
      <c r="MWF85" s="612"/>
      <c r="MWG85" s="612"/>
      <c r="MWH85" s="612"/>
      <c r="MWI85" s="612"/>
      <c r="MWJ85" s="181"/>
      <c r="MWK85" s="611"/>
      <c r="MWL85" s="612"/>
      <c r="MWM85" s="612"/>
      <c r="MWN85" s="612"/>
      <c r="MWO85" s="612"/>
      <c r="MWP85" s="612"/>
      <c r="MWQ85" s="181"/>
      <c r="MWR85" s="611"/>
      <c r="MWS85" s="612"/>
      <c r="MWT85" s="612"/>
      <c r="MWU85" s="612"/>
      <c r="MWV85" s="612"/>
      <c r="MWW85" s="612"/>
      <c r="MWX85" s="181"/>
      <c r="MWY85" s="611"/>
      <c r="MWZ85" s="612"/>
      <c r="MXA85" s="612"/>
      <c r="MXB85" s="612"/>
      <c r="MXC85" s="612"/>
      <c r="MXD85" s="612"/>
      <c r="MXE85" s="181"/>
      <c r="MXF85" s="611"/>
      <c r="MXG85" s="612"/>
      <c r="MXH85" s="612"/>
      <c r="MXI85" s="612"/>
      <c r="MXJ85" s="612"/>
      <c r="MXK85" s="612"/>
      <c r="MXL85" s="181"/>
      <c r="MXM85" s="611"/>
      <c r="MXN85" s="612"/>
      <c r="MXO85" s="612"/>
      <c r="MXP85" s="612"/>
      <c r="MXQ85" s="612"/>
      <c r="MXR85" s="612"/>
      <c r="MXS85" s="181"/>
      <c r="MXT85" s="611"/>
      <c r="MXU85" s="612"/>
      <c r="MXV85" s="612"/>
      <c r="MXW85" s="612"/>
      <c r="MXX85" s="612"/>
      <c r="MXY85" s="612"/>
      <c r="MXZ85" s="181"/>
      <c r="MYA85" s="611"/>
      <c r="MYB85" s="612"/>
      <c r="MYC85" s="612"/>
      <c r="MYD85" s="612"/>
      <c r="MYE85" s="612"/>
      <c r="MYF85" s="612"/>
      <c r="MYG85" s="181"/>
      <c r="MYH85" s="611"/>
      <c r="MYI85" s="612"/>
      <c r="MYJ85" s="612"/>
      <c r="MYK85" s="612"/>
      <c r="MYL85" s="612"/>
      <c r="MYM85" s="612"/>
      <c r="MYN85" s="181"/>
      <c r="MYO85" s="611"/>
      <c r="MYP85" s="612"/>
      <c r="MYQ85" s="612"/>
      <c r="MYR85" s="612"/>
      <c r="MYS85" s="612"/>
      <c r="MYT85" s="612"/>
      <c r="MYU85" s="181"/>
      <c r="MYV85" s="611"/>
      <c r="MYW85" s="612"/>
      <c r="MYX85" s="612"/>
      <c r="MYY85" s="612"/>
      <c r="MYZ85" s="612"/>
      <c r="MZA85" s="612"/>
      <c r="MZB85" s="181"/>
      <c r="MZC85" s="611"/>
      <c r="MZD85" s="612"/>
      <c r="MZE85" s="612"/>
      <c r="MZF85" s="612"/>
      <c r="MZG85" s="612"/>
      <c r="MZH85" s="612"/>
      <c r="MZI85" s="181"/>
      <c r="MZJ85" s="611"/>
      <c r="MZK85" s="612"/>
      <c r="MZL85" s="612"/>
      <c r="MZM85" s="612"/>
      <c r="MZN85" s="612"/>
      <c r="MZO85" s="612"/>
      <c r="MZP85" s="181"/>
      <c r="MZQ85" s="611"/>
      <c r="MZR85" s="612"/>
      <c r="MZS85" s="612"/>
      <c r="MZT85" s="612"/>
      <c r="MZU85" s="612"/>
      <c r="MZV85" s="612"/>
      <c r="MZW85" s="181"/>
      <c r="MZX85" s="611"/>
      <c r="MZY85" s="612"/>
      <c r="MZZ85" s="612"/>
      <c r="NAA85" s="612"/>
      <c r="NAB85" s="612"/>
      <c r="NAC85" s="612"/>
      <c r="NAD85" s="181"/>
      <c r="NAE85" s="611"/>
      <c r="NAF85" s="612"/>
      <c r="NAG85" s="612"/>
      <c r="NAH85" s="612"/>
      <c r="NAI85" s="612"/>
      <c r="NAJ85" s="612"/>
      <c r="NAK85" s="181"/>
      <c r="NAL85" s="611"/>
      <c r="NAM85" s="612"/>
      <c r="NAN85" s="612"/>
      <c r="NAO85" s="612"/>
      <c r="NAP85" s="612"/>
      <c r="NAQ85" s="612"/>
      <c r="NAR85" s="181"/>
      <c r="NAS85" s="611"/>
      <c r="NAT85" s="612"/>
      <c r="NAU85" s="612"/>
      <c r="NAV85" s="612"/>
      <c r="NAW85" s="612"/>
      <c r="NAX85" s="612"/>
      <c r="NAY85" s="181"/>
      <c r="NAZ85" s="611"/>
      <c r="NBA85" s="612"/>
      <c r="NBB85" s="612"/>
      <c r="NBC85" s="612"/>
      <c r="NBD85" s="612"/>
      <c r="NBE85" s="612"/>
      <c r="NBF85" s="181"/>
      <c r="NBG85" s="611"/>
      <c r="NBH85" s="612"/>
      <c r="NBI85" s="612"/>
      <c r="NBJ85" s="612"/>
      <c r="NBK85" s="612"/>
      <c r="NBL85" s="612"/>
      <c r="NBM85" s="181"/>
      <c r="NBN85" s="611"/>
      <c r="NBO85" s="612"/>
      <c r="NBP85" s="612"/>
      <c r="NBQ85" s="612"/>
      <c r="NBR85" s="612"/>
      <c r="NBS85" s="612"/>
      <c r="NBT85" s="181"/>
      <c r="NBU85" s="611"/>
      <c r="NBV85" s="612"/>
      <c r="NBW85" s="612"/>
      <c r="NBX85" s="612"/>
      <c r="NBY85" s="612"/>
      <c r="NBZ85" s="612"/>
      <c r="NCA85" s="181"/>
      <c r="NCB85" s="611"/>
      <c r="NCC85" s="612"/>
      <c r="NCD85" s="612"/>
      <c r="NCE85" s="612"/>
      <c r="NCF85" s="612"/>
      <c r="NCG85" s="612"/>
      <c r="NCH85" s="181"/>
      <c r="NCI85" s="611"/>
      <c r="NCJ85" s="612"/>
      <c r="NCK85" s="612"/>
      <c r="NCL85" s="612"/>
      <c r="NCM85" s="612"/>
      <c r="NCN85" s="612"/>
      <c r="NCO85" s="181"/>
      <c r="NCP85" s="611"/>
      <c r="NCQ85" s="612"/>
      <c r="NCR85" s="612"/>
      <c r="NCS85" s="612"/>
      <c r="NCT85" s="612"/>
      <c r="NCU85" s="612"/>
      <c r="NCV85" s="181"/>
      <c r="NCW85" s="611"/>
      <c r="NCX85" s="612"/>
      <c r="NCY85" s="612"/>
      <c r="NCZ85" s="612"/>
      <c r="NDA85" s="612"/>
      <c r="NDB85" s="612"/>
      <c r="NDC85" s="181"/>
      <c r="NDD85" s="611"/>
      <c r="NDE85" s="612"/>
      <c r="NDF85" s="612"/>
      <c r="NDG85" s="612"/>
      <c r="NDH85" s="612"/>
      <c r="NDI85" s="612"/>
      <c r="NDJ85" s="181"/>
      <c r="NDK85" s="611"/>
      <c r="NDL85" s="612"/>
      <c r="NDM85" s="612"/>
      <c r="NDN85" s="612"/>
      <c r="NDO85" s="612"/>
      <c r="NDP85" s="612"/>
      <c r="NDQ85" s="181"/>
      <c r="NDR85" s="611"/>
      <c r="NDS85" s="612"/>
      <c r="NDT85" s="612"/>
      <c r="NDU85" s="612"/>
      <c r="NDV85" s="612"/>
      <c r="NDW85" s="612"/>
      <c r="NDX85" s="181"/>
      <c r="NDY85" s="611"/>
      <c r="NDZ85" s="612"/>
      <c r="NEA85" s="612"/>
      <c r="NEB85" s="612"/>
      <c r="NEC85" s="612"/>
      <c r="NED85" s="612"/>
      <c r="NEE85" s="181"/>
      <c r="NEF85" s="611"/>
      <c r="NEG85" s="612"/>
      <c r="NEH85" s="612"/>
      <c r="NEI85" s="612"/>
      <c r="NEJ85" s="612"/>
      <c r="NEK85" s="612"/>
      <c r="NEL85" s="181"/>
      <c r="NEM85" s="611"/>
      <c r="NEN85" s="612"/>
      <c r="NEO85" s="612"/>
      <c r="NEP85" s="612"/>
      <c r="NEQ85" s="612"/>
      <c r="NER85" s="612"/>
      <c r="NES85" s="181"/>
      <c r="NET85" s="611"/>
      <c r="NEU85" s="612"/>
      <c r="NEV85" s="612"/>
      <c r="NEW85" s="612"/>
      <c r="NEX85" s="612"/>
      <c r="NEY85" s="612"/>
      <c r="NEZ85" s="181"/>
      <c r="NFA85" s="611"/>
      <c r="NFB85" s="612"/>
      <c r="NFC85" s="612"/>
      <c r="NFD85" s="612"/>
      <c r="NFE85" s="612"/>
      <c r="NFF85" s="612"/>
      <c r="NFG85" s="181"/>
      <c r="NFH85" s="611"/>
      <c r="NFI85" s="612"/>
      <c r="NFJ85" s="612"/>
      <c r="NFK85" s="612"/>
      <c r="NFL85" s="612"/>
      <c r="NFM85" s="612"/>
      <c r="NFN85" s="181"/>
      <c r="NFO85" s="611"/>
      <c r="NFP85" s="612"/>
      <c r="NFQ85" s="612"/>
      <c r="NFR85" s="612"/>
      <c r="NFS85" s="612"/>
      <c r="NFT85" s="612"/>
      <c r="NFU85" s="181"/>
      <c r="NFV85" s="611"/>
      <c r="NFW85" s="612"/>
      <c r="NFX85" s="612"/>
      <c r="NFY85" s="612"/>
      <c r="NFZ85" s="612"/>
      <c r="NGA85" s="612"/>
      <c r="NGB85" s="181"/>
      <c r="NGC85" s="611"/>
      <c r="NGD85" s="612"/>
      <c r="NGE85" s="612"/>
      <c r="NGF85" s="612"/>
      <c r="NGG85" s="612"/>
      <c r="NGH85" s="612"/>
      <c r="NGI85" s="181"/>
      <c r="NGJ85" s="611"/>
      <c r="NGK85" s="612"/>
      <c r="NGL85" s="612"/>
      <c r="NGM85" s="612"/>
      <c r="NGN85" s="612"/>
      <c r="NGO85" s="612"/>
      <c r="NGP85" s="181"/>
      <c r="NGQ85" s="611"/>
      <c r="NGR85" s="612"/>
      <c r="NGS85" s="612"/>
      <c r="NGT85" s="612"/>
      <c r="NGU85" s="612"/>
      <c r="NGV85" s="612"/>
      <c r="NGW85" s="181"/>
      <c r="NGX85" s="611"/>
      <c r="NGY85" s="612"/>
      <c r="NGZ85" s="612"/>
      <c r="NHA85" s="612"/>
      <c r="NHB85" s="612"/>
      <c r="NHC85" s="612"/>
      <c r="NHD85" s="181"/>
      <c r="NHE85" s="611"/>
      <c r="NHF85" s="612"/>
      <c r="NHG85" s="612"/>
      <c r="NHH85" s="612"/>
      <c r="NHI85" s="612"/>
      <c r="NHJ85" s="612"/>
      <c r="NHK85" s="181"/>
      <c r="NHL85" s="611"/>
      <c r="NHM85" s="612"/>
      <c r="NHN85" s="612"/>
      <c r="NHO85" s="612"/>
      <c r="NHP85" s="612"/>
      <c r="NHQ85" s="612"/>
      <c r="NHR85" s="181"/>
      <c r="NHS85" s="611"/>
      <c r="NHT85" s="612"/>
      <c r="NHU85" s="612"/>
      <c r="NHV85" s="612"/>
      <c r="NHW85" s="612"/>
      <c r="NHX85" s="612"/>
      <c r="NHY85" s="181"/>
      <c r="NHZ85" s="611"/>
      <c r="NIA85" s="612"/>
      <c r="NIB85" s="612"/>
      <c r="NIC85" s="612"/>
      <c r="NID85" s="612"/>
      <c r="NIE85" s="612"/>
      <c r="NIF85" s="181"/>
      <c r="NIG85" s="611"/>
      <c r="NIH85" s="612"/>
      <c r="NII85" s="612"/>
      <c r="NIJ85" s="612"/>
      <c r="NIK85" s="612"/>
      <c r="NIL85" s="612"/>
      <c r="NIM85" s="181"/>
      <c r="NIN85" s="611"/>
      <c r="NIO85" s="612"/>
      <c r="NIP85" s="612"/>
      <c r="NIQ85" s="612"/>
      <c r="NIR85" s="612"/>
      <c r="NIS85" s="612"/>
      <c r="NIT85" s="181"/>
      <c r="NIU85" s="611"/>
      <c r="NIV85" s="612"/>
      <c r="NIW85" s="612"/>
      <c r="NIX85" s="612"/>
      <c r="NIY85" s="612"/>
      <c r="NIZ85" s="612"/>
      <c r="NJA85" s="181"/>
      <c r="NJB85" s="611"/>
      <c r="NJC85" s="612"/>
      <c r="NJD85" s="612"/>
      <c r="NJE85" s="612"/>
      <c r="NJF85" s="612"/>
      <c r="NJG85" s="612"/>
      <c r="NJH85" s="181"/>
      <c r="NJI85" s="611"/>
      <c r="NJJ85" s="612"/>
      <c r="NJK85" s="612"/>
      <c r="NJL85" s="612"/>
      <c r="NJM85" s="612"/>
      <c r="NJN85" s="612"/>
      <c r="NJO85" s="181"/>
      <c r="NJP85" s="611"/>
      <c r="NJQ85" s="612"/>
      <c r="NJR85" s="612"/>
      <c r="NJS85" s="612"/>
      <c r="NJT85" s="612"/>
      <c r="NJU85" s="612"/>
      <c r="NJV85" s="181"/>
      <c r="NJW85" s="611"/>
      <c r="NJX85" s="612"/>
      <c r="NJY85" s="612"/>
      <c r="NJZ85" s="612"/>
      <c r="NKA85" s="612"/>
      <c r="NKB85" s="612"/>
      <c r="NKC85" s="181"/>
      <c r="NKD85" s="611"/>
      <c r="NKE85" s="612"/>
      <c r="NKF85" s="612"/>
      <c r="NKG85" s="612"/>
      <c r="NKH85" s="612"/>
      <c r="NKI85" s="612"/>
      <c r="NKJ85" s="181"/>
      <c r="NKK85" s="611"/>
      <c r="NKL85" s="612"/>
      <c r="NKM85" s="612"/>
      <c r="NKN85" s="612"/>
      <c r="NKO85" s="612"/>
      <c r="NKP85" s="612"/>
      <c r="NKQ85" s="181"/>
      <c r="NKR85" s="611"/>
      <c r="NKS85" s="612"/>
      <c r="NKT85" s="612"/>
      <c r="NKU85" s="612"/>
      <c r="NKV85" s="612"/>
      <c r="NKW85" s="612"/>
      <c r="NKX85" s="181"/>
      <c r="NKY85" s="611"/>
      <c r="NKZ85" s="612"/>
      <c r="NLA85" s="612"/>
      <c r="NLB85" s="612"/>
      <c r="NLC85" s="612"/>
      <c r="NLD85" s="612"/>
      <c r="NLE85" s="181"/>
      <c r="NLF85" s="611"/>
      <c r="NLG85" s="612"/>
      <c r="NLH85" s="612"/>
      <c r="NLI85" s="612"/>
      <c r="NLJ85" s="612"/>
      <c r="NLK85" s="612"/>
      <c r="NLL85" s="181"/>
      <c r="NLM85" s="611"/>
      <c r="NLN85" s="612"/>
      <c r="NLO85" s="612"/>
      <c r="NLP85" s="612"/>
      <c r="NLQ85" s="612"/>
      <c r="NLR85" s="612"/>
      <c r="NLS85" s="181"/>
      <c r="NLT85" s="611"/>
      <c r="NLU85" s="612"/>
      <c r="NLV85" s="612"/>
      <c r="NLW85" s="612"/>
      <c r="NLX85" s="612"/>
      <c r="NLY85" s="612"/>
      <c r="NLZ85" s="181"/>
      <c r="NMA85" s="611"/>
      <c r="NMB85" s="612"/>
      <c r="NMC85" s="612"/>
      <c r="NMD85" s="612"/>
      <c r="NME85" s="612"/>
      <c r="NMF85" s="612"/>
      <c r="NMG85" s="181"/>
      <c r="NMH85" s="611"/>
      <c r="NMI85" s="612"/>
      <c r="NMJ85" s="612"/>
      <c r="NMK85" s="612"/>
      <c r="NML85" s="612"/>
      <c r="NMM85" s="612"/>
      <c r="NMN85" s="181"/>
      <c r="NMO85" s="611"/>
      <c r="NMP85" s="612"/>
      <c r="NMQ85" s="612"/>
      <c r="NMR85" s="612"/>
      <c r="NMS85" s="612"/>
      <c r="NMT85" s="612"/>
      <c r="NMU85" s="181"/>
      <c r="NMV85" s="611"/>
      <c r="NMW85" s="612"/>
      <c r="NMX85" s="612"/>
      <c r="NMY85" s="612"/>
      <c r="NMZ85" s="612"/>
      <c r="NNA85" s="612"/>
      <c r="NNB85" s="181"/>
      <c r="NNC85" s="611"/>
      <c r="NND85" s="612"/>
      <c r="NNE85" s="612"/>
      <c r="NNF85" s="612"/>
      <c r="NNG85" s="612"/>
      <c r="NNH85" s="612"/>
      <c r="NNI85" s="181"/>
      <c r="NNJ85" s="611"/>
      <c r="NNK85" s="612"/>
      <c r="NNL85" s="612"/>
      <c r="NNM85" s="612"/>
      <c r="NNN85" s="612"/>
      <c r="NNO85" s="612"/>
      <c r="NNP85" s="181"/>
      <c r="NNQ85" s="611"/>
      <c r="NNR85" s="612"/>
      <c r="NNS85" s="612"/>
      <c r="NNT85" s="612"/>
      <c r="NNU85" s="612"/>
      <c r="NNV85" s="612"/>
      <c r="NNW85" s="181"/>
      <c r="NNX85" s="611"/>
      <c r="NNY85" s="612"/>
      <c r="NNZ85" s="612"/>
      <c r="NOA85" s="612"/>
      <c r="NOB85" s="612"/>
      <c r="NOC85" s="612"/>
      <c r="NOD85" s="181"/>
      <c r="NOE85" s="611"/>
      <c r="NOF85" s="612"/>
      <c r="NOG85" s="612"/>
      <c r="NOH85" s="612"/>
      <c r="NOI85" s="612"/>
      <c r="NOJ85" s="612"/>
      <c r="NOK85" s="181"/>
      <c r="NOL85" s="611"/>
      <c r="NOM85" s="612"/>
      <c r="NON85" s="612"/>
      <c r="NOO85" s="612"/>
      <c r="NOP85" s="612"/>
      <c r="NOQ85" s="612"/>
      <c r="NOR85" s="181"/>
      <c r="NOS85" s="611"/>
      <c r="NOT85" s="612"/>
      <c r="NOU85" s="612"/>
      <c r="NOV85" s="612"/>
      <c r="NOW85" s="612"/>
      <c r="NOX85" s="612"/>
      <c r="NOY85" s="181"/>
      <c r="NOZ85" s="611"/>
      <c r="NPA85" s="612"/>
      <c r="NPB85" s="612"/>
      <c r="NPC85" s="612"/>
      <c r="NPD85" s="612"/>
      <c r="NPE85" s="612"/>
      <c r="NPF85" s="181"/>
      <c r="NPG85" s="611"/>
      <c r="NPH85" s="612"/>
      <c r="NPI85" s="612"/>
      <c r="NPJ85" s="612"/>
      <c r="NPK85" s="612"/>
      <c r="NPL85" s="612"/>
      <c r="NPM85" s="181"/>
      <c r="NPN85" s="611"/>
      <c r="NPO85" s="612"/>
      <c r="NPP85" s="612"/>
      <c r="NPQ85" s="612"/>
      <c r="NPR85" s="612"/>
      <c r="NPS85" s="612"/>
      <c r="NPT85" s="181"/>
      <c r="NPU85" s="611"/>
      <c r="NPV85" s="612"/>
      <c r="NPW85" s="612"/>
      <c r="NPX85" s="612"/>
      <c r="NPY85" s="612"/>
      <c r="NPZ85" s="612"/>
      <c r="NQA85" s="181"/>
      <c r="NQB85" s="611"/>
      <c r="NQC85" s="612"/>
      <c r="NQD85" s="612"/>
      <c r="NQE85" s="612"/>
      <c r="NQF85" s="612"/>
      <c r="NQG85" s="612"/>
      <c r="NQH85" s="181"/>
      <c r="NQI85" s="611"/>
      <c r="NQJ85" s="612"/>
      <c r="NQK85" s="612"/>
      <c r="NQL85" s="612"/>
      <c r="NQM85" s="612"/>
      <c r="NQN85" s="612"/>
      <c r="NQO85" s="181"/>
      <c r="NQP85" s="611"/>
      <c r="NQQ85" s="612"/>
      <c r="NQR85" s="612"/>
      <c r="NQS85" s="612"/>
      <c r="NQT85" s="612"/>
      <c r="NQU85" s="612"/>
      <c r="NQV85" s="181"/>
      <c r="NQW85" s="611"/>
      <c r="NQX85" s="612"/>
      <c r="NQY85" s="612"/>
      <c r="NQZ85" s="612"/>
      <c r="NRA85" s="612"/>
      <c r="NRB85" s="612"/>
      <c r="NRC85" s="181"/>
      <c r="NRD85" s="611"/>
      <c r="NRE85" s="612"/>
      <c r="NRF85" s="612"/>
      <c r="NRG85" s="612"/>
      <c r="NRH85" s="612"/>
      <c r="NRI85" s="612"/>
      <c r="NRJ85" s="181"/>
      <c r="NRK85" s="611"/>
      <c r="NRL85" s="612"/>
      <c r="NRM85" s="612"/>
      <c r="NRN85" s="612"/>
      <c r="NRO85" s="612"/>
      <c r="NRP85" s="612"/>
      <c r="NRQ85" s="181"/>
      <c r="NRR85" s="611"/>
      <c r="NRS85" s="612"/>
      <c r="NRT85" s="612"/>
      <c r="NRU85" s="612"/>
      <c r="NRV85" s="612"/>
      <c r="NRW85" s="612"/>
      <c r="NRX85" s="181"/>
      <c r="NRY85" s="611"/>
      <c r="NRZ85" s="612"/>
      <c r="NSA85" s="612"/>
      <c r="NSB85" s="612"/>
      <c r="NSC85" s="612"/>
      <c r="NSD85" s="612"/>
      <c r="NSE85" s="181"/>
      <c r="NSF85" s="611"/>
      <c r="NSG85" s="612"/>
      <c r="NSH85" s="612"/>
      <c r="NSI85" s="612"/>
      <c r="NSJ85" s="612"/>
      <c r="NSK85" s="612"/>
      <c r="NSL85" s="181"/>
      <c r="NSM85" s="611"/>
      <c r="NSN85" s="612"/>
      <c r="NSO85" s="612"/>
      <c r="NSP85" s="612"/>
      <c r="NSQ85" s="612"/>
      <c r="NSR85" s="612"/>
      <c r="NSS85" s="181"/>
      <c r="NST85" s="611"/>
      <c r="NSU85" s="612"/>
      <c r="NSV85" s="612"/>
      <c r="NSW85" s="612"/>
      <c r="NSX85" s="612"/>
      <c r="NSY85" s="612"/>
      <c r="NSZ85" s="181"/>
      <c r="NTA85" s="611"/>
      <c r="NTB85" s="612"/>
      <c r="NTC85" s="612"/>
      <c r="NTD85" s="612"/>
      <c r="NTE85" s="612"/>
      <c r="NTF85" s="612"/>
      <c r="NTG85" s="181"/>
      <c r="NTH85" s="611"/>
      <c r="NTI85" s="612"/>
      <c r="NTJ85" s="612"/>
      <c r="NTK85" s="612"/>
      <c r="NTL85" s="612"/>
      <c r="NTM85" s="612"/>
      <c r="NTN85" s="181"/>
      <c r="NTO85" s="611"/>
      <c r="NTP85" s="612"/>
      <c r="NTQ85" s="612"/>
      <c r="NTR85" s="612"/>
      <c r="NTS85" s="612"/>
      <c r="NTT85" s="612"/>
      <c r="NTU85" s="181"/>
      <c r="NTV85" s="611"/>
      <c r="NTW85" s="612"/>
      <c r="NTX85" s="612"/>
      <c r="NTY85" s="612"/>
      <c r="NTZ85" s="612"/>
      <c r="NUA85" s="612"/>
      <c r="NUB85" s="181"/>
      <c r="NUC85" s="611"/>
      <c r="NUD85" s="612"/>
      <c r="NUE85" s="612"/>
      <c r="NUF85" s="612"/>
      <c r="NUG85" s="612"/>
      <c r="NUH85" s="612"/>
      <c r="NUI85" s="181"/>
      <c r="NUJ85" s="611"/>
      <c r="NUK85" s="612"/>
      <c r="NUL85" s="612"/>
      <c r="NUM85" s="612"/>
      <c r="NUN85" s="612"/>
      <c r="NUO85" s="612"/>
      <c r="NUP85" s="181"/>
      <c r="NUQ85" s="611"/>
      <c r="NUR85" s="612"/>
      <c r="NUS85" s="612"/>
      <c r="NUT85" s="612"/>
      <c r="NUU85" s="612"/>
      <c r="NUV85" s="612"/>
      <c r="NUW85" s="181"/>
      <c r="NUX85" s="611"/>
      <c r="NUY85" s="612"/>
      <c r="NUZ85" s="612"/>
      <c r="NVA85" s="612"/>
      <c r="NVB85" s="612"/>
      <c r="NVC85" s="612"/>
      <c r="NVD85" s="181"/>
      <c r="NVE85" s="611"/>
      <c r="NVF85" s="612"/>
      <c r="NVG85" s="612"/>
      <c r="NVH85" s="612"/>
      <c r="NVI85" s="612"/>
      <c r="NVJ85" s="612"/>
      <c r="NVK85" s="181"/>
      <c r="NVL85" s="611"/>
      <c r="NVM85" s="612"/>
      <c r="NVN85" s="612"/>
      <c r="NVO85" s="612"/>
      <c r="NVP85" s="612"/>
      <c r="NVQ85" s="612"/>
      <c r="NVR85" s="181"/>
      <c r="NVS85" s="611"/>
      <c r="NVT85" s="612"/>
      <c r="NVU85" s="612"/>
      <c r="NVV85" s="612"/>
      <c r="NVW85" s="612"/>
      <c r="NVX85" s="612"/>
      <c r="NVY85" s="181"/>
      <c r="NVZ85" s="611"/>
      <c r="NWA85" s="612"/>
      <c r="NWB85" s="612"/>
      <c r="NWC85" s="612"/>
      <c r="NWD85" s="612"/>
      <c r="NWE85" s="612"/>
      <c r="NWF85" s="181"/>
      <c r="NWG85" s="611"/>
      <c r="NWH85" s="612"/>
      <c r="NWI85" s="612"/>
      <c r="NWJ85" s="612"/>
      <c r="NWK85" s="612"/>
      <c r="NWL85" s="612"/>
      <c r="NWM85" s="181"/>
      <c r="NWN85" s="611"/>
      <c r="NWO85" s="612"/>
      <c r="NWP85" s="612"/>
      <c r="NWQ85" s="612"/>
      <c r="NWR85" s="612"/>
      <c r="NWS85" s="612"/>
      <c r="NWT85" s="181"/>
      <c r="NWU85" s="611"/>
      <c r="NWV85" s="612"/>
      <c r="NWW85" s="612"/>
      <c r="NWX85" s="612"/>
      <c r="NWY85" s="612"/>
      <c r="NWZ85" s="612"/>
      <c r="NXA85" s="181"/>
      <c r="NXB85" s="611"/>
      <c r="NXC85" s="612"/>
      <c r="NXD85" s="612"/>
      <c r="NXE85" s="612"/>
      <c r="NXF85" s="612"/>
      <c r="NXG85" s="612"/>
      <c r="NXH85" s="181"/>
      <c r="NXI85" s="611"/>
      <c r="NXJ85" s="612"/>
      <c r="NXK85" s="612"/>
      <c r="NXL85" s="612"/>
      <c r="NXM85" s="612"/>
      <c r="NXN85" s="612"/>
      <c r="NXO85" s="181"/>
      <c r="NXP85" s="611"/>
      <c r="NXQ85" s="612"/>
      <c r="NXR85" s="612"/>
      <c r="NXS85" s="612"/>
      <c r="NXT85" s="612"/>
      <c r="NXU85" s="612"/>
      <c r="NXV85" s="181"/>
      <c r="NXW85" s="611"/>
      <c r="NXX85" s="612"/>
      <c r="NXY85" s="612"/>
      <c r="NXZ85" s="612"/>
      <c r="NYA85" s="612"/>
      <c r="NYB85" s="612"/>
      <c r="NYC85" s="181"/>
      <c r="NYD85" s="611"/>
      <c r="NYE85" s="612"/>
      <c r="NYF85" s="612"/>
      <c r="NYG85" s="612"/>
      <c r="NYH85" s="612"/>
      <c r="NYI85" s="612"/>
      <c r="NYJ85" s="181"/>
      <c r="NYK85" s="611"/>
      <c r="NYL85" s="612"/>
      <c r="NYM85" s="612"/>
      <c r="NYN85" s="612"/>
      <c r="NYO85" s="612"/>
      <c r="NYP85" s="612"/>
      <c r="NYQ85" s="181"/>
      <c r="NYR85" s="611"/>
      <c r="NYS85" s="612"/>
      <c r="NYT85" s="612"/>
      <c r="NYU85" s="612"/>
      <c r="NYV85" s="612"/>
      <c r="NYW85" s="612"/>
      <c r="NYX85" s="181"/>
      <c r="NYY85" s="611"/>
      <c r="NYZ85" s="612"/>
      <c r="NZA85" s="612"/>
      <c r="NZB85" s="612"/>
      <c r="NZC85" s="612"/>
      <c r="NZD85" s="612"/>
      <c r="NZE85" s="181"/>
      <c r="NZF85" s="611"/>
      <c r="NZG85" s="612"/>
      <c r="NZH85" s="612"/>
      <c r="NZI85" s="612"/>
      <c r="NZJ85" s="612"/>
      <c r="NZK85" s="612"/>
      <c r="NZL85" s="181"/>
      <c r="NZM85" s="611"/>
      <c r="NZN85" s="612"/>
      <c r="NZO85" s="612"/>
      <c r="NZP85" s="612"/>
      <c r="NZQ85" s="612"/>
      <c r="NZR85" s="612"/>
      <c r="NZS85" s="181"/>
      <c r="NZT85" s="611"/>
      <c r="NZU85" s="612"/>
      <c r="NZV85" s="612"/>
      <c r="NZW85" s="612"/>
      <c r="NZX85" s="612"/>
      <c r="NZY85" s="612"/>
      <c r="NZZ85" s="181"/>
      <c r="OAA85" s="611"/>
      <c r="OAB85" s="612"/>
      <c r="OAC85" s="612"/>
      <c r="OAD85" s="612"/>
      <c r="OAE85" s="612"/>
      <c r="OAF85" s="612"/>
      <c r="OAG85" s="181"/>
      <c r="OAH85" s="611"/>
      <c r="OAI85" s="612"/>
      <c r="OAJ85" s="612"/>
      <c r="OAK85" s="612"/>
      <c r="OAL85" s="612"/>
      <c r="OAM85" s="612"/>
      <c r="OAN85" s="181"/>
      <c r="OAO85" s="611"/>
      <c r="OAP85" s="612"/>
      <c r="OAQ85" s="612"/>
      <c r="OAR85" s="612"/>
      <c r="OAS85" s="612"/>
      <c r="OAT85" s="612"/>
      <c r="OAU85" s="181"/>
      <c r="OAV85" s="611"/>
      <c r="OAW85" s="612"/>
      <c r="OAX85" s="612"/>
      <c r="OAY85" s="612"/>
      <c r="OAZ85" s="612"/>
      <c r="OBA85" s="612"/>
      <c r="OBB85" s="181"/>
      <c r="OBC85" s="611"/>
      <c r="OBD85" s="612"/>
      <c r="OBE85" s="612"/>
      <c r="OBF85" s="612"/>
      <c r="OBG85" s="612"/>
      <c r="OBH85" s="612"/>
      <c r="OBI85" s="181"/>
      <c r="OBJ85" s="611"/>
      <c r="OBK85" s="612"/>
      <c r="OBL85" s="612"/>
      <c r="OBM85" s="612"/>
      <c r="OBN85" s="612"/>
      <c r="OBO85" s="612"/>
      <c r="OBP85" s="181"/>
      <c r="OBQ85" s="611"/>
      <c r="OBR85" s="612"/>
      <c r="OBS85" s="612"/>
      <c r="OBT85" s="612"/>
      <c r="OBU85" s="612"/>
      <c r="OBV85" s="612"/>
      <c r="OBW85" s="181"/>
      <c r="OBX85" s="611"/>
      <c r="OBY85" s="612"/>
      <c r="OBZ85" s="612"/>
      <c r="OCA85" s="612"/>
      <c r="OCB85" s="612"/>
      <c r="OCC85" s="612"/>
      <c r="OCD85" s="181"/>
      <c r="OCE85" s="611"/>
      <c r="OCF85" s="612"/>
      <c r="OCG85" s="612"/>
      <c r="OCH85" s="612"/>
      <c r="OCI85" s="612"/>
      <c r="OCJ85" s="612"/>
      <c r="OCK85" s="181"/>
      <c r="OCL85" s="611"/>
      <c r="OCM85" s="612"/>
      <c r="OCN85" s="612"/>
      <c r="OCO85" s="612"/>
      <c r="OCP85" s="612"/>
      <c r="OCQ85" s="612"/>
      <c r="OCR85" s="181"/>
      <c r="OCS85" s="611"/>
      <c r="OCT85" s="612"/>
      <c r="OCU85" s="612"/>
      <c r="OCV85" s="612"/>
      <c r="OCW85" s="612"/>
      <c r="OCX85" s="612"/>
      <c r="OCY85" s="181"/>
      <c r="OCZ85" s="611"/>
      <c r="ODA85" s="612"/>
      <c r="ODB85" s="612"/>
      <c r="ODC85" s="612"/>
      <c r="ODD85" s="612"/>
      <c r="ODE85" s="612"/>
      <c r="ODF85" s="181"/>
      <c r="ODG85" s="611"/>
      <c r="ODH85" s="612"/>
      <c r="ODI85" s="612"/>
      <c r="ODJ85" s="612"/>
      <c r="ODK85" s="612"/>
      <c r="ODL85" s="612"/>
      <c r="ODM85" s="181"/>
      <c r="ODN85" s="611"/>
      <c r="ODO85" s="612"/>
      <c r="ODP85" s="612"/>
      <c r="ODQ85" s="612"/>
      <c r="ODR85" s="612"/>
      <c r="ODS85" s="612"/>
      <c r="ODT85" s="181"/>
      <c r="ODU85" s="611"/>
      <c r="ODV85" s="612"/>
      <c r="ODW85" s="612"/>
      <c r="ODX85" s="612"/>
      <c r="ODY85" s="612"/>
      <c r="ODZ85" s="612"/>
      <c r="OEA85" s="181"/>
      <c r="OEB85" s="611"/>
      <c r="OEC85" s="612"/>
      <c r="OED85" s="612"/>
      <c r="OEE85" s="612"/>
      <c r="OEF85" s="612"/>
      <c r="OEG85" s="612"/>
      <c r="OEH85" s="181"/>
      <c r="OEI85" s="611"/>
      <c r="OEJ85" s="612"/>
      <c r="OEK85" s="612"/>
      <c r="OEL85" s="612"/>
      <c r="OEM85" s="612"/>
      <c r="OEN85" s="612"/>
      <c r="OEO85" s="181"/>
      <c r="OEP85" s="611"/>
      <c r="OEQ85" s="612"/>
      <c r="OER85" s="612"/>
      <c r="OES85" s="612"/>
      <c r="OET85" s="612"/>
      <c r="OEU85" s="612"/>
      <c r="OEV85" s="181"/>
      <c r="OEW85" s="611"/>
      <c r="OEX85" s="612"/>
      <c r="OEY85" s="612"/>
      <c r="OEZ85" s="612"/>
      <c r="OFA85" s="612"/>
      <c r="OFB85" s="612"/>
      <c r="OFC85" s="181"/>
      <c r="OFD85" s="611"/>
      <c r="OFE85" s="612"/>
      <c r="OFF85" s="612"/>
      <c r="OFG85" s="612"/>
      <c r="OFH85" s="612"/>
      <c r="OFI85" s="612"/>
      <c r="OFJ85" s="181"/>
      <c r="OFK85" s="611"/>
      <c r="OFL85" s="612"/>
      <c r="OFM85" s="612"/>
      <c r="OFN85" s="612"/>
      <c r="OFO85" s="612"/>
      <c r="OFP85" s="612"/>
      <c r="OFQ85" s="181"/>
      <c r="OFR85" s="611"/>
      <c r="OFS85" s="612"/>
      <c r="OFT85" s="612"/>
      <c r="OFU85" s="612"/>
      <c r="OFV85" s="612"/>
      <c r="OFW85" s="612"/>
      <c r="OFX85" s="181"/>
      <c r="OFY85" s="611"/>
      <c r="OFZ85" s="612"/>
      <c r="OGA85" s="612"/>
      <c r="OGB85" s="612"/>
      <c r="OGC85" s="612"/>
      <c r="OGD85" s="612"/>
      <c r="OGE85" s="181"/>
      <c r="OGF85" s="611"/>
      <c r="OGG85" s="612"/>
      <c r="OGH85" s="612"/>
      <c r="OGI85" s="612"/>
      <c r="OGJ85" s="612"/>
      <c r="OGK85" s="612"/>
      <c r="OGL85" s="181"/>
      <c r="OGM85" s="611"/>
      <c r="OGN85" s="612"/>
      <c r="OGO85" s="612"/>
      <c r="OGP85" s="612"/>
      <c r="OGQ85" s="612"/>
      <c r="OGR85" s="612"/>
      <c r="OGS85" s="181"/>
      <c r="OGT85" s="611"/>
      <c r="OGU85" s="612"/>
      <c r="OGV85" s="612"/>
      <c r="OGW85" s="612"/>
      <c r="OGX85" s="612"/>
      <c r="OGY85" s="612"/>
      <c r="OGZ85" s="181"/>
      <c r="OHA85" s="611"/>
      <c r="OHB85" s="612"/>
      <c r="OHC85" s="612"/>
      <c r="OHD85" s="612"/>
      <c r="OHE85" s="612"/>
      <c r="OHF85" s="612"/>
      <c r="OHG85" s="181"/>
      <c r="OHH85" s="611"/>
      <c r="OHI85" s="612"/>
      <c r="OHJ85" s="612"/>
      <c r="OHK85" s="612"/>
      <c r="OHL85" s="612"/>
      <c r="OHM85" s="612"/>
      <c r="OHN85" s="181"/>
      <c r="OHO85" s="611"/>
      <c r="OHP85" s="612"/>
      <c r="OHQ85" s="612"/>
      <c r="OHR85" s="612"/>
      <c r="OHS85" s="612"/>
      <c r="OHT85" s="612"/>
      <c r="OHU85" s="181"/>
      <c r="OHV85" s="611"/>
      <c r="OHW85" s="612"/>
      <c r="OHX85" s="612"/>
      <c r="OHY85" s="612"/>
      <c r="OHZ85" s="612"/>
      <c r="OIA85" s="612"/>
      <c r="OIB85" s="181"/>
      <c r="OIC85" s="611"/>
      <c r="OID85" s="612"/>
      <c r="OIE85" s="612"/>
      <c r="OIF85" s="612"/>
      <c r="OIG85" s="612"/>
      <c r="OIH85" s="612"/>
      <c r="OII85" s="181"/>
      <c r="OIJ85" s="611"/>
      <c r="OIK85" s="612"/>
      <c r="OIL85" s="612"/>
      <c r="OIM85" s="612"/>
      <c r="OIN85" s="612"/>
      <c r="OIO85" s="612"/>
      <c r="OIP85" s="181"/>
      <c r="OIQ85" s="611"/>
      <c r="OIR85" s="612"/>
      <c r="OIS85" s="612"/>
      <c r="OIT85" s="612"/>
      <c r="OIU85" s="612"/>
      <c r="OIV85" s="612"/>
      <c r="OIW85" s="181"/>
      <c r="OIX85" s="611"/>
      <c r="OIY85" s="612"/>
      <c r="OIZ85" s="612"/>
      <c r="OJA85" s="612"/>
      <c r="OJB85" s="612"/>
      <c r="OJC85" s="612"/>
      <c r="OJD85" s="181"/>
      <c r="OJE85" s="611"/>
      <c r="OJF85" s="612"/>
      <c r="OJG85" s="612"/>
      <c r="OJH85" s="612"/>
      <c r="OJI85" s="612"/>
      <c r="OJJ85" s="612"/>
      <c r="OJK85" s="181"/>
      <c r="OJL85" s="611"/>
      <c r="OJM85" s="612"/>
      <c r="OJN85" s="612"/>
      <c r="OJO85" s="612"/>
      <c r="OJP85" s="612"/>
      <c r="OJQ85" s="612"/>
      <c r="OJR85" s="181"/>
      <c r="OJS85" s="611"/>
      <c r="OJT85" s="612"/>
      <c r="OJU85" s="612"/>
      <c r="OJV85" s="612"/>
      <c r="OJW85" s="612"/>
      <c r="OJX85" s="612"/>
      <c r="OJY85" s="181"/>
      <c r="OJZ85" s="611"/>
      <c r="OKA85" s="612"/>
      <c r="OKB85" s="612"/>
      <c r="OKC85" s="612"/>
      <c r="OKD85" s="612"/>
      <c r="OKE85" s="612"/>
      <c r="OKF85" s="181"/>
      <c r="OKG85" s="611"/>
      <c r="OKH85" s="612"/>
      <c r="OKI85" s="612"/>
      <c r="OKJ85" s="612"/>
      <c r="OKK85" s="612"/>
      <c r="OKL85" s="612"/>
      <c r="OKM85" s="181"/>
      <c r="OKN85" s="611"/>
      <c r="OKO85" s="612"/>
      <c r="OKP85" s="612"/>
      <c r="OKQ85" s="612"/>
      <c r="OKR85" s="612"/>
      <c r="OKS85" s="612"/>
      <c r="OKT85" s="181"/>
      <c r="OKU85" s="611"/>
      <c r="OKV85" s="612"/>
      <c r="OKW85" s="612"/>
      <c r="OKX85" s="612"/>
      <c r="OKY85" s="612"/>
      <c r="OKZ85" s="612"/>
      <c r="OLA85" s="181"/>
      <c r="OLB85" s="611"/>
      <c r="OLC85" s="612"/>
      <c r="OLD85" s="612"/>
      <c r="OLE85" s="612"/>
      <c r="OLF85" s="612"/>
      <c r="OLG85" s="612"/>
      <c r="OLH85" s="181"/>
      <c r="OLI85" s="611"/>
      <c r="OLJ85" s="612"/>
      <c r="OLK85" s="612"/>
      <c r="OLL85" s="612"/>
      <c r="OLM85" s="612"/>
      <c r="OLN85" s="612"/>
      <c r="OLO85" s="181"/>
      <c r="OLP85" s="611"/>
      <c r="OLQ85" s="612"/>
      <c r="OLR85" s="612"/>
      <c r="OLS85" s="612"/>
      <c r="OLT85" s="612"/>
      <c r="OLU85" s="612"/>
      <c r="OLV85" s="181"/>
      <c r="OLW85" s="611"/>
      <c r="OLX85" s="612"/>
      <c r="OLY85" s="612"/>
      <c r="OLZ85" s="612"/>
      <c r="OMA85" s="612"/>
      <c r="OMB85" s="612"/>
      <c r="OMC85" s="181"/>
      <c r="OMD85" s="611"/>
      <c r="OME85" s="612"/>
      <c r="OMF85" s="612"/>
      <c r="OMG85" s="612"/>
      <c r="OMH85" s="612"/>
      <c r="OMI85" s="612"/>
      <c r="OMJ85" s="181"/>
      <c r="OMK85" s="611"/>
      <c r="OML85" s="612"/>
      <c r="OMM85" s="612"/>
      <c r="OMN85" s="612"/>
      <c r="OMO85" s="612"/>
      <c r="OMP85" s="612"/>
      <c r="OMQ85" s="181"/>
      <c r="OMR85" s="611"/>
      <c r="OMS85" s="612"/>
      <c r="OMT85" s="612"/>
      <c r="OMU85" s="612"/>
      <c r="OMV85" s="612"/>
      <c r="OMW85" s="612"/>
      <c r="OMX85" s="181"/>
      <c r="OMY85" s="611"/>
      <c r="OMZ85" s="612"/>
      <c r="ONA85" s="612"/>
      <c r="ONB85" s="612"/>
      <c r="ONC85" s="612"/>
      <c r="OND85" s="612"/>
      <c r="ONE85" s="181"/>
      <c r="ONF85" s="611"/>
      <c r="ONG85" s="612"/>
      <c r="ONH85" s="612"/>
      <c r="ONI85" s="612"/>
      <c r="ONJ85" s="612"/>
      <c r="ONK85" s="612"/>
      <c r="ONL85" s="181"/>
      <c r="ONM85" s="611"/>
      <c r="ONN85" s="612"/>
      <c r="ONO85" s="612"/>
      <c r="ONP85" s="612"/>
      <c r="ONQ85" s="612"/>
      <c r="ONR85" s="612"/>
      <c r="ONS85" s="181"/>
      <c r="ONT85" s="611"/>
      <c r="ONU85" s="612"/>
      <c r="ONV85" s="612"/>
      <c r="ONW85" s="612"/>
      <c r="ONX85" s="612"/>
      <c r="ONY85" s="612"/>
      <c r="ONZ85" s="181"/>
      <c r="OOA85" s="611"/>
      <c r="OOB85" s="612"/>
      <c r="OOC85" s="612"/>
      <c r="OOD85" s="612"/>
      <c r="OOE85" s="612"/>
      <c r="OOF85" s="612"/>
      <c r="OOG85" s="181"/>
      <c r="OOH85" s="611"/>
      <c r="OOI85" s="612"/>
      <c r="OOJ85" s="612"/>
      <c r="OOK85" s="612"/>
      <c r="OOL85" s="612"/>
      <c r="OOM85" s="612"/>
      <c r="OON85" s="181"/>
      <c r="OOO85" s="611"/>
      <c r="OOP85" s="612"/>
      <c r="OOQ85" s="612"/>
      <c r="OOR85" s="612"/>
      <c r="OOS85" s="612"/>
      <c r="OOT85" s="612"/>
      <c r="OOU85" s="181"/>
      <c r="OOV85" s="611"/>
      <c r="OOW85" s="612"/>
      <c r="OOX85" s="612"/>
      <c r="OOY85" s="612"/>
      <c r="OOZ85" s="612"/>
      <c r="OPA85" s="612"/>
      <c r="OPB85" s="181"/>
      <c r="OPC85" s="611"/>
      <c r="OPD85" s="612"/>
      <c r="OPE85" s="612"/>
      <c r="OPF85" s="612"/>
      <c r="OPG85" s="612"/>
      <c r="OPH85" s="612"/>
      <c r="OPI85" s="181"/>
      <c r="OPJ85" s="611"/>
      <c r="OPK85" s="612"/>
      <c r="OPL85" s="612"/>
      <c r="OPM85" s="612"/>
      <c r="OPN85" s="612"/>
      <c r="OPO85" s="612"/>
      <c r="OPP85" s="181"/>
      <c r="OPQ85" s="611"/>
      <c r="OPR85" s="612"/>
      <c r="OPS85" s="612"/>
      <c r="OPT85" s="612"/>
      <c r="OPU85" s="612"/>
      <c r="OPV85" s="612"/>
      <c r="OPW85" s="181"/>
      <c r="OPX85" s="611"/>
      <c r="OPY85" s="612"/>
      <c r="OPZ85" s="612"/>
      <c r="OQA85" s="612"/>
      <c r="OQB85" s="612"/>
      <c r="OQC85" s="612"/>
      <c r="OQD85" s="181"/>
      <c r="OQE85" s="611"/>
      <c r="OQF85" s="612"/>
      <c r="OQG85" s="612"/>
      <c r="OQH85" s="612"/>
      <c r="OQI85" s="612"/>
      <c r="OQJ85" s="612"/>
      <c r="OQK85" s="181"/>
      <c r="OQL85" s="611"/>
      <c r="OQM85" s="612"/>
      <c r="OQN85" s="612"/>
      <c r="OQO85" s="612"/>
      <c r="OQP85" s="612"/>
      <c r="OQQ85" s="612"/>
      <c r="OQR85" s="181"/>
      <c r="OQS85" s="611"/>
      <c r="OQT85" s="612"/>
      <c r="OQU85" s="612"/>
      <c r="OQV85" s="612"/>
      <c r="OQW85" s="612"/>
      <c r="OQX85" s="612"/>
      <c r="OQY85" s="181"/>
      <c r="OQZ85" s="611"/>
      <c r="ORA85" s="612"/>
      <c r="ORB85" s="612"/>
      <c r="ORC85" s="612"/>
      <c r="ORD85" s="612"/>
      <c r="ORE85" s="612"/>
      <c r="ORF85" s="181"/>
      <c r="ORG85" s="611"/>
      <c r="ORH85" s="612"/>
      <c r="ORI85" s="612"/>
      <c r="ORJ85" s="612"/>
      <c r="ORK85" s="612"/>
      <c r="ORL85" s="612"/>
      <c r="ORM85" s="181"/>
      <c r="ORN85" s="611"/>
      <c r="ORO85" s="612"/>
      <c r="ORP85" s="612"/>
      <c r="ORQ85" s="612"/>
      <c r="ORR85" s="612"/>
      <c r="ORS85" s="612"/>
      <c r="ORT85" s="181"/>
      <c r="ORU85" s="611"/>
      <c r="ORV85" s="612"/>
      <c r="ORW85" s="612"/>
      <c r="ORX85" s="612"/>
      <c r="ORY85" s="612"/>
      <c r="ORZ85" s="612"/>
      <c r="OSA85" s="181"/>
      <c r="OSB85" s="611"/>
      <c r="OSC85" s="612"/>
      <c r="OSD85" s="612"/>
      <c r="OSE85" s="612"/>
      <c r="OSF85" s="612"/>
      <c r="OSG85" s="612"/>
      <c r="OSH85" s="181"/>
      <c r="OSI85" s="611"/>
      <c r="OSJ85" s="612"/>
      <c r="OSK85" s="612"/>
      <c r="OSL85" s="612"/>
      <c r="OSM85" s="612"/>
      <c r="OSN85" s="612"/>
      <c r="OSO85" s="181"/>
      <c r="OSP85" s="611"/>
      <c r="OSQ85" s="612"/>
      <c r="OSR85" s="612"/>
      <c r="OSS85" s="612"/>
      <c r="OST85" s="612"/>
      <c r="OSU85" s="612"/>
      <c r="OSV85" s="181"/>
      <c r="OSW85" s="611"/>
      <c r="OSX85" s="612"/>
      <c r="OSY85" s="612"/>
      <c r="OSZ85" s="612"/>
      <c r="OTA85" s="612"/>
      <c r="OTB85" s="612"/>
      <c r="OTC85" s="181"/>
      <c r="OTD85" s="611"/>
      <c r="OTE85" s="612"/>
      <c r="OTF85" s="612"/>
      <c r="OTG85" s="612"/>
      <c r="OTH85" s="612"/>
      <c r="OTI85" s="612"/>
      <c r="OTJ85" s="181"/>
      <c r="OTK85" s="611"/>
      <c r="OTL85" s="612"/>
      <c r="OTM85" s="612"/>
      <c r="OTN85" s="612"/>
      <c r="OTO85" s="612"/>
      <c r="OTP85" s="612"/>
      <c r="OTQ85" s="181"/>
      <c r="OTR85" s="611"/>
      <c r="OTS85" s="612"/>
      <c r="OTT85" s="612"/>
      <c r="OTU85" s="612"/>
      <c r="OTV85" s="612"/>
      <c r="OTW85" s="612"/>
      <c r="OTX85" s="181"/>
      <c r="OTY85" s="611"/>
      <c r="OTZ85" s="612"/>
      <c r="OUA85" s="612"/>
      <c r="OUB85" s="612"/>
      <c r="OUC85" s="612"/>
      <c r="OUD85" s="612"/>
      <c r="OUE85" s="181"/>
      <c r="OUF85" s="611"/>
      <c r="OUG85" s="612"/>
      <c r="OUH85" s="612"/>
      <c r="OUI85" s="612"/>
      <c r="OUJ85" s="612"/>
      <c r="OUK85" s="612"/>
      <c r="OUL85" s="181"/>
      <c r="OUM85" s="611"/>
      <c r="OUN85" s="612"/>
      <c r="OUO85" s="612"/>
      <c r="OUP85" s="612"/>
      <c r="OUQ85" s="612"/>
      <c r="OUR85" s="612"/>
      <c r="OUS85" s="181"/>
      <c r="OUT85" s="611"/>
      <c r="OUU85" s="612"/>
      <c r="OUV85" s="612"/>
      <c r="OUW85" s="612"/>
      <c r="OUX85" s="612"/>
      <c r="OUY85" s="612"/>
      <c r="OUZ85" s="181"/>
      <c r="OVA85" s="611"/>
      <c r="OVB85" s="612"/>
      <c r="OVC85" s="612"/>
      <c r="OVD85" s="612"/>
      <c r="OVE85" s="612"/>
      <c r="OVF85" s="612"/>
      <c r="OVG85" s="181"/>
      <c r="OVH85" s="611"/>
      <c r="OVI85" s="612"/>
      <c r="OVJ85" s="612"/>
      <c r="OVK85" s="612"/>
      <c r="OVL85" s="612"/>
      <c r="OVM85" s="612"/>
      <c r="OVN85" s="181"/>
      <c r="OVO85" s="611"/>
      <c r="OVP85" s="612"/>
      <c r="OVQ85" s="612"/>
      <c r="OVR85" s="612"/>
      <c r="OVS85" s="612"/>
      <c r="OVT85" s="612"/>
      <c r="OVU85" s="181"/>
      <c r="OVV85" s="611"/>
      <c r="OVW85" s="612"/>
      <c r="OVX85" s="612"/>
      <c r="OVY85" s="612"/>
      <c r="OVZ85" s="612"/>
      <c r="OWA85" s="612"/>
      <c r="OWB85" s="181"/>
      <c r="OWC85" s="611"/>
      <c r="OWD85" s="612"/>
      <c r="OWE85" s="612"/>
      <c r="OWF85" s="612"/>
      <c r="OWG85" s="612"/>
      <c r="OWH85" s="612"/>
      <c r="OWI85" s="181"/>
      <c r="OWJ85" s="611"/>
      <c r="OWK85" s="612"/>
      <c r="OWL85" s="612"/>
      <c r="OWM85" s="612"/>
      <c r="OWN85" s="612"/>
      <c r="OWO85" s="612"/>
      <c r="OWP85" s="181"/>
      <c r="OWQ85" s="611"/>
      <c r="OWR85" s="612"/>
      <c r="OWS85" s="612"/>
      <c r="OWT85" s="612"/>
      <c r="OWU85" s="612"/>
      <c r="OWV85" s="612"/>
      <c r="OWW85" s="181"/>
      <c r="OWX85" s="611"/>
      <c r="OWY85" s="612"/>
      <c r="OWZ85" s="612"/>
      <c r="OXA85" s="612"/>
      <c r="OXB85" s="612"/>
      <c r="OXC85" s="612"/>
      <c r="OXD85" s="181"/>
      <c r="OXE85" s="611"/>
      <c r="OXF85" s="612"/>
      <c r="OXG85" s="612"/>
      <c r="OXH85" s="612"/>
      <c r="OXI85" s="612"/>
      <c r="OXJ85" s="612"/>
      <c r="OXK85" s="181"/>
      <c r="OXL85" s="611"/>
      <c r="OXM85" s="612"/>
      <c r="OXN85" s="612"/>
      <c r="OXO85" s="612"/>
      <c r="OXP85" s="612"/>
      <c r="OXQ85" s="612"/>
      <c r="OXR85" s="181"/>
      <c r="OXS85" s="611"/>
      <c r="OXT85" s="612"/>
      <c r="OXU85" s="612"/>
      <c r="OXV85" s="612"/>
      <c r="OXW85" s="612"/>
      <c r="OXX85" s="612"/>
      <c r="OXY85" s="181"/>
      <c r="OXZ85" s="611"/>
      <c r="OYA85" s="612"/>
      <c r="OYB85" s="612"/>
      <c r="OYC85" s="612"/>
      <c r="OYD85" s="612"/>
      <c r="OYE85" s="612"/>
      <c r="OYF85" s="181"/>
      <c r="OYG85" s="611"/>
      <c r="OYH85" s="612"/>
      <c r="OYI85" s="612"/>
      <c r="OYJ85" s="612"/>
      <c r="OYK85" s="612"/>
      <c r="OYL85" s="612"/>
      <c r="OYM85" s="181"/>
      <c r="OYN85" s="611"/>
      <c r="OYO85" s="612"/>
      <c r="OYP85" s="612"/>
      <c r="OYQ85" s="612"/>
      <c r="OYR85" s="612"/>
      <c r="OYS85" s="612"/>
      <c r="OYT85" s="181"/>
      <c r="OYU85" s="611"/>
      <c r="OYV85" s="612"/>
      <c r="OYW85" s="612"/>
      <c r="OYX85" s="612"/>
      <c r="OYY85" s="612"/>
      <c r="OYZ85" s="612"/>
      <c r="OZA85" s="181"/>
      <c r="OZB85" s="611"/>
      <c r="OZC85" s="612"/>
      <c r="OZD85" s="612"/>
      <c r="OZE85" s="612"/>
      <c r="OZF85" s="612"/>
      <c r="OZG85" s="612"/>
      <c r="OZH85" s="181"/>
      <c r="OZI85" s="611"/>
      <c r="OZJ85" s="612"/>
      <c r="OZK85" s="612"/>
      <c r="OZL85" s="612"/>
      <c r="OZM85" s="612"/>
      <c r="OZN85" s="612"/>
      <c r="OZO85" s="181"/>
      <c r="OZP85" s="611"/>
      <c r="OZQ85" s="612"/>
      <c r="OZR85" s="612"/>
      <c r="OZS85" s="612"/>
      <c r="OZT85" s="612"/>
      <c r="OZU85" s="612"/>
      <c r="OZV85" s="181"/>
      <c r="OZW85" s="611"/>
      <c r="OZX85" s="612"/>
      <c r="OZY85" s="612"/>
      <c r="OZZ85" s="612"/>
      <c r="PAA85" s="612"/>
      <c r="PAB85" s="612"/>
      <c r="PAC85" s="181"/>
      <c r="PAD85" s="611"/>
      <c r="PAE85" s="612"/>
      <c r="PAF85" s="612"/>
      <c r="PAG85" s="612"/>
      <c r="PAH85" s="612"/>
      <c r="PAI85" s="612"/>
      <c r="PAJ85" s="181"/>
      <c r="PAK85" s="611"/>
      <c r="PAL85" s="612"/>
      <c r="PAM85" s="612"/>
      <c r="PAN85" s="612"/>
      <c r="PAO85" s="612"/>
      <c r="PAP85" s="612"/>
      <c r="PAQ85" s="181"/>
      <c r="PAR85" s="611"/>
      <c r="PAS85" s="612"/>
      <c r="PAT85" s="612"/>
      <c r="PAU85" s="612"/>
      <c r="PAV85" s="612"/>
      <c r="PAW85" s="612"/>
      <c r="PAX85" s="181"/>
      <c r="PAY85" s="611"/>
      <c r="PAZ85" s="612"/>
      <c r="PBA85" s="612"/>
      <c r="PBB85" s="612"/>
      <c r="PBC85" s="612"/>
      <c r="PBD85" s="612"/>
      <c r="PBE85" s="181"/>
      <c r="PBF85" s="611"/>
      <c r="PBG85" s="612"/>
      <c r="PBH85" s="612"/>
      <c r="PBI85" s="612"/>
      <c r="PBJ85" s="612"/>
      <c r="PBK85" s="612"/>
      <c r="PBL85" s="181"/>
      <c r="PBM85" s="611"/>
      <c r="PBN85" s="612"/>
      <c r="PBO85" s="612"/>
      <c r="PBP85" s="612"/>
      <c r="PBQ85" s="612"/>
      <c r="PBR85" s="612"/>
      <c r="PBS85" s="181"/>
      <c r="PBT85" s="611"/>
      <c r="PBU85" s="612"/>
      <c r="PBV85" s="612"/>
      <c r="PBW85" s="612"/>
      <c r="PBX85" s="612"/>
      <c r="PBY85" s="612"/>
      <c r="PBZ85" s="181"/>
      <c r="PCA85" s="611"/>
      <c r="PCB85" s="612"/>
      <c r="PCC85" s="612"/>
      <c r="PCD85" s="612"/>
      <c r="PCE85" s="612"/>
      <c r="PCF85" s="612"/>
      <c r="PCG85" s="181"/>
      <c r="PCH85" s="611"/>
      <c r="PCI85" s="612"/>
      <c r="PCJ85" s="612"/>
      <c r="PCK85" s="612"/>
      <c r="PCL85" s="612"/>
      <c r="PCM85" s="612"/>
      <c r="PCN85" s="181"/>
      <c r="PCO85" s="611"/>
      <c r="PCP85" s="612"/>
      <c r="PCQ85" s="612"/>
      <c r="PCR85" s="612"/>
      <c r="PCS85" s="612"/>
      <c r="PCT85" s="612"/>
      <c r="PCU85" s="181"/>
      <c r="PCV85" s="611"/>
      <c r="PCW85" s="612"/>
      <c r="PCX85" s="612"/>
      <c r="PCY85" s="612"/>
      <c r="PCZ85" s="612"/>
      <c r="PDA85" s="612"/>
      <c r="PDB85" s="181"/>
      <c r="PDC85" s="611"/>
      <c r="PDD85" s="612"/>
      <c r="PDE85" s="612"/>
      <c r="PDF85" s="612"/>
      <c r="PDG85" s="612"/>
      <c r="PDH85" s="612"/>
      <c r="PDI85" s="181"/>
      <c r="PDJ85" s="611"/>
      <c r="PDK85" s="612"/>
      <c r="PDL85" s="612"/>
      <c r="PDM85" s="612"/>
      <c r="PDN85" s="612"/>
      <c r="PDO85" s="612"/>
      <c r="PDP85" s="181"/>
      <c r="PDQ85" s="611"/>
      <c r="PDR85" s="612"/>
      <c r="PDS85" s="612"/>
      <c r="PDT85" s="612"/>
      <c r="PDU85" s="612"/>
      <c r="PDV85" s="612"/>
      <c r="PDW85" s="181"/>
      <c r="PDX85" s="611"/>
      <c r="PDY85" s="612"/>
      <c r="PDZ85" s="612"/>
      <c r="PEA85" s="612"/>
      <c r="PEB85" s="612"/>
      <c r="PEC85" s="612"/>
      <c r="PED85" s="181"/>
      <c r="PEE85" s="611"/>
      <c r="PEF85" s="612"/>
      <c r="PEG85" s="612"/>
      <c r="PEH85" s="612"/>
      <c r="PEI85" s="612"/>
      <c r="PEJ85" s="612"/>
      <c r="PEK85" s="181"/>
      <c r="PEL85" s="611"/>
      <c r="PEM85" s="612"/>
      <c r="PEN85" s="612"/>
      <c r="PEO85" s="612"/>
      <c r="PEP85" s="612"/>
      <c r="PEQ85" s="612"/>
      <c r="PER85" s="181"/>
      <c r="PES85" s="611"/>
      <c r="PET85" s="612"/>
      <c r="PEU85" s="612"/>
      <c r="PEV85" s="612"/>
      <c r="PEW85" s="612"/>
      <c r="PEX85" s="612"/>
      <c r="PEY85" s="181"/>
      <c r="PEZ85" s="611"/>
      <c r="PFA85" s="612"/>
      <c r="PFB85" s="612"/>
      <c r="PFC85" s="612"/>
      <c r="PFD85" s="612"/>
      <c r="PFE85" s="612"/>
      <c r="PFF85" s="181"/>
      <c r="PFG85" s="611"/>
      <c r="PFH85" s="612"/>
      <c r="PFI85" s="612"/>
      <c r="PFJ85" s="612"/>
      <c r="PFK85" s="612"/>
      <c r="PFL85" s="612"/>
      <c r="PFM85" s="181"/>
      <c r="PFN85" s="611"/>
      <c r="PFO85" s="612"/>
      <c r="PFP85" s="612"/>
      <c r="PFQ85" s="612"/>
      <c r="PFR85" s="612"/>
      <c r="PFS85" s="612"/>
      <c r="PFT85" s="181"/>
      <c r="PFU85" s="611"/>
      <c r="PFV85" s="612"/>
      <c r="PFW85" s="612"/>
      <c r="PFX85" s="612"/>
      <c r="PFY85" s="612"/>
      <c r="PFZ85" s="612"/>
      <c r="PGA85" s="181"/>
      <c r="PGB85" s="611"/>
      <c r="PGC85" s="612"/>
      <c r="PGD85" s="612"/>
      <c r="PGE85" s="612"/>
      <c r="PGF85" s="612"/>
      <c r="PGG85" s="612"/>
      <c r="PGH85" s="181"/>
      <c r="PGI85" s="611"/>
      <c r="PGJ85" s="612"/>
      <c r="PGK85" s="612"/>
      <c r="PGL85" s="612"/>
      <c r="PGM85" s="612"/>
      <c r="PGN85" s="612"/>
      <c r="PGO85" s="181"/>
      <c r="PGP85" s="611"/>
      <c r="PGQ85" s="612"/>
      <c r="PGR85" s="612"/>
      <c r="PGS85" s="612"/>
      <c r="PGT85" s="612"/>
      <c r="PGU85" s="612"/>
      <c r="PGV85" s="181"/>
      <c r="PGW85" s="611"/>
      <c r="PGX85" s="612"/>
      <c r="PGY85" s="612"/>
      <c r="PGZ85" s="612"/>
      <c r="PHA85" s="612"/>
      <c r="PHB85" s="612"/>
      <c r="PHC85" s="181"/>
      <c r="PHD85" s="611"/>
      <c r="PHE85" s="612"/>
      <c r="PHF85" s="612"/>
      <c r="PHG85" s="612"/>
      <c r="PHH85" s="612"/>
      <c r="PHI85" s="612"/>
      <c r="PHJ85" s="181"/>
      <c r="PHK85" s="611"/>
      <c r="PHL85" s="612"/>
      <c r="PHM85" s="612"/>
      <c r="PHN85" s="612"/>
      <c r="PHO85" s="612"/>
      <c r="PHP85" s="612"/>
      <c r="PHQ85" s="181"/>
      <c r="PHR85" s="611"/>
      <c r="PHS85" s="612"/>
      <c r="PHT85" s="612"/>
      <c r="PHU85" s="612"/>
      <c r="PHV85" s="612"/>
      <c r="PHW85" s="612"/>
      <c r="PHX85" s="181"/>
      <c r="PHY85" s="611"/>
      <c r="PHZ85" s="612"/>
      <c r="PIA85" s="612"/>
      <c r="PIB85" s="612"/>
      <c r="PIC85" s="612"/>
      <c r="PID85" s="612"/>
      <c r="PIE85" s="181"/>
      <c r="PIF85" s="611"/>
      <c r="PIG85" s="612"/>
      <c r="PIH85" s="612"/>
      <c r="PII85" s="612"/>
      <c r="PIJ85" s="612"/>
      <c r="PIK85" s="612"/>
      <c r="PIL85" s="181"/>
      <c r="PIM85" s="611"/>
      <c r="PIN85" s="612"/>
      <c r="PIO85" s="612"/>
      <c r="PIP85" s="612"/>
      <c r="PIQ85" s="612"/>
      <c r="PIR85" s="612"/>
      <c r="PIS85" s="181"/>
      <c r="PIT85" s="611"/>
      <c r="PIU85" s="612"/>
      <c r="PIV85" s="612"/>
      <c r="PIW85" s="612"/>
      <c r="PIX85" s="612"/>
      <c r="PIY85" s="612"/>
      <c r="PIZ85" s="181"/>
      <c r="PJA85" s="611"/>
      <c r="PJB85" s="612"/>
      <c r="PJC85" s="612"/>
      <c r="PJD85" s="612"/>
      <c r="PJE85" s="612"/>
      <c r="PJF85" s="612"/>
      <c r="PJG85" s="181"/>
      <c r="PJH85" s="611"/>
      <c r="PJI85" s="612"/>
      <c r="PJJ85" s="612"/>
      <c r="PJK85" s="612"/>
      <c r="PJL85" s="612"/>
      <c r="PJM85" s="612"/>
      <c r="PJN85" s="181"/>
      <c r="PJO85" s="611"/>
      <c r="PJP85" s="612"/>
      <c r="PJQ85" s="612"/>
      <c r="PJR85" s="612"/>
      <c r="PJS85" s="612"/>
      <c r="PJT85" s="612"/>
      <c r="PJU85" s="181"/>
      <c r="PJV85" s="611"/>
      <c r="PJW85" s="612"/>
      <c r="PJX85" s="612"/>
      <c r="PJY85" s="612"/>
      <c r="PJZ85" s="612"/>
      <c r="PKA85" s="612"/>
      <c r="PKB85" s="181"/>
      <c r="PKC85" s="611"/>
      <c r="PKD85" s="612"/>
      <c r="PKE85" s="612"/>
      <c r="PKF85" s="612"/>
      <c r="PKG85" s="612"/>
      <c r="PKH85" s="612"/>
      <c r="PKI85" s="181"/>
      <c r="PKJ85" s="611"/>
      <c r="PKK85" s="612"/>
      <c r="PKL85" s="612"/>
      <c r="PKM85" s="612"/>
      <c r="PKN85" s="612"/>
      <c r="PKO85" s="612"/>
      <c r="PKP85" s="181"/>
      <c r="PKQ85" s="611"/>
      <c r="PKR85" s="612"/>
      <c r="PKS85" s="612"/>
      <c r="PKT85" s="612"/>
      <c r="PKU85" s="612"/>
      <c r="PKV85" s="612"/>
      <c r="PKW85" s="181"/>
      <c r="PKX85" s="611"/>
      <c r="PKY85" s="612"/>
      <c r="PKZ85" s="612"/>
      <c r="PLA85" s="612"/>
      <c r="PLB85" s="612"/>
      <c r="PLC85" s="612"/>
      <c r="PLD85" s="181"/>
      <c r="PLE85" s="611"/>
      <c r="PLF85" s="612"/>
      <c r="PLG85" s="612"/>
      <c r="PLH85" s="612"/>
      <c r="PLI85" s="612"/>
      <c r="PLJ85" s="612"/>
      <c r="PLK85" s="181"/>
      <c r="PLL85" s="611"/>
      <c r="PLM85" s="612"/>
      <c r="PLN85" s="612"/>
      <c r="PLO85" s="612"/>
      <c r="PLP85" s="612"/>
      <c r="PLQ85" s="612"/>
      <c r="PLR85" s="181"/>
      <c r="PLS85" s="611"/>
      <c r="PLT85" s="612"/>
      <c r="PLU85" s="612"/>
      <c r="PLV85" s="612"/>
      <c r="PLW85" s="612"/>
      <c r="PLX85" s="612"/>
      <c r="PLY85" s="181"/>
      <c r="PLZ85" s="611"/>
      <c r="PMA85" s="612"/>
      <c r="PMB85" s="612"/>
      <c r="PMC85" s="612"/>
      <c r="PMD85" s="612"/>
      <c r="PME85" s="612"/>
      <c r="PMF85" s="181"/>
      <c r="PMG85" s="611"/>
      <c r="PMH85" s="612"/>
      <c r="PMI85" s="612"/>
      <c r="PMJ85" s="612"/>
      <c r="PMK85" s="612"/>
      <c r="PML85" s="612"/>
      <c r="PMM85" s="181"/>
      <c r="PMN85" s="611"/>
      <c r="PMO85" s="612"/>
      <c r="PMP85" s="612"/>
      <c r="PMQ85" s="612"/>
      <c r="PMR85" s="612"/>
      <c r="PMS85" s="612"/>
      <c r="PMT85" s="181"/>
      <c r="PMU85" s="611"/>
      <c r="PMV85" s="612"/>
      <c r="PMW85" s="612"/>
      <c r="PMX85" s="612"/>
      <c r="PMY85" s="612"/>
      <c r="PMZ85" s="612"/>
      <c r="PNA85" s="181"/>
      <c r="PNB85" s="611"/>
      <c r="PNC85" s="612"/>
      <c r="PND85" s="612"/>
      <c r="PNE85" s="612"/>
      <c r="PNF85" s="612"/>
      <c r="PNG85" s="612"/>
      <c r="PNH85" s="181"/>
      <c r="PNI85" s="611"/>
      <c r="PNJ85" s="612"/>
      <c r="PNK85" s="612"/>
      <c r="PNL85" s="612"/>
      <c r="PNM85" s="612"/>
      <c r="PNN85" s="612"/>
      <c r="PNO85" s="181"/>
      <c r="PNP85" s="611"/>
      <c r="PNQ85" s="612"/>
      <c r="PNR85" s="612"/>
      <c r="PNS85" s="612"/>
      <c r="PNT85" s="612"/>
      <c r="PNU85" s="612"/>
      <c r="PNV85" s="181"/>
      <c r="PNW85" s="611"/>
      <c r="PNX85" s="612"/>
      <c r="PNY85" s="612"/>
      <c r="PNZ85" s="612"/>
      <c r="POA85" s="612"/>
      <c r="POB85" s="612"/>
      <c r="POC85" s="181"/>
      <c r="POD85" s="611"/>
      <c r="POE85" s="612"/>
      <c r="POF85" s="612"/>
      <c r="POG85" s="612"/>
      <c r="POH85" s="612"/>
      <c r="POI85" s="612"/>
      <c r="POJ85" s="181"/>
      <c r="POK85" s="611"/>
      <c r="POL85" s="612"/>
      <c r="POM85" s="612"/>
      <c r="PON85" s="612"/>
      <c r="POO85" s="612"/>
      <c r="POP85" s="612"/>
      <c r="POQ85" s="181"/>
      <c r="POR85" s="611"/>
      <c r="POS85" s="612"/>
      <c r="POT85" s="612"/>
      <c r="POU85" s="612"/>
      <c r="POV85" s="612"/>
      <c r="POW85" s="612"/>
      <c r="POX85" s="181"/>
      <c r="POY85" s="611"/>
      <c r="POZ85" s="612"/>
      <c r="PPA85" s="612"/>
      <c r="PPB85" s="612"/>
      <c r="PPC85" s="612"/>
      <c r="PPD85" s="612"/>
      <c r="PPE85" s="181"/>
      <c r="PPF85" s="611"/>
      <c r="PPG85" s="612"/>
      <c r="PPH85" s="612"/>
      <c r="PPI85" s="612"/>
      <c r="PPJ85" s="612"/>
      <c r="PPK85" s="612"/>
      <c r="PPL85" s="181"/>
      <c r="PPM85" s="611"/>
      <c r="PPN85" s="612"/>
      <c r="PPO85" s="612"/>
      <c r="PPP85" s="612"/>
      <c r="PPQ85" s="612"/>
      <c r="PPR85" s="612"/>
      <c r="PPS85" s="181"/>
      <c r="PPT85" s="611"/>
      <c r="PPU85" s="612"/>
      <c r="PPV85" s="612"/>
      <c r="PPW85" s="612"/>
      <c r="PPX85" s="612"/>
      <c r="PPY85" s="612"/>
      <c r="PPZ85" s="181"/>
      <c r="PQA85" s="611"/>
      <c r="PQB85" s="612"/>
      <c r="PQC85" s="612"/>
      <c r="PQD85" s="612"/>
      <c r="PQE85" s="612"/>
      <c r="PQF85" s="612"/>
      <c r="PQG85" s="181"/>
      <c r="PQH85" s="611"/>
      <c r="PQI85" s="612"/>
      <c r="PQJ85" s="612"/>
      <c r="PQK85" s="612"/>
      <c r="PQL85" s="612"/>
      <c r="PQM85" s="612"/>
      <c r="PQN85" s="181"/>
      <c r="PQO85" s="611"/>
      <c r="PQP85" s="612"/>
      <c r="PQQ85" s="612"/>
      <c r="PQR85" s="612"/>
      <c r="PQS85" s="612"/>
      <c r="PQT85" s="612"/>
      <c r="PQU85" s="181"/>
      <c r="PQV85" s="611"/>
      <c r="PQW85" s="612"/>
      <c r="PQX85" s="612"/>
      <c r="PQY85" s="612"/>
      <c r="PQZ85" s="612"/>
      <c r="PRA85" s="612"/>
      <c r="PRB85" s="181"/>
      <c r="PRC85" s="611"/>
      <c r="PRD85" s="612"/>
      <c r="PRE85" s="612"/>
      <c r="PRF85" s="612"/>
      <c r="PRG85" s="612"/>
      <c r="PRH85" s="612"/>
      <c r="PRI85" s="181"/>
      <c r="PRJ85" s="611"/>
      <c r="PRK85" s="612"/>
      <c r="PRL85" s="612"/>
      <c r="PRM85" s="612"/>
      <c r="PRN85" s="612"/>
      <c r="PRO85" s="612"/>
      <c r="PRP85" s="181"/>
      <c r="PRQ85" s="611"/>
      <c r="PRR85" s="612"/>
      <c r="PRS85" s="612"/>
      <c r="PRT85" s="612"/>
      <c r="PRU85" s="612"/>
      <c r="PRV85" s="612"/>
      <c r="PRW85" s="181"/>
      <c r="PRX85" s="611"/>
      <c r="PRY85" s="612"/>
      <c r="PRZ85" s="612"/>
      <c r="PSA85" s="612"/>
      <c r="PSB85" s="612"/>
      <c r="PSC85" s="612"/>
      <c r="PSD85" s="181"/>
      <c r="PSE85" s="611"/>
      <c r="PSF85" s="612"/>
      <c r="PSG85" s="612"/>
      <c r="PSH85" s="612"/>
      <c r="PSI85" s="612"/>
      <c r="PSJ85" s="612"/>
      <c r="PSK85" s="181"/>
      <c r="PSL85" s="611"/>
      <c r="PSM85" s="612"/>
      <c r="PSN85" s="612"/>
      <c r="PSO85" s="612"/>
      <c r="PSP85" s="612"/>
      <c r="PSQ85" s="612"/>
      <c r="PSR85" s="181"/>
      <c r="PSS85" s="611"/>
      <c r="PST85" s="612"/>
      <c r="PSU85" s="612"/>
      <c r="PSV85" s="612"/>
      <c r="PSW85" s="612"/>
      <c r="PSX85" s="612"/>
      <c r="PSY85" s="181"/>
      <c r="PSZ85" s="611"/>
      <c r="PTA85" s="612"/>
      <c r="PTB85" s="612"/>
      <c r="PTC85" s="612"/>
      <c r="PTD85" s="612"/>
      <c r="PTE85" s="612"/>
      <c r="PTF85" s="181"/>
      <c r="PTG85" s="611"/>
      <c r="PTH85" s="612"/>
      <c r="PTI85" s="612"/>
      <c r="PTJ85" s="612"/>
      <c r="PTK85" s="612"/>
      <c r="PTL85" s="612"/>
      <c r="PTM85" s="181"/>
      <c r="PTN85" s="611"/>
      <c r="PTO85" s="612"/>
      <c r="PTP85" s="612"/>
      <c r="PTQ85" s="612"/>
      <c r="PTR85" s="612"/>
      <c r="PTS85" s="612"/>
      <c r="PTT85" s="181"/>
      <c r="PTU85" s="611"/>
      <c r="PTV85" s="612"/>
      <c r="PTW85" s="612"/>
      <c r="PTX85" s="612"/>
      <c r="PTY85" s="612"/>
      <c r="PTZ85" s="612"/>
      <c r="PUA85" s="181"/>
      <c r="PUB85" s="611"/>
      <c r="PUC85" s="612"/>
      <c r="PUD85" s="612"/>
      <c r="PUE85" s="612"/>
      <c r="PUF85" s="612"/>
      <c r="PUG85" s="612"/>
      <c r="PUH85" s="181"/>
      <c r="PUI85" s="611"/>
      <c r="PUJ85" s="612"/>
      <c r="PUK85" s="612"/>
      <c r="PUL85" s="612"/>
      <c r="PUM85" s="612"/>
      <c r="PUN85" s="612"/>
      <c r="PUO85" s="181"/>
      <c r="PUP85" s="611"/>
      <c r="PUQ85" s="612"/>
      <c r="PUR85" s="612"/>
      <c r="PUS85" s="612"/>
      <c r="PUT85" s="612"/>
      <c r="PUU85" s="612"/>
      <c r="PUV85" s="181"/>
      <c r="PUW85" s="611"/>
      <c r="PUX85" s="612"/>
      <c r="PUY85" s="612"/>
      <c r="PUZ85" s="612"/>
      <c r="PVA85" s="612"/>
      <c r="PVB85" s="612"/>
      <c r="PVC85" s="181"/>
      <c r="PVD85" s="611"/>
      <c r="PVE85" s="612"/>
      <c r="PVF85" s="612"/>
      <c r="PVG85" s="612"/>
      <c r="PVH85" s="612"/>
      <c r="PVI85" s="612"/>
      <c r="PVJ85" s="181"/>
      <c r="PVK85" s="611"/>
      <c r="PVL85" s="612"/>
      <c r="PVM85" s="612"/>
      <c r="PVN85" s="612"/>
      <c r="PVO85" s="612"/>
      <c r="PVP85" s="612"/>
      <c r="PVQ85" s="181"/>
      <c r="PVR85" s="611"/>
      <c r="PVS85" s="612"/>
      <c r="PVT85" s="612"/>
      <c r="PVU85" s="612"/>
      <c r="PVV85" s="612"/>
      <c r="PVW85" s="612"/>
      <c r="PVX85" s="181"/>
      <c r="PVY85" s="611"/>
      <c r="PVZ85" s="612"/>
      <c r="PWA85" s="612"/>
      <c r="PWB85" s="612"/>
      <c r="PWC85" s="612"/>
      <c r="PWD85" s="612"/>
      <c r="PWE85" s="181"/>
      <c r="PWF85" s="611"/>
      <c r="PWG85" s="612"/>
      <c r="PWH85" s="612"/>
      <c r="PWI85" s="612"/>
      <c r="PWJ85" s="612"/>
      <c r="PWK85" s="612"/>
      <c r="PWL85" s="181"/>
      <c r="PWM85" s="611"/>
      <c r="PWN85" s="612"/>
      <c r="PWO85" s="612"/>
      <c r="PWP85" s="612"/>
      <c r="PWQ85" s="612"/>
      <c r="PWR85" s="612"/>
      <c r="PWS85" s="181"/>
      <c r="PWT85" s="611"/>
      <c r="PWU85" s="612"/>
      <c r="PWV85" s="612"/>
      <c r="PWW85" s="612"/>
      <c r="PWX85" s="612"/>
      <c r="PWY85" s="612"/>
      <c r="PWZ85" s="181"/>
      <c r="PXA85" s="611"/>
      <c r="PXB85" s="612"/>
      <c r="PXC85" s="612"/>
      <c r="PXD85" s="612"/>
      <c r="PXE85" s="612"/>
      <c r="PXF85" s="612"/>
      <c r="PXG85" s="181"/>
      <c r="PXH85" s="611"/>
      <c r="PXI85" s="612"/>
      <c r="PXJ85" s="612"/>
      <c r="PXK85" s="612"/>
      <c r="PXL85" s="612"/>
      <c r="PXM85" s="612"/>
      <c r="PXN85" s="181"/>
      <c r="PXO85" s="611"/>
      <c r="PXP85" s="612"/>
      <c r="PXQ85" s="612"/>
      <c r="PXR85" s="612"/>
      <c r="PXS85" s="612"/>
      <c r="PXT85" s="612"/>
      <c r="PXU85" s="181"/>
      <c r="PXV85" s="611"/>
      <c r="PXW85" s="612"/>
      <c r="PXX85" s="612"/>
      <c r="PXY85" s="612"/>
      <c r="PXZ85" s="612"/>
      <c r="PYA85" s="612"/>
      <c r="PYB85" s="181"/>
      <c r="PYC85" s="611"/>
      <c r="PYD85" s="612"/>
      <c r="PYE85" s="612"/>
      <c r="PYF85" s="612"/>
      <c r="PYG85" s="612"/>
      <c r="PYH85" s="612"/>
      <c r="PYI85" s="181"/>
      <c r="PYJ85" s="611"/>
      <c r="PYK85" s="612"/>
      <c r="PYL85" s="612"/>
      <c r="PYM85" s="612"/>
      <c r="PYN85" s="612"/>
      <c r="PYO85" s="612"/>
      <c r="PYP85" s="181"/>
      <c r="PYQ85" s="611"/>
      <c r="PYR85" s="612"/>
      <c r="PYS85" s="612"/>
      <c r="PYT85" s="612"/>
      <c r="PYU85" s="612"/>
      <c r="PYV85" s="612"/>
      <c r="PYW85" s="181"/>
      <c r="PYX85" s="611"/>
      <c r="PYY85" s="612"/>
      <c r="PYZ85" s="612"/>
      <c r="PZA85" s="612"/>
      <c r="PZB85" s="612"/>
      <c r="PZC85" s="612"/>
      <c r="PZD85" s="181"/>
      <c r="PZE85" s="611"/>
      <c r="PZF85" s="612"/>
      <c r="PZG85" s="612"/>
      <c r="PZH85" s="612"/>
      <c r="PZI85" s="612"/>
      <c r="PZJ85" s="612"/>
      <c r="PZK85" s="181"/>
      <c r="PZL85" s="611"/>
      <c r="PZM85" s="612"/>
      <c r="PZN85" s="612"/>
      <c r="PZO85" s="612"/>
      <c r="PZP85" s="612"/>
      <c r="PZQ85" s="612"/>
      <c r="PZR85" s="181"/>
      <c r="PZS85" s="611"/>
      <c r="PZT85" s="612"/>
      <c r="PZU85" s="612"/>
      <c r="PZV85" s="612"/>
      <c r="PZW85" s="612"/>
      <c r="PZX85" s="612"/>
      <c r="PZY85" s="181"/>
      <c r="PZZ85" s="611"/>
      <c r="QAA85" s="612"/>
      <c r="QAB85" s="612"/>
      <c r="QAC85" s="612"/>
      <c r="QAD85" s="612"/>
      <c r="QAE85" s="612"/>
      <c r="QAF85" s="181"/>
      <c r="QAG85" s="611"/>
      <c r="QAH85" s="612"/>
      <c r="QAI85" s="612"/>
      <c r="QAJ85" s="612"/>
      <c r="QAK85" s="612"/>
      <c r="QAL85" s="612"/>
      <c r="QAM85" s="181"/>
      <c r="QAN85" s="611"/>
      <c r="QAO85" s="612"/>
      <c r="QAP85" s="612"/>
      <c r="QAQ85" s="612"/>
      <c r="QAR85" s="612"/>
      <c r="QAS85" s="612"/>
      <c r="QAT85" s="181"/>
      <c r="QAU85" s="611"/>
      <c r="QAV85" s="612"/>
      <c r="QAW85" s="612"/>
      <c r="QAX85" s="612"/>
      <c r="QAY85" s="612"/>
      <c r="QAZ85" s="612"/>
      <c r="QBA85" s="181"/>
      <c r="QBB85" s="611"/>
      <c r="QBC85" s="612"/>
      <c r="QBD85" s="612"/>
      <c r="QBE85" s="612"/>
      <c r="QBF85" s="612"/>
      <c r="QBG85" s="612"/>
      <c r="QBH85" s="181"/>
      <c r="QBI85" s="611"/>
      <c r="QBJ85" s="612"/>
      <c r="QBK85" s="612"/>
      <c r="QBL85" s="612"/>
      <c r="QBM85" s="612"/>
      <c r="QBN85" s="612"/>
      <c r="QBO85" s="181"/>
      <c r="QBP85" s="611"/>
      <c r="QBQ85" s="612"/>
      <c r="QBR85" s="612"/>
      <c r="QBS85" s="612"/>
      <c r="QBT85" s="612"/>
      <c r="QBU85" s="612"/>
      <c r="QBV85" s="181"/>
      <c r="QBW85" s="611"/>
      <c r="QBX85" s="612"/>
      <c r="QBY85" s="612"/>
      <c r="QBZ85" s="612"/>
      <c r="QCA85" s="612"/>
      <c r="QCB85" s="612"/>
      <c r="QCC85" s="181"/>
      <c r="QCD85" s="611"/>
      <c r="QCE85" s="612"/>
      <c r="QCF85" s="612"/>
      <c r="QCG85" s="612"/>
      <c r="QCH85" s="612"/>
      <c r="QCI85" s="612"/>
      <c r="QCJ85" s="181"/>
      <c r="QCK85" s="611"/>
      <c r="QCL85" s="612"/>
      <c r="QCM85" s="612"/>
      <c r="QCN85" s="612"/>
      <c r="QCO85" s="612"/>
      <c r="QCP85" s="612"/>
      <c r="QCQ85" s="181"/>
      <c r="QCR85" s="611"/>
      <c r="QCS85" s="612"/>
      <c r="QCT85" s="612"/>
      <c r="QCU85" s="612"/>
      <c r="QCV85" s="612"/>
      <c r="QCW85" s="612"/>
      <c r="QCX85" s="181"/>
      <c r="QCY85" s="611"/>
      <c r="QCZ85" s="612"/>
      <c r="QDA85" s="612"/>
      <c r="QDB85" s="612"/>
      <c r="QDC85" s="612"/>
      <c r="QDD85" s="612"/>
      <c r="QDE85" s="181"/>
      <c r="QDF85" s="611"/>
      <c r="QDG85" s="612"/>
      <c r="QDH85" s="612"/>
      <c r="QDI85" s="612"/>
      <c r="QDJ85" s="612"/>
      <c r="QDK85" s="612"/>
      <c r="QDL85" s="181"/>
      <c r="QDM85" s="611"/>
      <c r="QDN85" s="612"/>
      <c r="QDO85" s="612"/>
      <c r="QDP85" s="612"/>
      <c r="QDQ85" s="612"/>
      <c r="QDR85" s="612"/>
      <c r="QDS85" s="181"/>
      <c r="QDT85" s="611"/>
      <c r="QDU85" s="612"/>
      <c r="QDV85" s="612"/>
      <c r="QDW85" s="612"/>
      <c r="QDX85" s="612"/>
      <c r="QDY85" s="612"/>
      <c r="QDZ85" s="181"/>
      <c r="QEA85" s="611"/>
      <c r="QEB85" s="612"/>
      <c r="QEC85" s="612"/>
      <c r="QED85" s="612"/>
      <c r="QEE85" s="612"/>
      <c r="QEF85" s="612"/>
      <c r="QEG85" s="181"/>
      <c r="QEH85" s="611"/>
      <c r="QEI85" s="612"/>
      <c r="QEJ85" s="612"/>
      <c r="QEK85" s="612"/>
      <c r="QEL85" s="612"/>
      <c r="QEM85" s="612"/>
      <c r="QEN85" s="181"/>
      <c r="QEO85" s="611"/>
      <c r="QEP85" s="612"/>
      <c r="QEQ85" s="612"/>
      <c r="QER85" s="612"/>
      <c r="QES85" s="612"/>
      <c r="QET85" s="612"/>
      <c r="QEU85" s="181"/>
      <c r="QEV85" s="611"/>
      <c r="QEW85" s="612"/>
      <c r="QEX85" s="612"/>
      <c r="QEY85" s="612"/>
      <c r="QEZ85" s="612"/>
      <c r="QFA85" s="612"/>
      <c r="QFB85" s="181"/>
      <c r="QFC85" s="611"/>
      <c r="QFD85" s="612"/>
      <c r="QFE85" s="612"/>
      <c r="QFF85" s="612"/>
      <c r="QFG85" s="612"/>
      <c r="QFH85" s="612"/>
      <c r="QFI85" s="181"/>
      <c r="QFJ85" s="611"/>
      <c r="QFK85" s="612"/>
      <c r="QFL85" s="612"/>
      <c r="QFM85" s="612"/>
      <c r="QFN85" s="612"/>
      <c r="QFO85" s="612"/>
      <c r="QFP85" s="181"/>
      <c r="QFQ85" s="611"/>
      <c r="QFR85" s="612"/>
      <c r="QFS85" s="612"/>
      <c r="QFT85" s="612"/>
      <c r="QFU85" s="612"/>
      <c r="QFV85" s="612"/>
      <c r="QFW85" s="181"/>
      <c r="QFX85" s="611"/>
      <c r="QFY85" s="612"/>
      <c r="QFZ85" s="612"/>
      <c r="QGA85" s="612"/>
      <c r="QGB85" s="612"/>
      <c r="QGC85" s="612"/>
      <c r="QGD85" s="181"/>
      <c r="QGE85" s="611"/>
      <c r="QGF85" s="612"/>
      <c r="QGG85" s="612"/>
      <c r="QGH85" s="612"/>
      <c r="QGI85" s="612"/>
      <c r="QGJ85" s="612"/>
      <c r="QGK85" s="181"/>
      <c r="QGL85" s="611"/>
      <c r="QGM85" s="612"/>
      <c r="QGN85" s="612"/>
      <c r="QGO85" s="612"/>
      <c r="QGP85" s="612"/>
      <c r="QGQ85" s="612"/>
      <c r="QGR85" s="181"/>
      <c r="QGS85" s="611"/>
      <c r="QGT85" s="612"/>
      <c r="QGU85" s="612"/>
      <c r="QGV85" s="612"/>
      <c r="QGW85" s="612"/>
      <c r="QGX85" s="612"/>
      <c r="QGY85" s="181"/>
      <c r="QGZ85" s="611"/>
      <c r="QHA85" s="612"/>
      <c r="QHB85" s="612"/>
      <c r="QHC85" s="612"/>
      <c r="QHD85" s="612"/>
      <c r="QHE85" s="612"/>
      <c r="QHF85" s="181"/>
      <c r="QHG85" s="611"/>
      <c r="QHH85" s="612"/>
      <c r="QHI85" s="612"/>
      <c r="QHJ85" s="612"/>
      <c r="QHK85" s="612"/>
      <c r="QHL85" s="612"/>
      <c r="QHM85" s="181"/>
      <c r="QHN85" s="611"/>
      <c r="QHO85" s="612"/>
      <c r="QHP85" s="612"/>
      <c r="QHQ85" s="612"/>
      <c r="QHR85" s="612"/>
      <c r="QHS85" s="612"/>
      <c r="QHT85" s="181"/>
      <c r="QHU85" s="611"/>
      <c r="QHV85" s="612"/>
      <c r="QHW85" s="612"/>
      <c r="QHX85" s="612"/>
      <c r="QHY85" s="612"/>
      <c r="QHZ85" s="612"/>
      <c r="QIA85" s="181"/>
      <c r="QIB85" s="611"/>
      <c r="QIC85" s="612"/>
      <c r="QID85" s="612"/>
      <c r="QIE85" s="612"/>
      <c r="QIF85" s="612"/>
      <c r="QIG85" s="612"/>
      <c r="QIH85" s="181"/>
      <c r="QII85" s="611"/>
      <c r="QIJ85" s="612"/>
      <c r="QIK85" s="612"/>
      <c r="QIL85" s="612"/>
      <c r="QIM85" s="612"/>
      <c r="QIN85" s="612"/>
      <c r="QIO85" s="181"/>
      <c r="QIP85" s="611"/>
      <c r="QIQ85" s="612"/>
      <c r="QIR85" s="612"/>
      <c r="QIS85" s="612"/>
      <c r="QIT85" s="612"/>
      <c r="QIU85" s="612"/>
      <c r="QIV85" s="181"/>
      <c r="QIW85" s="611"/>
      <c r="QIX85" s="612"/>
      <c r="QIY85" s="612"/>
      <c r="QIZ85" s="612"/>
      <c r="QJA85" s="612"/>
      <c r="QJB85" s="612"/>
      <c r="QJC85" s="181"/>
      <c r="QJD85" s="611"/>
      <c r="QJE85" s="612"/>
      <c r="QJF85" s="612"/>
      <c r="QJG85" s="612"/>
      <c r="QJH85" s="612"/>
      <c r="QJI85" s="612"/>
      <c r="QJJ85" s="181"/>
      <c r="QJK85" s="611"/>
      <c r="QJL85" s="612"/>
      <c r="QJM85" s="612"/>
      <c r="QJN85" s="612"/>
      <c r="QJO85" s="612"/>
      <c r="QJP85" s="612"/>
      <c r="QJQ85" s="181"/>
      <c r="QJR85" s="611"/>
      <c r="QJS85" s="612"/>
      <c r="QJT85" s="612"/>
      <c r="QJU85" s="612"/>
      <c r="QJV85" s="612"/>
      <c r="QJW85" s="612"/>
      <c r="QJX85" s="181"/>
      <c r="QJY85" s="611"/>
      <c r="QJZ85" s="612"/>
      <c r="QKA85" s="612"/>
      <c r="QKB85" s="612"/>
      <c r="QKC85" s="612"/>
      <c r="QKD85" s="612"/>
      <c r="QKE85" s="181"/>
      <c r="QKF85" s="611"/>
      <c r="QKG85" s="612"/>
      <c r="QKH85" s="612"/>
      <c r="QKI85" s="612"/>
      <c r="QKJ85" s="612"/>
      <c r="QKK85" s="612"/>
      <c r="QKL85" s="181"/>
      <c r="QKM85" s="611"/>
      <c r="QKN85" s="612"/>
      <c r="QKO85" s="612"/>
      <c r="QKP85" s="612"/>
      <c r="QKQ85" s="612"/>
      <c r="QKR85" s="612"/>
      <c r="QKS85" s="181"/>
      <c r="QKT85" s="611"/>
      <c r="QKU85" s="612"/>
      <c r="QKV85" s="612"/>
      <c r="QKW85" s="612"/>
      <c r="QKX85" s="612"/>
      <c r="QKY85" s="612"/>
      <c r="QKZ85" s="181"/>
      <c r="QLA85" s="611"/>
      <c r="QLB85" s="612"/>
      <c r="QLC85" s="612"/>
      <c r="QLD85" s="612"/>
      <c r="QLE85" s="612"/>
      <c r="QLF85" s="612"/>
      <c r="QLG85" s="181"/>
      <c r="QLH85" s="611"/>
      <c r="QLI85" s="612"/>
      <c r="QLJ85" s="612"/>
      <c r="QLK85" s="612"/>
      <c r="QLL85" s="612"/>
      <c r="QLM85" s="612"/>
      <c r="QLN85" s="181"/>
      <c r="QLO85" s="611"/>
      <c r="QLP85" s="612"/>
      <c r="QLQ85" s="612"/>
      <c r="QLR85" s="612"/>
      <c r="QLS85" s="612"/>
      <c r="QLT85" s="612"/>
      <c r="QLU85" s="181"/>
      <c r="QLV85" s="611"/>
      <c r="QLW85" s="612"/>
      <c r="QLX85" s="612"/>
      <c r="QLY85" s="612"/>
      <c r="QLZ85" s="612"/>
      <c r="QMA85" s="612"/>
      <c r="QMB85" s="181"/>
      <c r="QMC85" s="611"/>
      <c r="QMD85" s="612"/>
      <c r="QME85" s="612"/>
      <c r="QMF85" s="612"/>
      <c r="QMG85" s="612"/>
      <c r="QMH85" s="612"/>
      <c r="QMI85" s="181"/>
      <c r="QMJ85" s="611"/>
      <c r="QMK85" s="612"/>
      <c r="QML85" s="612"/>
      <c r="QMM85" s="612"/>
      <c r="QMN85" s="612"/>
      <c r="QMO85" s="612"/>
      <c r="QMP85" s="181"/>
      <c r="QMQ85" s="611"/>
      <c r="QMR85" s="612"/>
      <c r="QMS85" s="612"/>
      <c r="QMT85" s="612"/>
      <c r="QMU85" s="612"/>
      <c r="QMV85" s="612"/>
      <c r="QMW85" s="181"/>
      <c r="QMX85" s="611"/>
      <c r="QMY85" s="612"/>
      <c r="QMZ85" s="612"/>
      <c r="QNA85" s="612"/>
      <c r="QNB85" s="612"/>
      <c r="QNC85" s="612"/>
      <c r="QND85" s="181"/>
      <c r="QNE85" s="611"/>
      <c r="QNF85" s="612"/>
      <c r="QNG85" s="612"/>
      <c r="QNH85" s="612"/>
      <c r="QNI85" s="612"/>
      <c r="QNJ85" s="612"/>
      <c r="QNK85" s="181"/>
      <c r="QNL85" s="611"/>
      <c r="QNM85" s="612"/>
      <c r="QNN85" s="612"/>
      <c r="QNO85" s="612"/>
      <c r="QNP85" s="612"/>
      <c r="QNQ85" s="612"/>
      <c r="QNR85" s="181"/>
      <c r="QNS85" s="611"/>
      <c r="QNT85" s="612"/>
      <c r="QNU85" s="612"/>
      <c r="QNV85" s="612"/>
      <c r="QNW85" s="612"/>
      <c r="QNX85" s="612"/>
      <c r="QNY85" s="181"/>
      <c r="QNZ85" s="611"/>
      <c r="QOA85" s="612"/>
      <c r="QOB85" s="612"/>
      <c r="QOC85" s="612"/>
      <c r="QOD85" s="612"/>
      <c r="QOE85" s="612"/>
      <c r="QOF85" s="181"/>
      <c r="QOG85" s="611"/>
      <c r="QOH85" s="612"/>
      <c r="QOI85" s="612"/>
      <c r="QOJ85" s="612"/>
      <c r="QOK85" s="612"/>
      <c r="QOL85" s="612"/>
      <c r="QOM85" s="181"/>
      <c r="QON85" s="611"/>
      <c r="QOO85" s="612"/>
      <c r="QOP85" s="612"/>
      <c r="QOQ85" s="612"/>
      <c r="QOR85" s="612"/>
      <c r="QOS85" s="612"/>
      <c r="QOT85" s="181"/>
      <c r="QOU85" s="611"/>
      <c r="QOV85" s="612"/>
      <c r="QOW85" s="612"/>
      <c r="QOX85" s="612"/>
      <c r="QOY85" s="612"/>
      <c r="QOZ85" s="612"/>
      <c r="QPA85" s="181"/>
      <c r="QPB85" s="611"/>
      <c r="QPC85" s="612"/>
      <c r="QPD85" s="612"/>
      <c r="QPE85" s="612"/>
      <c r="QPF85" s="612"/>
      <c r="QPG85" s="612"/>
      <c r="QPH85" s="181"/>
      <c r="QPI85" s="611"/>
      <c r="QPJ85" s="612"/>
      <c r="QPK85" s="612"/>
      <c r="QPL85" s="612"/>
      <c r="QPM85" s="612"/>
      <c r="QPN85" s="612"/>
      <c r="QPO85" s="181"/>
      <c r="QPP85" s="611"/>
      <c r="QPQ85" s="612"/>
      <c r="QPR85" s="612"/>
      <c r="QPS85" s="612"/>
      <c r="QPT85" s="612"/>
      <c r="QPU85" s="612"/>
      <c r="QPV85" s="181"/>
      <c r="QPW85" s="611"/>
      <c r="QPX85" s="612"/>
      <c r="QPY85" s="612"/>
      <c r="QPZ85" s="612"/>
      <c r="QQA85" s="612"/>
      <c r="QQB85" s="612"/>
      <c r="QQC85" s="181"/>
      <c r="QQD85" s="611"/>
      <c r="QQE85" s="612"/>
      <c r="QQF85" s="612"/>
      <c r="QQG85" s="612"/>
      <c r="QQH85" s="612"/>
      <c r="QQI85" s="612"/>
      <c r="QQJ85" s="181"/>
      <c r="QQK85" s="611"/>
      <c r="QQL85" s="612"/>
      <c r="QQM85" s="612"/>
      <c r="QQN85" s="612"/>
      <c r="QQO85" s="612"/>
      <c r="QQP85" s="612"/>
      <c r="QQQ85" s="181"/>
      <c r="QQR85" s="611"/>
      <c r="QQS85" s="612"/>
      <c r="QQT85" s="612"/>
      <c r="QQU85" s="612"/>
      <c r="QQV85" s="612"/>
      <c r="QQW85" s="612"/>
      <c r="QQX85" s="181"/>
      <c r="QQY85" s="611"/>
      <c r="QQZ85" s="612"/>
      <c r="QRA85" s="612"/>
      <c r="QRB85" s="612"/>
      <c r="QRC85" s="612"/>
      <c r="QRD85" s="612"/>
      <c r="QRE85" s="181"/>
      <c r="QRF85" s="611"/>
      <c r="QRG85" s="612"/>
      <c r="QRH85" s="612"/>
      <c r="QRI85" s="612"/>
      <c r="QRJ85" s="612"/>
      <c r="QRK85" s="612"/>
      <c r="QRL85" s="181"/>
      <c r="QRM85" s="611"/>
      <c r="QRN85" s="612"/>
      <c r="QRO85" s="612"/>
      <c r="QRP85" s="612"/>
      <c r="QRQ85" s="612"/>
      <c r="QRR85" s="612"/>
      <c r="QRS85" s="181"/>
      <c r="QRT85" s="611"/>
      <c r="QRU85" s="612"/>
      <c r="QRV85" s="612"/>
      <c r="QRW85" s="612"/>
      <c r="QRX85" s="612"/>
      <c r="QRY85" s="612"/>
      <c r="QRZ85" s="181"/>
      <c r="QSA85" s="611"/>
      <c r="QSB85" s="612"/>
      <c r="QSC85" s="612"/>
      <c r="QSD85" s="612"/>
      <c r="QSE85" s="612"/>
      <c r="QSF85" s="612"/>
      <c r="QSG85" s="181"/>
      <c r="QSH85" s="611"/>
      <c r="QSI85" s="612"/>
      <c r="QSJ85" s="612"/>
      <c r="QSK85" s="612"/>
      <c r="QSL85" s="612"/>
      <c r="QSM85" s="612"/>
      <c r="QSN85" s="181"/>
      <c r="QSO85" s="611"/>
      <c r="QSP85" s="612"/>
      <c r="QSQ85" s="612"/>
      <c r="QSR85" s="612"/>
      <c r="QSS85" s="612"/>
      <c r="QST85" s="612"/>
      <c r="QSU85" s="181"/>
      <c r="QSV85" s="611"/>
      <c r="QSW85" s="612"/>
      <c r="QSX85" s="612"/>
      <c r="QSY85" s="612"/>
      <c r="QSZ85" s="612"/>
      <c r="QTA85" s="612"/>
      <c r="QTB85" s="181"/>
      <c r="QTC85" s="611"/>
      <c r="QTD85" s="612"/>
      <c r="QTE85" s="612"/>
      <c r="QTF85" s="612"/>
      <c r="QTG85" s="612"/>
      <c r="QTH85" s="612"/>
      <c r="QTI85" s="181"/>
      <c r="QTJ85" s="611"/>
      <c r="QTK85" s="612"/>
      <c r="QTL85" s="612"/>
      <c r="QTM85" s="612"/>
      <c r="QTN85" s="612"/>
      <c r="QTO85" s="612"/>
      <c r="QTP85" s="181"/>
      <c r="QTQ85" s="611"/>
      <c r="QTR85" s="612"/>
      <c r="QTS85" s="612"/>
      <c r="QTT85" s="612"/>
      <c r="QTU85" s="612"/>
      <c r="QTV85" s="612"/>
      <c r="QTW85" s="181"/>
      <c r="QTX85" s="611"/>
      <c r="QTY85" s="612"/>
      <c r="QTZ85" s="612"/>
      <c r="QUA85" s="612"/>
      <c r="QUB85" s="612"/>
      <c r="QUC85" s="612"/>
      <c r="QUD85" s="181"/>
      <c r="QUE85" s="611"/>
      <c r="QUF85" s="612"/>
      <c r="QUG85" s="612"/>
      <c r="QUH85" s="612"/>
      <c r="QUI85" s="612"/>
      <c r="QUJ85" s="612"/>
      <c r="QUK85" s="181"/>
      <c r="QUL85" s="611"/>
      <c r="QUM85" s="612"/>
      <c r="QUN85" s="612"/>
      <c r="QUO85" s="612"/>
      <c r="QUP85" s="612"/>
      <c r="QUQ85" s="612"/>
      <c r="QUR85" s="181"/>
      <c r="QUS85" s="611"/>
      <c r="QUT85" s="612"/>
      <c r="QUU85" s="612"/>
      <c r="QUV85" s="612"/>
      <c r="QUW85" s="612"/>
      <c r="QUX85" s="612"/>
      <c r="QUY85" s="181"/>
      <c r="QUZ85" s="611"/>
      <c r="QVA85" s="612"/>
      <c r="QVB85" s="612"/>
      <c r="QVC85" s="612"/>
      <c r="QVD85" s="612"/>
      <c r="QVE85" s="612"/>
      <c r="QVF85" s="181"/>
      <c r="QVG85" s="611"/>
      <c r="QVH85" s="612"/>
      <c r="QVI85" s="612"/>
      <c r="QVJ85" s="612"/>
      <c r="QVK85" s="612"/>
      <c r="QVL85" s="612"/>
      <c r="QVM85" s="181"/>
      <c r="QVN85" s="611"/>
      <c r="QVO85" s="612"/>
      <c r="QVP85" s="612"/>
      <c r="QVQ85" s="612"/>
      <c r="QVR85" s="612"/>
      <c r="QVS85" s="612"/>
      <c r="QVT85" s="181"/>
      <c r="QVU85" s="611"/>
      <c r="QVV85" s="612"/>
      <c r="QVW85" s="612"/>
      <c r="QVX85" s="612"/>
      <c r="QVY85" s="612"/>
      <c r="QVZ85" s="612"/>
      <c r="QWA85" s="181"/>
      <c r="QWB85" s="611"/>
      <c r="QWC85" s="612"/>
      <c r="QWD85" s="612"/>
      <c r="QWE85" s="612"/>
      <c r="QWF85" s="612"/>
      <c r="QWG85" s="612"/>
      <c r="QWH85" s="181"/>
      <c r="QWI85" s="611"/>
      <c r="QWJ85" s="612"/>
      <c r="QWK85" s="612"/>
      <c r="QWL85" s="612"/>
      <c r="QWM85" s="612"/>
      <c r="QWN85" s="612"/>
      <c r="QWO85" s="181"/>
      <c r="QWP85" s="611"/>
      <c r="QWQ85" s="612"/>
      <c r="QWR85" s="612"/>
      <c r="QWS85" s="612"/>
      <c r="QWT85" s="612"/>
      <c r="QWU85" s="612"/>
      <c r="QWV85" s="181"/>
      <c r="QWW85" s="611"/>
      <c r="QWX85" s="612"/>
      <c r="QWY85" s="612"/>
      <c r="QWZ85" s="612"/>
      <c r="QXA85" s="612"/>
      <c r="QXB85" s="612"/>
      <c r="QXC85" s="181"/>
      <c r="QXD85" s="611"/>
      <c r="QXE85" s="612"/>
      <c r="QXF85" s="612"/>
      <c r="QXG85" s="612"/>
      <c r="QXH85" s="612"/>
      <c r="QXI85" s="612"/>
      <c r="QXJ85" s="181"/>
      <c r="QXK85" s="611"/>
      <c r="QXL85" s="612"/>
      <c r="QXM85" s="612"/>
      <c r="QXN85" s="612"/>
      <c r="QXO85" s="612"/>
      <c r="QXP85" s="612"/>
      <c r="QXQ85" s="181"/>
      <c r="QXR85" s="611"/>
      <c r="QXS85" s="612"/>
      <c r="QXT85" s="612"/>
      <c r="QXU85" s="612"/>
      <c r="QXV85" s="612"/>
      <c r="QXW85" s="612"/>
      <c r="QXX85" s="181"/>
      <c r="QXY85" s="611"/>
      <c r="QXZ85" s="612"/>
      <c r="QYA85" s="612"/>
      <c r="QYB85" s="612"/>
      <c r="QYC85" s="612"/>
      <c r="QYD85" s="612"/>
      <c r="QYE85" s="181"/>
      <c r="QYF85" s="611"/>
      <c r="QYG85" s="612"/>
      <c r="QYH85" s="612"/>
      <c r="QYI85" s="612"/>
      <c r="QYJ85" s="612"/>
      <c r="QYK85" s="612"/>
      <c r="QYL85" s="181"/>
      <c r="QYM85" s="611"/>
      <c r="QYN85" s="612"/>
      <c r="QYO85" s="612"/>
      <c r="QYP85" s="612"/>
      <c r="QYQ85" s="612"/>
      <c r="QYR85" s="612"/>
      <c r="QYS85" s="181"/>
      <c r="QYT85" s="611"/>
      <c r="QYU85" s="612"/>
      <c r="QYV85" s="612"/>
      <c r="QYW85" s="612"/>
      <c r="QYX85" s="612"/>
      <c r="QYY85" s="612"/>
      <c r="QYZ85" s="181"/>
      <c r="QZA85" s="611"/>
      <c r="QZB85" s="612"/>
      <c r="QZC85" s="612"/>
      <c r="QZD85" s="612"/>
      <c r="QZE85" s="612"/>
      <c r="QZF85" s="612"/>
      <c r="QZG85" s="181"/>
      <c r="QZH85" s="611"/>
      <c r="QZI85" s="612"/>
      <c r="QZJ85" s="612"/>
      <c r="QZK85" s="612"/>
      <c r="QZL85" s="612"/>
      <c r="QZM85" s="612"/>
      <c r="QZN85" s="181"/>
      <c r="QZO85" s="611"/>
      <c r="QZP85" s="612"/>
      <c r="QZQ85" s="612"/>
      <c r="QZR85" s="612"/>
      <c r="QZS85" s="612"/>
      <c r="QZT85" s="612"/>
      <c r="QZU85" s="181"/>
      <c r="QZV85" s="611"/>
      <c r="QZW85" s="612"/>
      <c r="QZX85" s="612"/>
      <c r="QZY85" s="612"/>
      <c r="QZZ85" s="612"/>
      <c r="RAA85" s="612"/>
      <c r="RAB85" s="181"/>
      <c r="RAC85" s="611"/>
      <c r="RAD85" s="612"/>
      <c r="RAE85" s="612"/>
      <c r="RAF85" s="612"/>
      <c r="RAG85" s="612"/>
      <c r="RAH85" s="612"/>
      <c r="RAI85" s="181"/>
      <c r="RAJ85" s="611"/>
      <c r="RAK85" s="612"/>
      <c r="RAL85" s="612"/>
      <c r="RAM85" s="612"/>
      <c r="RAN85" s="612"/>
      <c r="RAO85" s="612"/>
      <c r="RAP85" s="181"/>
      <c r="RAQ85" s="611"/>
      <c r="RAR85" s="612"/>
      <c r="RAS85" s="612"/>
      <c r="RAT85" s="612"/>
      <c r="RAU85" s="612"/>
      <c r="RAV85" s="612"/>
      <c r="RAW85" s="181"/>
      <c r="RAX85" s="611"/>
      <c r="RAY85" s="612"/>
      <c r="RAZ85" s="612"/>
      <c r="RBA85" s="612"/>
      <c r="RBB85" s="612"/>
      <c r="RBC85" s="612"/>
      <c r="RBD85" s="181"/>
      <c r="RBE85" s="611"/>
      <c r="RBF85" s="612"/>
      <c r="RBG85" s="612"/>
      <c r="RBH85" s="612"/>
      <c r="RBI85" s="612"/>
      <c r="RBJ85" s="612"/>
      <c r="RBK85" s="181"/>
      <c r="RBL85" s="611"/>
      <c r="RBM85" s="612"/>
      <c r="RBN85" s="612"/>
      <c r="RBO85" s="612"/>
      <c r="RBP85" s="612"/>
      <c r="RBQ85" s="612"/>
      <c r="RBR85" s="181"/>
      <c r="RBS85" s="611"/>
      <c r="RBT85" s="612"/>
      <c r="RBU85" s="612"/>
      <c r="RBV85" s="612"/>
      <c r="RBW85" s="612"/>
      <c r="RBX85" s="612"/>
      <c r="RBY85" s="181"/>
      <c r="RBZ85" s="611"/>
      <c r="RCA85" s="612"/>
      <c r="RCB85" s="612"/>
      <c r="RCC85" s="612"/>
      <c r="RCD85" s="612"/>
      <c r="RCE85" s="612"/>
      <c r="RCF85" s="181"/>
      <c r="RCG85" s="611"/>
      <c r="RCH85" s="612"/>
      <c r="RCI85" s="612"/>
      <c r="RCJ85" s="612"/>
      <c r="RCK85" s="612"/>
      <c r="RCL85" s="612"/>
      <c r="RCM85" s="181"/>
      <c r="RCN85" s="611"/>
      <c r="RCO85" s="612"/>
      <c r="RCP85" s="612"/>
      <c r="RCQ85" s="612"/>
      <c r="RCR85" s="612"/>
      <c r="RCS85" s="612"/>
      <c r="RCT85" s="181"/>
      <c r="RCU85" s="611"/>
      <c r="RCV85" s="612"/>
      <c r="RCW85" s="612"/>
      <c r="RCX85" s="612"/>
      <c r="RCY85" s="612"/>
      <c r="RCZ85" s="612"/>
      <c r="RDA85" s="181"/>
      <c r="RDB85" s="611"/>
      <c r="RDC85" s="612"/>
      <c r="RDD85" s="612"/>
      <c r="RDE85" s="612"/>
      <c r="RDF85" s="612"/>
      <c r="RDG85" s="612"/>
      <c r="RDH85" s="181"/>
      <c r="RDI85" s="611"/>
      <c r="RDJ85" s="612"/>
      <c r="RDK85" s="612"/>
      <c r="RDL85" s="612"/>
      <c r="RDM85" s="612"/>
      <c r="RDN85" s="612"/>
      <c r="RDO85" s="181"/>
      <c r="RDP85" s="611"/>
      <c r="RDQ85" s="612"/>
      <c r="RDR85" s="612"/>
      <c r="RDS85" s="612"/>
      <c r="RDT85" s="612"/>
      <c r="RDU85" s="612"/>
      <c r="RDV85" s="181"/>
      <c r="RDW85" s="611"/>
      <c r="RDX85" s="612"/>
      <c r="RDY85" s="612"/>
      <c r="RDZ85" s="612"/>
      <c r="REA85" s="612"/>
      <c r="REB85" s="612"/>
      <c r="REC85" s="181"/>
      <c r="RED85" s="611"/>
      <c r="REE85" s="612"/>
      <c r="REF85" s="612"/>
      <c r="REG85" s="612"/>
      <c r="REH85" s="612"/>
      <c r="REI85" s="612"/>
      <c r="REJ85" s="181"/>
      <c r="REK85" s="611"/>
      <c r="REL85" s="612"/>
      <c r="REM85" s="612"/>
      <c r="REN85" s="612"/>
      <c r="REO85" s="612"/>
      <c r="REP85" s="612"/>
      <c r="REQ85" s="181"/>
      <c r="RER85" s="611"/>
      <c r="RES85" s="612"/>
      <c r="RET85" s="612"/>
      <c r="REU85" s="612"/>
      <c r="REV85" s="612"/>
      <c r="REW85" s="612"/>
      <c r="REX85" s="181"/>
      <c r="REY85" s="611"/>
      <c r="REZ85" s="612"/>
      <c r="RFA85" s="612"/>
      <c r="RFB85" s="612"/>
      <c r="RFC85" s="612"/>
      <c r="RFD85" s="612"/>
      <c r="RFE85" s="181"/>
      <c r="RFF85" s="611"/>
      <c r="RFG85" s="612"/>
      <c r="RFH85" s="612"/>
      <c r="RFI85" s="612"/>
      <c r="RFJ85" s="612"/>
      <c r="RFK85" s="612"/>
      <c r="RFL85" s="181"/>
      <c r="RFM85" s="611"/>
      <c r="RFN85" s="612"/>
      <c r="RFO85" s="612"/>
      <c r="RFP85" s="612"/>
      <c r="RFQ85" s="612"/>
      <c r="RFR85" s="612"/>
      <c r="RFS85" s="181"/>
      <c r="RFT85" s="611"/>
      <c r="RFU85" s="612"/>
      <c r="RFV85" s="612"/>
      <c r="RFW85" s="612"/>
      <c r="RFX85" s="612"/>
      <c r="RFY85" s="612"/>
      <c r="RFZ85" s="181"/>
      <c r="RGA85" s="611"/>
      <c r="RGB85" s="612"/>
      <c r="RGC85" s="612"/>
      <c r="RGD85" s="612"/>
      <c r="RGE85" s="612"/>
      <c r="RGF85" s="612"/>
      <c r="RGG85" s="181"/>
      <c r="RGH85" s="611"/>
      <c r="RGI85" s="612"/>
      <c r="RGJ85" s="612"/>
      <c r="RGK85" s="612"/>
      <c r="RGL85" s="612"/>
      <c r="RGM85" s="612"/>
      <c r="RGN85" s="181"/>
      <c r="RGO85" s="611"/>
      <c r="RGP85" s="612"/>
      <c r="RGQ85" s="612"/>
      <c r="RGR85" s="612"/>
      <c r="RGS85" s="612"/>
      <c r="RGT85" s="612"/>
      <c r="RGU85" s="181"/>
      <c r="RGV85" s="611"/>
      <c r="RGW85" s="612"/>
      <c r="RGX85" s="612"/>
      <c r="RGY85" s="612"/>
      <c r="RGZ85" s="612"/>
      <c r="RHA85" s="612"/>
      <c r="RHB85" s="181"/>
      <c r="RHC85" s="611"/>
      <c r="RHD85" s="612"/>
      <c r="RHE85" s="612"/>
      <c r="RHF85" s="612"/>
      <c r="RHG85" s="612"/>
      <c r="RHH85" s="612"/>
      <c r="RHI85" s="181"/>
      <c r="RHJ85" s="611"/>
      <c r="RHK85" s="612"/>
      <c r="RHL85" s="612"/>
      <c r="RHM85" s="612"/>
      <c r="RHN85" s="612"/>
      <c r="RHO85" s="612"/>
      <c r="RHP85" s="181"/>
      <c r="RHQ85" s="611"/>
      <c r="RHR85" s="612"/>
      <c r="RHS85" s="612"/>
      <c r="RHT85" s="612"/>
      <c r="RHU85" s="612"/>
      <c r="RHV85" s="612"/>
      <c r="RHW85" s="181"/>
      <c r="RHX85" s="611"/>
      <c r="RHY85" s="612"/>
      <c r="RHZ85" s="612"/>
      <c r="RIA85" s="612"/>
      <c r="RIB85" s="612"/>
      <c r="RIC85" s="612"/>
      <c r="RID85" s="181"/>
      <c r="RIE85" s="611"/>
      <c r="RIF85" s="612"/>
      <c r="RIG85" s="612"/>
      <c r="RIH85" s="612"/>
      <c r="RII85" s="612"/>
      <c r="RIJ85" s="612"/>
      <c r="RIK85" s="181"/>
      <c r="RIL85" s="611"/>
      <c r="RIM85" s="612"/>
      <c r="RIN85" s="612"/>
      <c r="RIO85" s="612"/>
      <c r="RIP85" s="612"/>
      <c r="RIQ85" s="612"/>
      <c r="RIR85" s="181"/>
      <c r="RIS85" s="611"/>
      <c r="RIT85" s="612"/>
      <c r="RIU85" s="612"/>
      <c r="RIV85" s="612"/>
      <c r="RIW85" s="612"/>
      <c r="RIX85" s="612"/>
      <c r="RIY85" s="181"/>
      <c r="RIZ85" s="611"/>
      <c r="RJA85" s="612"/>
      <c r="RJB85" s="612"/>
      <c r="RJC85" s="612"/>
      <c r="RJD85" s="612"/>
      <c r="RJE85" s="612"/>
      <c r="RJF85" s="181"/>
      <c r="RJG85" s="611"/>
      <c r="RJH85" s="612"/>
      <c r="RJI85" s="612"/>
      <c r="RJJ85" s="612"/>
      <c r="RJK85" s="612"/>
      <c r="RJL85" s="612"/>
      <c r="RJM85" s="181"/>
      <c r="RJN85" s="611"/>
      <c r="RJO85" s="612"/>
      <c r="RJP85" s="612"/>
      <c r="RJQ85" s="612"/>
      <c r="RJR85" s="612"/>
      <c r="RJS85" s="612"/>
      <c r="RJT85" s="181"/>
      <c r="RJU85" s="611"/>
      <c r="RJV85" s="612"/>
      <c r="RJW85" s="612"/>
      <c r="RJX85" s="612"/>
      <c r="RJY85" s="612"/>
      <c r="RJZ85" s="612"/>
      <c r="RKA85" s="181"/>
      <c r="RKB85" s="611"/>
      <c r="RKC85" s="612"/>
      <c r="RKD85" s="612"/>
      <c r="RKE85" s="612"/>
      <c r="RKF85" s="612"/>
      <c r="RKG85" s="612"/>
      <c r="RKH85" s="181"/>
      <c r="RKI85" s="611"/>
      <c r="RKJ85" s="612"/>
      <c r="RKK85" s="612"/>
      <c r="RKL85" s="612"/>
      <c r="RKM85" s="612"/>
      <c r="RKN85" s="612"/>
      <c r="RKO85" s="181"/>
      <c r="RKP85" s="611"/>
      <c r="RKQ85" s="612"/>
      <c r="RKR85" s="612"/>
      <c r="RKS85" s="612"/>
      <c r="RKT85" s="612"/>
      <c r="RKU85" s="612"/>
      <c r="RKV85" s="181"/>
      <c r="RKW85" s="611"/>
      <c r="RKX85" s="612"/>
      <c r="RKY85" s="612"/>
      <c r="RKZ85" s="612"/>
      <c r="RLA85" s="612"/>
      <c r="RLB85" s="612"/>
      <c r="RLC85" s="181"/>
      <c r="RLD85" s="611"/>
      <c r="RLE85" s="612"/>
      <c r="RLF85" s="612"/>
      <c r="RLG85" s="612"/>
      <c r="RLH85" s="612"/>
      <c r="RLI85" s="612"/>
      <c r="RLJ85" s="181"/>
      <c r="RLK85" s="611"/>
      <c r="RLL85" s="612"/>
      <c r="RLM85" s="612"/>
      <c r="RLN85" s="612"/>
      <c r="RLO85" s="612"/>
      <c r="RLP85" s="612"/>
      <c r="RLQ85" s="181"/>
      <c r="RLR85" s="611"/>
      <c r="RLS85" s="612"/>
      <c r="RLT85" s="612"/>
      <c r="RLU85" s="612"/>
      <c r="RLV85" s="612"/>
      <c r="RLW85" s="612"/>
      <c r="RLX85" s="181"/>
      <c r="RLY85" s="611"/>
      <c r="RLZ85" s="612"/>
      <c r="RMA85" s="612"/>
      <c r="RMB85" s="612"/>
      <c r="RMC85" s="612"/>
      <c r="RMD85" s="612"/>
      <c r="RME85" s="181"/>
      <c r="RMF85" s="611"/>
      <c r="RMG85" s="612"/>
      <c r="RMH85" s="612"/>
      <c r="RMI85" s="612"/>
      <c r="RMJ85" s="612"/>
      <c r="RMK85" s="612"/>
      <c r="RML85" s="181"/>
      <c r="RMM85" s="611"/>
      <c r="RMN85" s="612"/>
      <c r="RMO85" s="612"/>
      <c r="RMP85" s="612"/>
      <c r="RMQ85" s="612"/>
      <c r="RMR85" s="612"/>
      <c r="RMS85" s="181"/>
      <c r="RMT85" s="611"/>
      <c r="RMU85" s="612"/>
      <c r="RMV85" s="612"/>
      <c r="RMW85" s="612"/>
      <c r="RMX85" s="612"/>
      <c r="RMY85" s="612"/>
      <c r="RMZ85" s="181"/>
      <c r="RNA85" s="611"/>
      <c r="RNB85" s="612"/>
      <c r="RNC85" s="612"/>
      <c r="RND85" s="612"/>
      <c r="RNE85" s="612"/>
      <c r="RNF85" s="612"/>
      <c r="RNG85" s="181"/>
      <c r="RNH85" s="611"/>
      <c r="RNI85" s="612"/>
      <c r="RNJ85" s="612"/>
      <c r="RNK85" s="612"/>
      <c r="RNL85" s="612"/>
      <c r="RNM85" s="612"/>
      <c r="RNN85" s="181"/>
      <c r="RNO85" s="611"/>
      <c r="RNP85" s="612"/>
      <c r="RNQ85" s="612"/>
      <c r="RNR85" s="612"/>
      <c r="RNS85" s="612"/>
      <c r="RNT85" s="612"/>
      <c r="RNU85" s="181"/>
      <c r="RNV85" s="611"/>
      <c r="RNW85" s="612"/>
      <c r="RNX85" s="612"/>
      <c r="RNY85" s="612"/>
      <c r="RNZ85" s="612"/>
      <c r="ROA85" s="612"/>
      <c r="ROB85" s="181"/>
      <c r="ROC85" s="611"/>
      <c r="ROD85" s="612"/>
      <c r="ROE85" s="612"/>
      <c r="ROF85" s="612"/>
      <c r="ROG85" s="612"/>
      <c r="ROH85" s="612"/>
      <c r="ROI85" s="181"/>
      <c r="ROJ85" s="611"/>
      <c r="ROK85" s="612"/>
      <c r="ROL85" s="612"/>
      <c r="ROM85" s="612"/>
      <c r="RON85" s="612"/>
      <c r="ROO85" s="612"/>
      <c r="ROP85" s="181"/>
      <c r="ROQ85" s="611"/>
      <c r="ROR85" s="612"/>
      <c r="ROS85" s="612"/>
      <c r="ROT85" s="612"/>
      <c r="ROU85" s="612"/>
      <c r="ROV85" s="612"/>
      <c r="ROW85" s="181"/>
      <c r="ROX85" s="611"/>
      <c r="ROY85" s="612"/>
      <c r="ROZ85" s="612"/>
      <c r="RPA85" s="612"/>
      <c r="RPB85" s="612"/>
      <c r="RPC85" s="612"/>
      <c r="RPD85" s="181"/>
      <c r="RPE85" s="611"/>
      <c r="RPF85" s="612"/>
      <c r="RPG85" s="612"/>
      <c r="RPH85" s="612"/>
      <c r="RPI85" s="612"/>
      <c r="RPJ85" s="612"/>
      <c r="RPK85" s="181"/>
      <c r="RPL85" s="611"/>
      <c r="RPM85" s="612"/>
      <c r="RPN85" s="612"/>
      <c r="RPO85" s="612"/>
      <c r="RPP85" s="612"/>
      <c r="RPQ85" s="612"/>
      <c r="RPR85" s="181"/>
      <c r="RPS85" s="611"/>
      <c r="RPT85" s="612"/>
      <c r="RPU85" s="612"/>
      <c r="RPV85" s="612"/>
      <c r="RPW85" s="612"/>
      <c r="RPX85" s="612"/>
      <c r="RPY85" s="181"/>
      <c r="RPZ85" s="611"/>
      <c r="RQA85" s="612"/>
      <c r="RQB85" s="612"/>
      <c r="RQC85" s="612"/>
      <c r="RQD85" s="612"/>
      <c r="RQE85" s="612"/>
      <c r="RQF85" s="181"/>
      <c r="RQG85" s="611"/>
      <c r="RQH85" s="612"/>
      <c r="RQI85" s="612"/>
      <c r="RQJ85" s="612"/>
      <c r="RQK85" s="612"/>
      <c r="RQL85" s="612"/>
      <c r="RQM85" s="181"/>
      <c r="RQN85" s="611"/>
      <c r="RQO85" s="612"/>
      <c r="RQP85" s="612"/>
      <c r="RQQ85" s="612"/>
      <c r="RQR85" s="612"/>
      <c r="RQS85" s="612"/>
      <c r="RQT85" s="181"/>
      <c r="RQU85" s="611"/>
      <c r="RQV85" s="612"/>
      <c r="RQW85" s="612"/>
      <c r="RQX85" s="612"/>
      <c r="RQY85" s="612"/>
      <c r="RQZ85" s="612"/>
      <c r="RRA85" s="181"/>
      <c r="RRB85" s="611"/>
      <c r="RRC85" s="612"/>
      <c r="RRD85" s="612"/>
      <c r="RRE85" s="612"/>
      <c r="RRF85" s="612"/>
      <c r="RRG85" s="612"/>
      <c r="RRH85" s="181"/>
      <c r="RRI85" s="611"/>
      <c r="RRJ85" s="612"/>
      <c r="RRK85" s="612"/>
      <c r="RRL85" s="612"/>
      <c r="RRM85" s="612"/>
      <c r="RRN85" s="612"/>
      <c r="RRO85" s="181"/>
      <c r="RRP85" s="611"/>
      <c r="RRQ85" s="612"/>
      <c r="RRR85" s="612"/>
      <c r="RRS85" s="612"/>
      <c r="RRT85" s="612"/>
      <c r="RRU85" s="612"/>
      <c r="RRV85" s="181"/>
      <c r="RRW85" s="611"/>
      <c r="RRX85" s="612"/>
      <c r="RRY85" s="612"/>
      <c r="RRZ85" s="612"/>
      <c r="RSA85" s="612"/>
      <c r="RSB85" s="612"/>
      <c r="RSC85" s="181"/>
      <c r="RSD85" s="611"/>
      <c r="RSE85" s="612"/>
      <c r="RSF85" s="612"/>
      <c r="RSG85" s="612"/>
      <c r="RSH85" s="612"/>
      <c r="RSI85" s="612"/>
      <c r="RSJ85" s="181"/>
      <c r="RSK85" s="611"/>
      <c r="RSL85" s="612"/>
      <c r="RSM85" s="612"/>
      <c r="RSN85" s="612"/>
      <c r="RSO85" s="612"/>
      <c r="RSP85" s="612"/>
      <c r="RSQ85" s="181"/>
      <c r="RSR85" s="611"/>
      <c r="RSS85" s="612"/>
      <c r="RST85" s="612"/>
      <c r="RSU85" s="612"/>
      <c r="RSV85" s="612"/>
      <c r="RSW85" s="612"/>
      <c r="RSX85" s="181"/>
      <c r="RSY85" s="611"/>
      <c r="RSZ85" s="612"/>
      <c r="RTA85" s="612"/>
      <c r="RTB85" s="612"/>
      <c r="RTC85" s="612"/>
      <c r="RTD85" s="612"/>
      <c r="RTE85" s="181"/>
      <c r="RTF85" s="611"/>
      <c r="RTG85" s="612"/>
      <c r="RTH85" s="612"/>
      <c r="RTI85" s="612"/>
      <c r="RTJ85" s="612"/>
      <c r="RTK85" s="612"/>
      <c r="RTL85" s="181"/>
      <c r="RTM85" s="611"/>
      <c r="RTN85" s="612"/>
      <c r="RTO85" s="612"/>
      <c r="RTP85" s="612"/>
      <c r="RTQ85" s="612"/>
      <c r="RTR85" s="612"/>
      <c r="RTS85" s="181"/>
      <c r="RTT85" s="611"/>
      <c r="RTU85" s="612"/>
      <c r="RTV85" s="612"/>
      <c r="RTW85" s="612"/>
      <c r="RTX85" s="612"/>
      <c r="RTY85" s="612"/>
      <c r="RTZ85" s="181"/>
      <c r="RUA85" s="611"/>
      <c r="RUB85" s="612"/>
      <c r="RUC85" s="612"/>
      <c r="RUD85" s="612"/>
      <c r="RUE85" s="612"/>
      <c r="RUF85" s="612"/>
      <c r="RUG85" s="181"/>
      <c r="RUH85" s="611"/>
      <c r="RUI85" s="612"/>
      <c r="RUJ85" s="612"/>
      <c r="RUK85" s="612"/>
      <c r="RUL85" s="612"/>
      <c r="RUM85" s="612"/>
      <c r="RUN85" s="181"/>
      <c r="RUO85" s="611"/>
      <c r="RUP85" s="612"/>
      <c r="RUQ85" s="612"/>
      <c r="RUR85" s="612"/>
      <c r="RUS85" s="612"/>
      <c r="RUT85" s="612"/>
      <c r="RUU85" s="181"/>
      <c r="RUV85" s="611"/>
      <c r="RUW85" s="612"/>
      <c r="RUX85" s="612"/>
      <c r="RUY85" s="612"/>
      <c r="RUZ85" s="612"/>
      <c r="RVA85" s="612"/>
      <c r="RVB85" s="181"/>
      <c r="RVC85" s="611"/>
      <c r="RVD85" s="612"/>
      <c r="RVE85" s="612"/>
      <c r="RVF85" s="612"/>
      <c r="RVG85" s="612"/>
      <c r="RVH85" s="612"/>
      <c r="RVI85" s="181"/>
      <c r="RVJ85" s="611"/>
      <c r="RVK85" s="612"/>
      <c r="RVL85" s="612"/>
      <c r="RVM85" s="612"/>
      <c r="RVN85" s="612"/>
      <c r="RVO85" s="612"/>
      <c r="RVP85" s="181"/>
      <c r="RVQ85" s="611"/>
      <c r="RVR85" s="612"/>
      <c r="RVS85" s="612"/>
      <c r="RVT85" s="612"/>
      <c r="RVU85" s="612"/>
      <c r="RVV85" s="612"/>
      <c r="RVW85" s="181"/>
      <c r="RVX85" s="611"/>
      <c r="RVY85" s="612"/>
      <c r="RVZ85" s="612"/>
      <c r="RWA85" s="612"/>
      <c r="RWB85" s="612"/>
      <c r="RWC85" s="612"/>
      <c r="RWD85" s="181"/>
      <c r="RWE85" s="611"/>
      <c r="RWF85" s="612"/>
      <c r="RWG85" s="612"/>
      <c r="RWH85" s="612"/>
      <c r="RWI85" s="612"/>
      <c r="RWJ85" s="612"/>
      <c r="RWK85" s="181"/>
      <c r="RWL85" s="611"/>
      <c r="RWM85" s="612"/>
      <c r="RWN85" s="612"/>
      <c r="RWO85" s="612"/>
      <c r="RWP85" s="612"/>
      <c r="RWQ85" s="612"/>
      <c r="RWR85" s="181"/>
      <c r="RWS85" s="611"/>
      <c r="RWT85" s="612"/>
      <c r="RWU85" s="612"/>
      <c r="RWV85" s="612"/>
      <c r="RWW85" s="612"/>
      <c r="RWX85" s="612"/>
      <c r="RWY85" s="181"/>
      <c r="RWZ85" s="611"/>
      <c r="RXA85" s="612"/>
      <c r="RXB85" s="612"/>
      <c r="RXC85" s="612"/>
      <c r="RXD85" s="612"/>
      <c r="RXE85" s="612"/>
      <c r="RXF85" s="181"/>
      <c r="RXG85" s="611"/>
      <c r="RXH85" s="612"/>
      <c r="RXI85" s="612"/>
      <c r="RXJ85" s="612"/>
      <c r="RXK85" s="612"/>
      <c r="RXL85" s="612"/>
      <c r="RXM85" s="181"/>
      <c r="RXN85" s="611"/>
      <c r="RXO85" s="612"/>
      <c r="RXP85" s="612"/>
      <c r="RXQ85" s="612"/>
      <c r="RXR85" s="612"/>
      <c r="RXS85" s="612"/>
      <c r="RXT85" s="181"/>
      <c r="RXU85" s="611"/>
      <c r="RXV85" s="612"/>
      <c r="RXW85" s="612"/>
      <c r="RXX85" s="612"/>
      <c r="RXY85" s="612"/>
      <c r="RXZ85" s="612"/>
      <c r="RYA85" s="181"/>
      <c r="RYB85" s="611"/>
      <c r="RYC85" s="612"/>
      <c r="RYD85" s="612"/>
      <c r="RYE85" s="612"/>
      <c r="RYF85" s="612"/>
      <c r="RYG85" s="612"/>
      <c r="RYH85" s="181"/>
      <c r="RYI85" s="611"/>
      <c r="RYJ85" s="612"/>
      <c r="RYK85" s="612"/>
      <c r="RYL85" s="612"/>
      <c r="RYM85" s="612"/>
      <c r="RYN85" s="612"/>
      <c r="RYO85" s="181"/>
      <c r="RYP85" s="611"/>
      <c r="RYQ85" s="612"/>
      <c r="RYR85" s="612"/>
      <c r="RYS85" s="612"/>
      <c r="RYT85" s="612"/>
      <c r="RYU85" s="612"/>
      <c r="RYV85" s="181"/>
      <c r="RYW85" s="611"/>
      <c r="RYX85" s="612"/>
      <c r="RYY85" s="612"/>
      <c r="RYZ85" s="612"/>
      <c r="RZA85" s="612"/>
      <c r="RZB85" s="612"/>
      <c r="RZC85" s="181"/>
      <c r="RZD85" s="611"/>
      <c r="RZE85" s="612"/>
      <c r="RZF85" s="612"/>
      <c r="RZG85" s="612"/>
      <c r="RZH85" s="612"/>
      <c r="RZI85" s="612"/>
      <c r="RZJ85" s="181"/>
      <c r="RZK85" s="611"/>
      <c r="RZL85" s="612"/>
      <c r="RZM85" s="612"/>
      <c r="RZN85" s="612"/>
      <c r="RZO85" s="612"/>
      <c r="RZP85" s="612"/>
      <c r="RZQ85" s="181"/>
      <c r="RZR85" s="611"/>
      <c r="RZS85" s="612"/>
      <c r="RZT85" s="612"/>
      <c r="RZU85" s="612"/>
      <c r="RZV85" s="612"/>
      <c r="RZW85" s="612"/>
      <c r="RZX85" s="181"/>
      <c r="RZY85" s="611"/>
      <c r="RZZ85" s="612"/>
      <c r="SAA85" s="612"/>
      <c r="SAB85" s="612"/>
      <c r="SAC85" s="612"/>
      <c r="SAD85" s="612"/>
      <c r="SAE85" s="181"/>
      <c r="SAF85" s="611"/>
      <c r="SAG85" s="612"/>
      <c r="SAH85" s="612"/>
      <c r="SAI85" s="612"/>
      <c r="SAJ85" s="612"/>
      <c r="SAK85" s="612"/>
      <c r="SAL85" s="181"/>
      <c r="SAM85" s="611"/>
      <c r="SAN85" s="612"/>
      <c r="SAO85" s="612"/>
      <c r="SAP85" s="612"/>
      <c r="SAQ85" s="612"/>
      <c r="SAR85" s="612"/>
      <c r="SAS85" s="181"/>
      <c r="SAT85" s="611"/>
      <c r="SAU85" s="612"/>
      <c r="SAV85" s="612"/>
      <c r="SAW85" s="612"/>
      <c r="SAX85" s="612"/>
      <c r="SAY85" s="612"/>
      <c r="SAZ85" s="181"/>
      <c r="SBA85" s="611"/>
      <c r="SBB85" s="612"/>
      <c r="SBC85" s="612"/>
      <c r="SBD85" s="612"/>
      <c r="SBE85" s="612"/>
      <c r="SBF85" s="612"/>
      <c r="SBG85" s="181"/>
      <c r="SBH85" s="611"/>
      <c r="SBI85" s="612"/>
      <c r="SBJ85" s="612"/>
      <c r="SBK85" s="612"/>
      <c r="SBL85" s="612"/>
      <c r="SBM85" s="612"/>
      <c r="SBN85" s="181"/>
      <c r="SBO85" s="611"/>
      <c r="SBP85" s="612"/>
      <c r="SBQ85" s="612"/>
      <c r="SBR85" s="612"/>
      <c r="SBS85" s="612"/>
      <c r="SBT85" s="612"/>
      <c r="SBU85" s="181"/>
      <c r="SBV85" s="611"/>
      <c r="SBW85" s="612"/>
      <c r="SBX85" s="612"/>
      <c r="SBY85" s="612"/>
      <c r="SBZ85" s="612"/>
      <c r="SCA85" s="612"/>
      <c r="SCB85" s="181"/>
      <c r="SCC85" s="611"/>
      <c r="SCD85" s="612"/>
      <c r="SCE85" s="612"/>
      <c r="SCF85" s="612"/>
      <c r="SCG85" s="612"/>
      <c r="SCH85" s="612"/>
      <c r="SCI85" s="181"/>
      <c r="SCJ85" s="611"/>
      <c r="SCK85" s="612"/>
      <c r="SCL85" s="612"/>
      <c r="SCM85" s="612"/>
      <c r="SCN85" s="612"/>
      <c r="SCO85" s="612"/>
      <c r="SCP85" s="181"/>
      <c r="SCQ85" s="611"/>
      <c r="SCR85" s="612"/>
      <c r="SCS85" s="612"/>
      <c r="SCT85" s="612"/>
      <c r="SCU85" s="612"/>
      <c r="SCV85" s="612"/>
      <c r="SCW85" s="181"/>
      <c r="SCX85" s="611"/>
      <c r="SCY85" s="612"/>
      <c r="SCZ85" s="612"/>
      <c r="SDA85" s="612"/>
      <c r="SDB85" s="612"/>
      <c r="SDC85" s="612"/>
      <c r="SDD85" s="181"/>
      <c r="SDE85" s="611"/>
      <c r="SDF85" s="612"/>
      <c r="SDG85" s="612"/>
      <c r="SDH85" s="612"/>
      <c r="SDI85" s="612"/>
      <c r="SDJ85" s="612"/>
      <c r="SDK85" s="181"/>
      <c r="SDL85" s="611"/>
      <c r="SDM85" s="612"/>
      <c r="SDN85" s="612"/>
      <c r="SDO85" s="612"/>
      <c r="SDP85" s="612"/>
      <c r="SDQ85" s="612"/>
      <c r="SDR85" s="181"/>
      <c r="SDS85" s="611"/>
      <c r="SDT85" s="612"/>
      <c r="SDU85" s="612"/>
      <c r="SDV85" s="612"/>
      <c r="SDW85" s="612"/>
      <c r="SDX85" s="612"/>
      <c r="SDY85" s="181"/>
      <c r="SDZ85" s="611"/>
      <c r="SEA85" s="612"/>
      <c r="SEB85" s="612"/>
      <c r="SEC85" s="612"/>
      <c r="SED85" s="612"/>
      <c r="SEE85" s="612"/>
      <c r="SEF85" s="181"/>
      <c r="SEG85" s="611"/>
      <c r="SEH85" s="612"/>
      <c r="SEI85" s="612"/>
      <c r="SEJ85" s="612"/>
      <c r="SEK85" s="612"/>
      <c r="SEL85" s="612"/>
      <c r="SEM85" s="181"/>
      <c r="SEN85" s="611"/>
      <c r="SEO85" s="612"/>
      <c r="SEP85" s="612"/>
      <c r="SEQ85" s="612"/>
      <c r="SER85" s="612"/>
      <c r="SES85" s="612"/>
      <c r="SET85" s="181"/>
      <c r="SEU85" s="611"/>
      <c r="SEV85" s="612"/>
      <c r="SEW85" s="612"/>
      <c r="SEX85" s="612"/>
      <c r="SEY85" s="612"/>
      <c r="SEZ85" s="612"/>
      <c r="SFA85" s="181"/>
      <c r="SFB85" s="611"/>
      <c r="SFC85" s="612"/>
      <c r="SFD85" s="612"/>
      <c r="SFE85" s="612"/>
      <c r="SFF85" s="612"/>
      <c r="SFG85" s="612"/>
      <c r="SFH85" s="181"/>
      <c r="SFI85" s="611"/>
      <c r="SFJ85" s="612"/>
      <c r="SFK85" s="612"/>
      <c r="SFL85" s="612"/>
      <c r="SFM85" s="612"/>
      <c r="SFN85" s="612"/>
      <c r="SFO85" s="181"/>
      <c r="SFP85" s="611"/>
      <c r="SFQ85" s="612"/>
      <c r="SFR85" s="612"/>
      <c r="SFS85" s="612"/>
      <c r="SFT85" s="612"/>
      <c r="SFU85" s="612"/>
      <c r="SFV85" s="181"/>
      <c r="SFW85" s="611"/>
      <c r="SFX85" s="612"/>
      <c r="SFY85" s="612"/>
      <c r="SFZ85" s="612"/>
      <c r="SGA85" s="612"/>
      <c r="SGB85" s="612"/>
      <c r="SGC85" s="181"/>
      <c r="SGD85" s="611"/>
      <c r="SGE85" s="612"/>
      <c r="SGF85" s="612"/>
      <c r="SGG85" s="612"/>
      <c r="SGH85" s="612"/>
      <c r="SGI85" s="612"/>
      <c r="SGJ85" s="181"/>
      <c r="SGK85" s="611"/>
      <c r="SGL85" s="612"/>
      <c r="SGM85" s="612"/>
      <c r="SGN85" s="612"/>
      <c r="SGO85" s="612"/>
      <c r="SGP85" s="612"/>
      <c r="SGQ85" s="181"/>
      <c r="SGR85" s="611"/>
      <c r="SGS85" s="612"/>
      <c r="SGT85" s="612"/>
      <c r="SGU85" s="612"/>
      <c r="SGV85" s="612"/>
      <c r="SGW85" s="612"/>
      <c r="SGX85" s="181"/>
      <c r="SGY85" s="611"/>
      <c r="SGZ85" s="612"/>
      <c r="SHA85" s="612"/>
      <c r="SHB85" s="612"/>
      <c r="SHC85" s="612"/>
      <c r="SHD85" s="612"/>
      <c r="SHE85" s="181"/>
      <c r="SHF85" s="611"/>
      <c r="SHG85" s="612"/>
      <c r="SHH85" s="612"/>
      <c r="SHI85" s="612"/>
      <c r="SHJ85" s="612"/>
      <c r="SHK85" s="612"/>
      <c r="SHL85" s="181"/>
      <c r="SHM85" s="611"/>
      <c r="SHN85" s="612"/>
      <c r="SHO85" s="612"/>
      <c r="SHP85" s="612"/>
      <c r="SHQ85" s="612"/>
      <c r="SHR85" s="612"/>
      <c r="SHS85" s="181"/>
      <c r="SHT85" s="611"/>
      <c r="SHU85" s="612"/>
      <c r="SHV85" s="612"/>
      <c r="SHW85" s="612"/>
      <c r="SHX85" s="612"/>
      <c r="SHY85" s="612"/>
      <c r="SHZ85" s="181"/>
      <c r="SIA85" s="611"/>
      <c r="SIB85" s="612"/>
      <c r="SIC85" s="612"/>
      <c r="SID85" s="612"/>
      <c r="SIE85" s="612"/>
      <c r="SIF85" s="612"/>
      <c r="SIG85" s="181"/>
      <c r="SIH85" s="611"/>
      <c r="SII85" s="612"/>
      <c r="SIJ85" s="612"/>
      <c r="SIK85" s="612"/>
      <c r="SIL85" s="612"/>
      <c r="SIM85" s="612"/>
      <c r="SIN85" s="181"/>
      <c r="SIO85" s="611"/>
      <c r="SIP85" s="612"/>
      <c r="SIQ85" s="612"/>
      <c r="SIR85" s="612"/>
      <c r="SIS85" s="612"/>
      <c r="SIT85" s="612"/>
      <c r="SIU85" s="181"/>
      <c r="SIV85" s="611"/>
      <c r="SIW85" s="612"/>
      <c r="SIX85" s="612"/>
      <c r="SIY85" s="612"/>
      <c r="SIZ85" s="612"/>
      <c r="SJA85" s="612"/>
      <c r="SJB85" s="181"/>
      <c r="SJC85" s="611"/>
      <c r="SJD85" s="612"/>
      <c r="SJE85" s="612"/>
      <c r="SJF85" s="612"/>
      <c r="SJG85" s="612"/>
      <c r="SJH85" s="612"/>
      <c r="SJI85" s="181"/>
      <c r="SJJ85" s="611"/>
      <c r="SJK85" s="612"/>
      <c r="SJL85" s="612"/>
      <c r="SJM85" s="612"/>
      <c r="SJN85" s="612"/>
      <c r="SJO85" s="612"/>
      <c r="SJP85" s="181"/>
      <c r="SJQ85" s="611"/>
      <c r="SJR85" s="612"/>
      <c r="SJS85" s="612"/>
      <c r="SJT85" s="612"/>
      <c r="SJU85" s="612"/>
      <c r="SJV85" s="612"/>
      <c r="SJW85" s="181"/>
      <c r="SJX85" s="611"/>
      <c r="SJY85" s="612"/>
      <c r="SJZ85" s="612"/>
      <c r="SKA85" s="612"/>
      <c r="SKB85" s="612"/>
      <c r="SKC85" s="612"/>
      <c r="SKD85" s="181"/>
      <c r="SKE85" s="611"/>
      <c r="SKF85" s="612"/>
      <c r="SKG85" s="612"/>
      <c r="SKH85" s="612"/>
      <c r="SKI85" s="612"/>
      <c r="SKJ85" s="612"/>
      <c r="SKK85" s="181"/>
      <c r="SKL85" s="611"/>
      <c r="SKM85" s="612"/>
      <c r="SKN85" s="612"/>
      <c r="SKO85" s="612"/>
      <c r="SKP85" s="612"/>
      <c r="SKQ85" s="612"/>
      <c r="SKR85" s="181"/>
      <c r="SKS85" s="611"/>
      <c r="SKT85" s="612"/>
      <c r="SKU85" s="612"/>
      <c r="SKV85" s="612"/>
      <c r="SKW85" s="612"/>
      <c r="SKX85" s="612"/>
      <c r="SKY85" s="181"/>
      <c r="SKZ85" s="611"/>
      <c r="SLA85" s="612"/>
      <c r="SLB85" s="612"/>
      <c r="SLC85" s="612"/>
      <c r="SLD85" s="612"/>
      <c r="SLE85" s="612"/>
      <c r="SLF85" s="181"/>
      <c r="SLG85" s="611"/>
      <c r="SLH85" s="612"/>
      <c r="SLI85" s="612"/>
      <c r="SLJ85" s="612"/>
      <c r="SLK85" s="612"/>
      <c r="SLL85" s="612"/>
      <c r="SLM85" s="181"/>
      <c r="SLN85" s="611"/>
      <c r="SLO85" s="612"/>
      <c r="SLP85" s="612"/>
      <c r="SLQ85" s="612"/>
      <c r="SLR85" s="612"/>
      <c r="SLS85" s="612"/>
      <c r="SLT85" s="181"/>
      <c r="SLU85" s="611"/>
      <c r="SLV85" s="612"/>
      <c r="SLW85" s="612"/>
      <c r="SLX85" s="612"/>
      <c r="SLY85" s="612"/>
      <c r="SLZ85" s="612"/>
      <c r="SMA85" s="181"/>
      <c r="SMB85" s="611"/>
      <c r="SMC85" s="612"/>
      <c r="SMD85" s="612"/>
      <c r="SME85" s="612"/>
      <c r="SMF85" s="612"/>
      <c r="SMG85" s="612"/>
      <c r="SMH85" s="181"/>
      <c r="SMI85" s="611"/>
      <c r="SMJ85" s="612"/>
      <c r="SMK85" s="612"/>
      <c r="SML85" s="612"/>
      <c r="SMM85" s="612"/>
      <c r="SMN85" s="612"/>
      <c r="SMO85" s="181"/>
      <c r="SMP85" s="611"/>
      <c r="SMQ85" s="612"/>
      <c r="SMR85" s="612"/>
      <c r="SMS85" s="612"/>
      <c r="SMT85" s="612"/>
      <c r="SMU85" s="612"/>
      <c r="SMV85" s="181"/>
      <c r="SMW85" s="611"/>
      <c r="SMX85" s="612"/>
      <c r="SMY85" s="612"/>
      <c r="SMZ85" s="612"/>
      <c r="SNA85" s="612"/>
      <c r="SNB85" s="612"/>
      <c r="SNC85" s="181"/>
      <c r="SND85" s="611"/>
      <c r="SNE85" s="612"/>
      <c r="SNF85" s="612"/>
      <c r="SNG85" s="612"/>
      <c r="SNH85" s="612"/>
      <c r="SNI85" s="612"/>
      <c r="SNJ85" s="181"/>
      <c r="SNK85" s="611"/>
      <c r="SNL85" s="612"/>
      <c r="SNM85" s="612"/>
      <c r="SNN85" s="612"/>
      <c r="SNO85" s="612"/>
      <c r="SNP85" s="612"/>
      <c r="SNQ85" s="181"/>
      <c r="SNR85" s="611"/>
      <c r="SNS85" s="612"/>
      <c r="SNT85" s="612"/>
      <c r="SNU85" s="612"/>
      <c r="SNV85" s="612"/>
      <c r="SNW85" s="612"/>
      <c r="SNX85" s="181"/>
      <c r="SNY85" s="611"/>
      <c r="SNZ85" s="612"/>
      <c r="SOA85" s="612"/>
      <c r="SOB85" s="612"/>
      <c r="SOC85" s="612"/>
      <c r="SOD85" s="612"/>
      <c r="SOE85" s="181"/>
      <c r="SOF85" s="611"/>
      <c r="SOG85" s="612"/>
      <c r="SOH85" s="612"/>
      <c r="SOI85" s="612"/>
      <c r="SOJ85" s="612"/>
      <c r="SOK85" s="612"/>
      <c r="SOL85" s="181"/>
      <c r="SOM85" s="611"/>
      <c r="SON85" s="612"/>
      <c r="SOO85" s="612"/>
      <c r="SOP85" s="612"/>
      <c r="SOQ85" s="612"/>
      <c r="SOR85" s="612"/>
      <c r="SOS85" s="181"/>
      <c r="SOT85" s="611"/>
      <c r="SOU85" s="612"/>
      <c r="SOV85" s="612"/>
      <c r="SOW85" s="612"/>
      <c r="SOX85" s="612"/>
      <c r="SOY85" s="612"/>
      <c r="SOZ85" s="181"/>
      <c r="SPA85" s="611"/>
      <c r="SPB85" s="612"/>
      <c r="SPC85" s="612"/>
      <c r="SPD85" s="612"/>
      <c r="SPE85" s="612"/>
      <c r="SPF85" s="612"/>
      <c r="SPG85" s="181"/>
      <c r="SPH85" s="611"/>
      <c r="SPI85" s="612"/>
      <c r="SPJ85" s="612"/>
      <c r="SPK85" s="612"/>
      <c r="SPL85" s="612"/>
      <c r="SPM85" s="612"/>
      <c r="SPN85" s="181"/>
      <c r="SPO85" s="611"/>
      <c r="SPP85" s="612"/>
      <c r="SPQ85" s="612"/>
      <c r="SPR85" s="612"/>
      <c r="SPS85" s="612"/>
      <c r="SPT85" s="612"/>
      <c r="SPU85" s="181"/>
      <c r="SPV85" s="611"/>
      <c r="SPW85" s="612"/>
      <c r="SPX85" s="612"/>
      <c r="SPY85" s="612"/>
      <c r="SPZ85" s="612"/>
      <c r="SQA85" s="612"/>
      <c r="SQB85" s="181"/>
      <c r="SQC85" s="611"/>
      <c r="SQD85" s="612"/>
      <c r="SQE85" s="612"/>
      <c r="SQF85" s="612"/>
      <c r="SQG85" s="612"/>
      <c r="SQH85" s="612"/>
      <c r="SQI85" s="181"/>
      <c r="SQJ85" s="611"/>
      <c r="SQK85" s="612"/>
      <c r="SQL85" s="612"/>
      <c r="SQM85" s="612"/>
      <c r="SQN85" s="612"/>
      <c r="SQO85" s="612"/>
      <c r="SQP85" s="181"/>
      <c r="SQQ85" s="611"/>
      <c r="SQR85" s="612"/>
      <c r="SQS85" s="612"/>
      <c r="SQT85" s="612"/>
      <c r="SQU85" s="612"/>
      <c r="SQV85" s="612"/>
      <c r="SQW85" s="181"/>
      <c r="SQX85" s="611"/>
      <c r="SQY85" s="612"/>
      <c r="SQZ85" s="612"/>
      <c r="SRA85" s="612"/>
      <c r="SRB85" s="612"/>
      <c r="SRC85" s="612"/>
      <c r="SRD85" s="181"/>
      <c r="SRE85" s="611"/>
      <c r="SRF85" s="612"/>
      <c r="SRG85" s="612"/>
      <c r="SRH85" s="612"/>
      <c r="SRI85" s="612"/>
      <c r="SRJ85" s="612"/>
      <c r="SRK85" s="181"/>
      <c r="SRL85" s="611"/>
      <c r="SRM85" s="612"/>
      <c r="SRN85" s="612"/>
      <c r="SRO85" s="612"/>
      <c r="SRP85" s="612"/>
      <c r="SRQ85" s="612"/>
      <c r="SRR85" s="181"/>
      <c r="SRS85" s="611"/>
      <c r="SRT85" s="612"/>
      <c r="SRU85" s="612"/>
      <c r="SRV85" s="612"/>
      <c r="SRW85" s="612"/>
      <c r="SRX85" s="612"/>
      <c r="SRY85" s="181"/>
      <c r="SRZ85" s="611"/>
      <c r="SSA85" s="612"/>
      <c r="SSB85" s="612"/>
      <c r="SSC85" s="612"/>
      <c r="SSD85" s="612"/>
      <c r="SSE85" s="612"/>
      <c r="SSF85" s="181"/>
      <c r="SSG85" s="611"/>
      <c r="SSH85" s="612"/>
      <c r="SSI85" s="612"/>
      <c r="SSJ85" s="612"/>
      <c r="SSK85" s="612"/>
      <c r="SSL85" s="612"/>
      <c r="SSM85" s="181"/>
      <c r="SSN85" s="611"/>
      <c r="SSO85" s="612"/>
      <c r="SSP85" s="612"/>
      <c r="SSQ85" s="612"/>
      <c r="SSR85" s="612"/>
      <c r="SSS85" s="612"/>
      <c r="SST85" s="181"/>
      <c r="SSU85" s="611"/>
      <c r="SSV85" s="612"/>
      <c r="SSW85" s="612"/>
      <c r="SSX85" s="612"/>
      <c r="SSY85" s="612"/>
      <c r="SSZ85" s="612"/>
      <c r="STA85" s="181"/>
      <c r="STB85" s="611"/>
      <c r="STC85" s="612"/>
      <c r="STD85" s="612"/>
      <c r="STE85" s="612"/>
      <c r="STF85" s="612"/>
      <c r="STG85" s="612"/>
      <c r="STH85" s="181"/>
      <c r="STI85" s="611"/>
      <c r="STJ85" s="612"/>
      <c r="STK85" s="612"/>
      <c r="STL85" s="612"/>
      <c r="STM85" s="612"/>
      <c r="STN85" s="612"/>
      <c r="STO85" s="181"/>
      <c r="STP85" s="611"/>
      <c r="STQ85" s="612"/>
      <c r="STR85" s="612"/>
      <c r="STS85" s="612"/>
      <c r="STT85" s="612"/>
      <c r="STU85" s="612"/>
      <c r="STV85" s="181"/>
      <c r="STW85" s="611"/>
      <c r="STX85" s="612"/>
      <c r="STY85" s="612"/>
      <c r="STZ85" s="612"/>
      <c r="SUA85" s="612"/>
      <c r="SUB85" s="612"/>
      <c r="SUC85" s="181"/>
      <c r="SUD85" s="611"/>
      <c r="SUE85" s="612"/>
      <c r="SUF85" s="612"/>
      <c r="SUG85" s="612"/>
      <c r="SUH85" s="612"/>
      <c r="SUI85" s="612"/>
      <c r="SUJ85" s="181"/>
      <c r="SUK85" s="611"/>
      <c r="SUL85" s="612"/>
      <c r="SUM85" s="612"/>
      <c r="SUN85" s="612"/>
      <c r="SUO85" s="612"/>
      <c r="SUP85" s="612"/>
      <c r="SUQ85" s="181"/>
      <c r="SUR85" s="611"/>
      <c r="SUS85" s="612"/>
      <c r="SUT85" s="612"/>
      <c r="SUU85" s="612"/>
      <c r="SUV85" s="612"/>
      <c r="SUW85" s="612"/>
      <c r="SUX85" s="181"/>
      <c r="SUY85" s="611"/>
      <c r="SUZ85" s="612"/>
      <c r="SVA85" s="612"/>
      <c r="SVB85" s="612"/>
      <c r="SVC85" s="612"/>
      <c r="SVD85" s="612"/>
      <c r="SVE85" s="181"/>
      <c r="SVF85" s="611"/>
      <c r="SVG85" s="612"/>
      <c r="SVH85" s="612"/>
      <c r="SVI85" s="612"/>
      <c r="SVJ85" s="612"/>
      <c r="SVK85" s="612"/>
      <c r="SVL85" s="181"/>
      <c r="SVM85" s="611"/>
      <c r="SVN85" s="612"/>
      <c r="SVO85" s="612"/>
      <c r="SVP85" s="612"/>
      <c r="SVQ85" s="612"/>
      <c r="SVR85" s="612"/>
      <c r="SVS85" s="181"/>
      <c r="SVT85" s="611"/>
      <c r="SVU85" s="612"/>
      <c r="SVV85" s="612"/>
      <c r="SVW85" s="612"/>
      <c r="SVX85" s="612"/>
      <c r="SVY85" s="612"/>
      <c r="SVZ85" s="181"/>
      <c r="SWA85" s="611"/>
      <c r="SWB85" s="612"/>
      <c r="SWC85" s="612"/>
      <c r="SWD85" s="612"/>
      <c r="SWE85" s="612"/>
      <c r="SWF85" s="612"/>
      <c r="SWG85" s="181"/>
      <c r="SWH85" s="611"/>
      <c r="SWI85" s="612"/>
      <c r="SWJ85" s="612"/>
      <c r="SWK85" s="612"/>
      <c r="SWL85" s="612"/>
      <c r="SWM85" s="612"/>
      <c r="SWN85" s="181"/>
      <c r="SWO85" s="611"/>
      <c r="SWP85" s="612"/>
      <c r="SWQ85" s="612"/>
      <c r="SWR85" s="612"/>
      <c r="SWS85" s="612"/>
      <c r="SWT85" s="612"/>
      <c r="SWU85" s="181"/>
      <c r="SWV85" s="611"/>
      <c r="SWW85" s="612"/>
      <c r="SWX85" s="612"/>
      <c r="SWY85" s="612"/>
      <c r="SWZ85" s="612"/>
      <c r="SXA85" s="612"/>
      <c r="SXB85" s="181"/>
      <c r="SXC85" s="611"/>
      <c r="SXD85" s="612"/>
      <c r="SXE85" s="612"/>
      <c r="SXF85" s="612"/>
      <c r="SXG85" s="612"/>
      <c r="SXH85" s="612"/>
      <c r="SXI85" s="181"/>
      <c r="SXJ85" s="611"/>
      <c r="SXK85" s="612"/>
      <c r="SXL85" s="612"/>
      <c r="SXM85" s="612"/>
      <c r="SXN85" s="612"/>
      <c r="SXO85" s="612"/>
      <c r="SXP85" s="181"/>
      <c r="SXQ85" s="611"/>
      <c r="SXR85" s="612"/>
      <c r="SXS85" s="612"/>
      <c r="SXT85" s="612"/>
      <c r="SXU85" s="612"/>
      <c r="SXV85" s="612"/>
      <c r="SXW85" s="181"/>
      <c r="SXX85" s="611"/>
      <c r="SXY85" s="612"/>
      <c r="SXZ85" s="612"/>
      <c r="SYA85" s="612"/>
      <c r="SYB85" s="612"/>
      <c r="SYC85" s="612"/>
      <c r="SYD85" s="181"/>
      <c r="SYE85" s="611"/>
      <c r="SYF85" s="612"/>
      <c r="SYG85" s="612"/>
      <c r="SYH85" s="612"/>
      <c r="SYI85" s="612"/>
      <c r="SYJ85" s="612"/>
      <c r="SYK85" s="181"/>
      <c r="SYL85" s="611"/>
      <c r="SYM85" s="612"/>
      <c r="SYN85" s="612"/>
      <c r="SYO85" s="612"/>
      <c r="SYP85" s="612"/>
      <c r="SYQ85" s="612"/>
      <c r="SYR85" s="181"/>
      <c r="SYS85" s="611"/>
      <c r="SYT85" s="612"/>
      <c r="SYU85" s="612"/>
      <c r="SYV85" s="612"/>
      <c r="SYW85" s="612"/>
      <c r="SYX85" s="612"/>
      <c r="SYY85" s="181"/>
      <c r="SYZ85" s="611"/>
      <c r="SZA85" s="612"/>
      <c r="SZB85" s="612"/>
      <c r="SZC85" s="612"/>
      <c r="SZD85" s="612"/>
      <c r="SZE85" s="612"/>
      <c r="SZF85" s="181"/>
      <c r="SZG85" s="611"/>
      <c r="SZH85" s="612"/>
      <c r="SZI85" s="612"/>
      <c r="SZJ85" s="612"/>
      <c r="SZK85" s="612"/>
      <c r="SZL85" s="612"/>
      <c r="SZM85" s="181"/>
      <c r="SZN85" s="611"/>
      <c r="SZO85" s="612"/>
      <c r="SZP85" s="612"/>
      <c r="SZQ85" s="612"/>
      <c r="SZR85" s="612"/>
      <c r="SZS85" s="612"/>
      <c r="SZT85" s="181"/>
      <c r="SZU85" s="611"/>
      <c r="SZV85" s="612"/>
      <c r="SZW85" s="612"/>
      <c r="SZX85" s="612"/>
      <c r="SZY85" s="612"/>
      <c r="SZZ85" s="612"/>
      <c r="TAA85" s="181"/>
      <c r="TAB85" s="611"/>
      <c r="TAC85" s="612"/>
      <c r="TAD85" s="612"/>
      <c r="TAE85" s="612"/>
      <c r="TAF85" s="612"/>
      <c r="TAG85" s="612"/>
      <c r="TAH85" s="181"/>
      <c r="TAI85" s="611"/>
      <c r="TAJ85" s="612"/>
      <c r="TAK85" s="612"/>
      <c r="TAL85" s="612"/>
      <c r="TAM85" s="612"/>
      <c r="TAN85" s="612"/>
      <c r="TAO85" s="181"/>
      <c r="TAP85" s="611"/>
      <c r="TAQ85" s="612"/>
      <c r="TAR85" s="612"/>
      <c r="TAS85" s="612"/>
      <c r="TAT85" s="612"/>
      <c r="TAU85" s="612"/>
      <c r="TAV85" s="181"/>
      <c r="TAW85" s="611"/>
      <c r="TAX85" s="612"/>
      <c r="TAY85" s="612"/>
      <c r="TAZ85" s="612"/>
      <c r="TBA85" s="612"/>
      <c r="TBB85" s="612"/>
      <c r="TBC85" s="181"/>
      <c r="TBD85" s="611"/>
      <c r="TBE85" s="612"/>
      <c r="TBF85" s="612"/>
      <c r="TBG85" s="612"/>
      <c r="TBH85" s="612"/>
      <c r="TBI85" s="612"/>
      <c r="TBJ85" s="181"/>
      <c r="TBK85" s="611"/>
      <c r="TBL85" s="612"/>
      <c r="TBM85" s="612"/>
      <c r="TBN85" s="612"/>
      <c r="TBO85" s="612"/>
      <c r="TBP85" s="612"/>
      <c r="TBQ85" s="181"/>
      <c r="TBR85" s="611"/>
      <c r="TBS85" s="612"/>
      <c r="TBT85" s="612"/>
      <c r="TBU85" s="612"/>
      <c r="TBV85" s="612"/>
      <c r="TBW85" s="612"/>
      <c r="TBX85" s="181"/>
      <c r="TBY85" s="611"/>
      <c r="TBZ85" s="612"/>
      <c r="TCA85" s="612"/>
      <c r="TCB85" s="612"/>
      <c r="TCC85" s="612"/>
      <c r="TCD85" s="612"/>
      <c r="TCE85" s="181"/>
      <c r="TCF85" s="611"/>
      <c r="TCG85" s="612"/>
      <c r="TCH85" s="612"/>
      <c r="TCI85" s="612"/>
      <c r="TCJ85" s="612"/>
      <c r="TCK85" s="612"/>
      <c r="TCL85" s="181"/>
      <c r="TCM85" s="611"/>
      <c r="TCN85" s="612"/>
      <c r="TCO85" s="612"/>
      <c r="TCP85" s="612"/>
      <c r="TCQ85" s="612"/>
      <c r="TCR85" s="612"/>
      <c r="TCS85" s="181"/>
      <c r="TCT85" s="611"/>
      <c r="TCU85" s="612"/>
      <c r="TCV85" s="612"/>
      <c r="TCW85" s="612"/>
      <c r="TCX85" s="612"/>
      <c r="TCY85" s="612"/>
      <c r="TCZ85" s="181"/>
      <c r="TDA85" s="611"/>
      <c r="TDB85" s="612"/>
      <c r="TDC85" s="612"/>
      <c r="TDD85" s="612"/>
      <c r="TDE85" s="612"/>
      <c r="TDF85" s="612"/>
      <c r="TDG85" s="181"/>
      <c r="TDH85" s="611"/>
      <c r="TDI85" s="612"/>
      <c r="TDJ85" s="612"/>
      <c r="TDK85" s="612"/>
      <c r="TDL85" s="612"/>
      <c r="TDM85" s="612"/>
      <c r="TDN85" s="181"/>
      <c r="TDO85" s="611"/>
      <c r="TDP85" s="612"/>
      <c r="TDQ85" s="612"/>
      <c r="TDR85" s="612"/>
      <c r="TDS85" s="612"/>
      <c r="TDT85" s="612"/>
      <c r="TDU85" s="181"/>
      <c r="TDV85" s="611"/>
      <c r="TDW85" s="612"/>
      <c r="TDX85" s="612"/>
      <c r="TDY85" s="612"/>
      <c r="TDZ85" s="612"/>
      <c r="TEA85" s="612"/>
      <c r="TEB85" s="181"/>
      <c r="TEC85" s="611"/>
      <c r="TED85" s="612"/>
      <c r="TEE85" s="612"/>
      <c r="TEF85" s="612"/>
      <c r="TEG85" s="612"/>
      <c r="TEH85" s="612"/>
      <c r="TEI85" s="181"/>
      <c r="TEJ85" s="611"/>
      <c r="TEK85" s="612"/>
      <c r="TEL85" s="612"/>
      <c r="TEM85" s="612"/>
      <c r="TEN85" s="612"/>
      <c r="TEO85" s="612"/>
      <c r="TEP85" s="181"/>
      <c r="TEQ85" s="611"/>
      <c r="TER85" s="612"/>
      <c r="TES85" s="612"/>
      <c r="TET85" s="612"/>
      <c r="TEU85" s="612"/>
      <c r="TEV85" s="612"/>
      <c r="TEW85" s="181"/>
      <c r="TEX85" s="611"/>
      <c r="TEY85" s="612"/>
      <c r="TEZ85" s="612"/>
      <c r="TFA85" s="612"/>
      <c r="TFB85" s="612"/>
      <c r="TFC85" s="612"/>
      <c r="TFD85" s="181"/>
      <c r="TFE85" s="611"/>
      <c r="TFF85" s="612"/>
      <c r="TFG85" s="612"/>
      <c r="TFH85" s="612"/>
      <c r="TFI85" s="612"/>
      <c r="TFJ85" s="612"/>
      <c r="TFK85" s="181"/>
      <c r="TFL85" s="611"/>
      <c r="TFM85" s="612"/>
      <c r="TFN85" s="612"/>
      <c r="TFO85" s="612"/>
      <c r="TFP85" s="612"/>
      <c r="TFQ85" s="612"/>
      <c r="TFR85" s="181"/>
      <c r="TFS85" s="611"/>
      <c r="TFT85" s="612"/>
      <c r="TFU85" s="612"/>
      <c r="TFV85" s="612"/>
      <c r="TFW85" s="612"/>
      <c r="TFX85" s="612"/>
      <c r="TFY85" s="181"/>
      <c r="TFZ85" s="611"/>
      <c r="TGA85" s="612"/>
      <c r="TGB85" s="612"/>
      <c r="TGC85" s="612"/>
      <c r="TGD85" s="612"/>
      <c r="TGE85" s="612"/>
      <c r="TGF85" s="181"/>
      <c r="TGG85" s="611"/>
      <c r="TGH85" s="612"/>
      <c r="TGI85" s="612"/>
      <c r="TGJ85" s="612"/>
      <c r="TGK85" s="612"/>
      <c r="TGL85" s="612"/>
      <c r="TGM85" s="181"/>
      <c r="TGN85" s="611"/>
      <c r="TGO85" s="612"/>
      <c r="TGP85" s="612"/>
      <c r="TGQ85" s="612"/>
      <c r="TGR85" s="612"/>
      <c r="TGS85" s="612"/>
      <c r="TGT85" s="181"/>
      <c r="TGU85" s="611"/>
      <c r="TGV85" s="612"/>
      <c r="TGW85" s="612"/>
      <c r="TGX85" s="612"/>
      <c r="TGY85" s="612"/>
      <c r="TGZ85" s="612"/>
      <c r="THA85" s="181"/>
      <c r="THB85" s="611"/>
      <c r="THC85" s="612"/>
      <c r="THD85" s="612"/>
      <c r="THE85" s="612"/>
      <c r="THF85" s="612"/>
      <c r="THG85" s="612"/>
      <c r="THH85" s="181"/>
      <c r="THI85" s="611"/>
      <c r="THJ85" s="612"/>
      <c r="THK85" s="612"/>
      <c r="THL85" s="612"/>
      <c r="THM85" s="612"/>
      <c r="THN85" s="612"/>
      <c r="THO85" s="181"/>
      <c r="THP85" s="611"/>
      <c r="THQ85" s="612"/>
      <c r="THR85" s="612"/>
      <c r="THS85" s="612"/>
      <c r="THT85" s="612"/>
      <c r="THU85" s="612"/>
      <c r="THV85" s="181"/>
      <c r="THW85" s="611"/>
      <c r="THX85" s="612"/>
      <c r="THY85" s="612"/>
      <c r="THZ85" s="612"/>
      <c r="TIA85" s="612"/>
      <c r="TIB85" s="612"/>
      <c r="TIC85" s="181"/>
      <c r="TID85" s="611"/>
      <c r="TIE85" s="612"/>
      <c r="TIF85" s="612"/>
      <c r="TIG85" s="612"/>
      <c r="TIH85" s="612"/>
      <c r="TII85" s="612"/>
      <c r="TIJ85" s="181"/>
      <c r="TIK85" s="611"/>
      <c r="TIL85" s="612"/>
      <c r="TIM85" s="612"/>
      <c r="TIN85" s="612"/>
      <c r="TIO85" s="612"/>
      <c r="TIP85" s="612"/>
      <c r="TIQ85" s="181"/>
      <c r="TIR85" s="611"/>
      <c r="TIS85" s="612"/>
      <c r="TIT85" s="612"/>
      <c r="TIU85" s="612"/>
      <c r="TIV85" s="612"/>
      <c r="TIW85" s="612"/>
      <c r="TIX85" s="181"/>
      <c r="TIY85" s="611"/>
      <c r="TIZ85" s="612"/>
      <c r="TJA85" s="612"/>
      <c r="TJB85" s="612"/>
      <c r="TJC85" s="612"/>
      <c r="TJD85" s="612"/>
      <c r="TJE85" s="181"/>
      <c r="TJF85" s="611"/>
      <c r="TJG85" s="612"/>
      <c r="TJH85" s="612"/>
      <c r="TJI85" s="612"/>
      <c r="TJJ85" s="612"/>
      <c r="TJK85" s="612"/>
      <c r="TJL85" s="181"/>
      <c r="TJM85" s="611"/>
      <c r="TJN85" s="612"/>
      <c r="TJO85" s="612"/>
      <c r="TJP85" s="612"/>
      <c r="TJQ85" s="612"/>
      <c r="TJR85" s="612"/>
      <c r="TJS85" s="181"/>
      <c r="TJT85" s="611"/>
      <c r="TJU85" s="612"/>
      <c r="TJV85" s="612"/>
      <c r="TJW85" s="612"/>
      <c r="TJX85" s="612"/>
      <c r="TJY85" s="612"/>
      <c r="TJZ85" s="181"/>
      <c r="TKA85" s="611"/>
      <c r="TKB85" s="612"/>
      <c r="TKC85" s="612"/>
      <c r="TKD85" s="612"/>
      <c r="TKE85" s="612"/>
      <c r="TKF85" s="612"/>
      <c r="TKG85" s="181"/>
      <c r="TKH85" s="611"/>
      <c r="TKI85" s="612"/>
      <c r="TKJ85" s="612"/>
      <c r="TKK85" s="612"/>
      <c r="TKL85" s="612"/>
      <c r="TKM85" s="612"/>
      <c r="TKN85" s="181"/>
      <c r="TKO85" s="611"/>
      <c r="TKP85" s="612"/>
      <c r="TKQ85" s="612"/>
      <c r="TKR85" s="612"/>
      <c r="TKS85" s="612"/>
      <c r="TKT85" s="612"/>
      <c r="TKU85" s="181"/>
      <c r="TKV85" s="611"/>
      <c r="TKW85" s="612"/>
      <c r="TKX85" s="612"/>
      <c r="TKY85" s="612"/>
      <c r="TKZ85" s="612"/>
      <c r="TLA85" s="612"/>
      <c r="TLB85" s="181"/>
      <c r="TLC85" s="611"/>
      <c r="TLD85" s="612"/>
      <c r="TLE85" s="612"/>
      <c r="TLF85" s="612"/>
      <c r="TLG85" s="612"/>
      <c r="TLH85" s="612"/>
      <c r="TLI85" s="181"/>
      <c r="TLJ85" s="611"/>
      <c r="TLK85" s="612"/>
      <c r="TLL85" s="612"/>
      <c r="TLM85" s="612"/>
      <c r="TLN85" s="612"/>
      <c r="TLO85" s="612"/>
      <c r="TLP85" s="181"/>
      <c r="TLQ85" s="611"/>
      <c r="TLR85" s="612"/>
      <c r="TLS85" s="612"/>
      <c r="TLT85" s="612"/>
      <c r="TLU85" s="612"/>
      <c r="TLV85" s="612"/>
      <c r="TLW85" s="181"/>
      <c r="TLX85" s="611"/>
      <c r="TLY85" s="612"/>
      <c r="TLZ85" s="612"/>
      <c r="TMA85" s="612"/>
      <c r="TMB85" s="612"/>
      <c r="TMC85" s="612"/>
      <c r="TMD85" s="181"/>
      <c r="TME85" s="611"/>
      <c r="TMF85" s="612"/>
      <c r="TMG85" s="612"/>
      <c r="TMH85" s="612"/>
      <c r="TMI85" s="612"/>
      <c r="TMJ85" s="612"/>
      <c r="TMK85" s="181"/>
      <c r="TML85" s="611"/>
      <c r="TMM85" s="612"/>
      <c r="TMN85" s="612"/>
      <c r="TMO85" s="612"/>
      <c r="TMP85" s="612"/>
      <c r="TMQ85" s="612"/>
      <c r="TMR85" s="181"/>
      <c r="TMS85" s="611"/>
      <c r="TMT85" s="612"/>
      <c r="TMU85" s="612"/>
      <c r="TMV85" s="612"/>
      <c r="TMW85" s="612"/>
      <c r="TMX85" s="612"/>
      <c r="TMY85" s="181"/>
      <c r="TMZ85" s="611"/>
      <c r="TNA85" s="612"/>
      <c r="TNB85" s="612"/>
      <c r="TNC85" s="612"/>
      <c r="TND85" s="612"/>
      <c r="TNE85" s="612"/>
      <c r="TNF85" s="181"/>
      <c r="TNG85" s="611"/>
      <c r="TNH85" s="612"/>
      <c r="TNI85" s="612"/>
      <c r="TNJ85" s="612"/>
      <c r="TNK85" s="612"/>
      <c r="TNL85" s="612"/>
      <c r="TNM85" s="181"/>
      <c r="TNN85" s="611"/>
      <c r="TNO85" s="612"/>
      <c r="TNP85" s="612"/>
      <c r="TNQ85" s="612"/>
      <c r="TNR85" s="612"/>
      <c r="TNS85" s="612"/>
      <c r="TNT85" s="181"/>
      <c r="TNU85" s="611"/>
      <c r="TNV85" s="612"/>
      <c r="TNW85" s="612"/>
      <c r="TNX85" s="612"/>
      <c r="TNY85" s="612"/>
      <c r="TNZ85" s="612"/>
      <c r="TOA85" s="181"/>
      <c r="TOB85" s="611"/>
      <c r="TOC85" s="612"/>
      <c r="TOD85" s="612"/>
      <c r="TOE85" s="612"/>
      <c r="TOF85" s="612"/>
      <c r="TOG85" s="612"/>
      <c r="TOH85" s="181"/>
      <c r="TOI85" s="611"/>
      <c r="TOJ85" s="612"/>
      <c r="TOK85" s="612"/>
      <c r="TOL85" s="612"/>
      <c r="TOM85" s="612"/>
      <c r="TON85" s="612"/>
      <c r="TOO85" s="181"/>
      <c r="TOP85" s="611"/>
      <c r="TOQ85" s="612"/>
      <c r="TOR85" s="612"/>
      <c r="TOS85" s="612"/>
      <c r="TOT85" s="612"/>
      <c r="TOU85" s="612"/>
      <c r="TOV85" s="181"/>
      <c r="TOW85" s="611"/>
      <c r="TOX85" s="612"/>
      <c r="TOY85" s="612"/>
      <c r="TOZ85" s="612"/>
      <c r="TPA85" s="612"/>
      <c r="TPB85" s="612"/>
      <c r="TPC85" s="181"/>
      <c r="TPD85" s="611"/>
      <c r="TPE85" s="612"/>
      <c r="TPF85" s="612"/>
      <c r="TPG85" s="612"/>
      <c r="TPH85" s="612"/>
      <c r="TPI85" s="612"/>
      <c r="TPJ85" s="181"/>
      <c r="TPK85" s="611"/>
      <c r="TPL85" s="612"/>
      <c r="TPM85" s="612"/>
      <c r="TPN85" s="612"/>
      <c r="TPO85" s="612"/>
      <c r="TPP85" s="612"/>
      <c r="TPQ85" s="181"/>
      <c r="TPR85" s="611"/>
      <c r="TPS85" s="612"/>
      <c r="TPT85" s="612"/>
      <c r="TPU85" s="612"/>
      <c r="TPV85" s="612"/>
      <c r="TPW85" s="612"/>
      <c r="TPX85" s="181"/>
      <c r="TPY85" s="611"/>
      <c r="TPZ85" s="612"/>
      <c r="TQA85" s="612"/>
      <c r="TQB85" s="612"/>
      <c r="TQC85" s="612"/>
      <c r="TQD85" s="612"/>
      <c r="TQE85" s="181"/>
      <c r="TQF85" s="611"/>
      <c r="TQG85" s="612"/>
      <c r="TQH85" s="612"/>
      <c r="TQI85" s="612"/>
      <c r="TQJ85" s="612"/>
      <c r="TQK85" s="612"/>
      <c r="TQL85" s="181"/>
      <c r="TQM85" s="611"/>
      <c r="TQN85" s="612"/>
      <c r="TQO85" s="612"/>
      <c r="TQP85" s="612"/>
      <c r="TQQ85" s="612"/>
      <c r="TQR85" s="612"/>
      <c r="TQS85" s="181"/>
      <c r="TQT85" s="611"/>
      <c r="TQU85" s="612"/>
      <c r="TQV85" s="612"/>
      <c r="TQW85" s="612"/>
      <c r="TQX85" s="612"/>
      <c r="TQY85" s="612"/>
      <c r="TQZ85" s="181"/>
      <c r="TRA85" s="611"/>
      <c r="TRB85" s="612"/>
      <c r="TRC85" s="612"/>
      <c r="TRD85" s="612"/>
      <c r="TRE85" s="612"/>
      <c r="TRF85" s="612"/>
      <c r="TRG85" s="181"/>
      <c r="TRH85" s="611"/>
      <c r="TRI85" s="612"/>
      <c r="TRJ85" s="612"/>
      <c r="TRK85" s="612"/>
      <c r="TRL85" s="612"/>
      <c r="TRM85" s="612"/>
      <c r="TRN85" s="181"/>
      <c r="TRO85" s="611"/>
      <c r="TRP85" s="612"/>
      <c r="TRQ85" s="612"/>
      <c r="TRR85" s="612"/>
      <c r="TRS85" s="612"/>
      <c r="TRT85" s="612"/>
      <c r="TRU85" s="181"/>
      <c r="TRV85" s="611"/>
      <c r="TRW85" s="612"/>
      <c r="TRX85" s="612"/>
      <c r="TRY85" s="612"/>
      <c r="TRZ85" s="612"/>
      <c r="TSA85" s="612"/>
      <c r="TSB85" s="181"/>
      <c r="TSC85" s="611"/>
      <c r="TSD85" s="612"/>
      <c r="TSE85" s="612"/>
      <c r="TSF85" s="612"/>
      <c r="TSG85" s="612"/>
      <c r="TSH85" s="612"/>
      <c r="TSI85" s="181"/>
      <c r="TSJ85" s="611"/>
      <c r="TSK85" s="612"/>
      <c r="TSL85" s="612"/>
      <c r="TSM85" s="612"/>
      <c r="TSN85" s="612"/>
      <c r="TSO85" s="612"/>
      <c r="TSP85" s="181"/>
      <c r="TSQ85" s="611"/>
      <c r="TSR85" s="612"/>
      <c r="TSS85" s="612"/>
      <c r="TST85" s="612"/>
      <c r="TSU85" s="612"/>
      <c r="TSV85" s="612"/>
      <c r="TSW85" s="181"/>
      <c r="TSX85" s="611"/>
      <c r="TSY85" s="612"/>
      <c r="TSZ85" s="612"/>
      <c r="TTA85" s="612"/>
      <c r="TTB85" s="612"/>
      <c r="TTC85" s="612"/>
      <c r="TTD85" s="181"/>
      <c r="TTE85" s="611"/>
      <c r="TTF85" s="612"/>
      <c r="TTG85" s="612"/>
      <c r="TTH85" s="612"/>
      <c r="TTI85" s="612"/>
      <c r="TTJ85" s="612"/>
      <c r="TTK85" s="181"/>
      <c r="TTL85" s="611"/>
      <c r="TTM85" s="612"/>
      <c r="TTN85" s="612"/>
      <c r="TTO85" s="612"/>
      <c r="TTP85" s="612"/>
      <c r="TTQ85" s="612"/>
      <c r="TTR85" s="181"/>
      <c r="TTS85" s="611"/>
      <c r="TTT85" s="612"/>
      <c r="TTU85" s="612"/>
      <c r="TTV85" s="612"/>
      <c r="TTW85" s="612"/>
      <c r="TTX85" s="612"/>
      <c r="TTY85" s="181"/>
      <c r="TTZ85" s="611"/>
      <c r="TUA85" s="612"/>
      <c r="TUB85" s="612"/>
      <c r="TUC85" s="612"/>
      <c r="TUD85" s="612"/>
      <c r="TUE85" s="612"/>
      <c r="TUF85" s="181"/>
      <c r="TUG85" s="611"/>
      <c r="TUH85" s="612"/>
      <c r="TUI85" s="612"/>
      <c r="TUJ85" s="612"/>
      <c r="TUK85" s="612"/>
      <c r="TUL85" s="612"/>
      <c r="TUM85" s="181"/>
      <c r="TUN85" s="611"/>
      <c r="TUO85" s="612"/>
      <c r="TUP85" s="612"/>
      <c r="TUQ85" s="612"/>
      <c r="TUR85" s="612"/>
      <c r="TUS85" s="612"/>
      <c r="TUT85" s="181"/>
      <c r="TUU85" s="611"/>
      <c r="TUV85" s="612"/>
      <c r="TUW85" s="612"/>
      <c r="TUX85" s="612"/>
      <c r="TUY85" s="612"/>
      <c r="TUZ85" s="612"/>
      <c r="TVA85" s="181"/>
      <c r="TVB85" s="611"/>
      <c r="TVC85" s="612"/>
      <c r="TVD85" s="612"/>
      <c r="TVE85" s="612"/>
      <c r="TVF85" s="612"/>
      <c r="TVG85" s="612"/>
      <c r="TVH85" s="181"/>
      <c r="TVI85" s="611"/>
      <c r="TVJ85" s="612"/>
      <c r="TVK85" s="612"/>
      <c r="TVL85" s="612"/>
      <c r="TVM85" s="612"/>
      <c r="TVN85" s="612"/>
      <c r="TVO85" s="181"/>
      <c r="TVP85" s="611"/>
      <c r="TVQ85" s="612"/>
      <c r="TVR85" s="612"/>
      <c r="TVS85" s="612"/>
      <c r="TVT85" s="612"/>
      <c r="TVU85" s="612"/>
      <c r="TVV85" s="181"/>
      <c r="TVW85" s="611"/>
      <c r="TVX85" s="612"/>
      <c r="TVY85" s="612"/>
      <c r="TVZ85" s="612"/>
      <c r="TWA85" s="612"/>
      <c r="TWB85" s="612"/>
      <c r="TWC85" s="181"/>
      <c r="TWD85" s="611"/>
      <c r="TWE85" s="612"/>
      <c r="TWF85" s="612"/>
      <c r="TWG85" s="612"/>
      <c r="TWH85" s="612"/>
      <c r="TWI85" s="612"/>
      <c r="TWJ85" s="181"/>
      <c r="TWK85" s="611"/>
      <c r="TWL85" s="612"/>
      <c r="TWM85" s="612"/>
      <c r="TWN85" s="612"/>
      <c r="TWO85" s="612"/>
      <c r="TWP85" s="612"/>
      <c r="TWQ85" s="181"/>
      <c r="TWR85" s="611"/>
      <c r="TWS85" s="612"/>
      <c r="TWT85" s="612"/>
      <c r="TWU85" s="612"/>
      <c r="TWV85" s="612"/>
      <c r="TWW85" s="612"/>
      <c r="TWX85" s="181"/>
      <c r="TWY85" s="611"/>
      <c r="TWZ85" s="612"/>
      <c r="TXA85" s="612"/>
      <c r="TXB85" s="612"/>
      <c r="TXC85" s="612"/>
      <c r="TXD85" s="612"/>
      <c r="TXE85" s="181"/>
      <c r="TXF85" s="611"/>
      <c r="TXG85" s="612"/>
      <c r="TXH85" s="612"/>
      <c r="TXI85" s="612"/>
      <c r="TXJ85" s="612"/>
      <c r="TXK85" s="612"/>
      <c r="TXL85" s="181"/>
      <c r="TXM85" s="611"/>
      <c r="TXN85" s="612"/>
      <c r="TXO85" s="612"/>
      <c r="TXP85" s="612"/>
      <c r="TXQ85" s="612"/>
      <c r="TXR85" s="612"/>
      <c r="TXS85" s="181"/>
      <c r="TXT85" s="611"/>
      <c r="TXU85" s="612"/>
      <c r="TXV85" s="612"/>
      <c r="TXW85" s="612"/>
      <c r="TXX85" s="612"/>
      <c r="TXY85" s="612"/>
      <c r="TXZ85" s="181"/>
      <c r="TYA85" s="611"/>
      <c r="TYB85" s="612"/>
      <c r="TYC85" s="612"/>
      <c r="TYD85" s="612"/>
      <c r="TYE85" s="612"/>
      <c r="TYF85" s="612"/>
      <c r="TYG85" s="181"/>
      <c r="TYH85" s="611"/>
      <c r="TYI85" s="612"/>
      <c r="TYJ85" s="612"/>
      <c r="TYK85" s="612"/>
      <c r="TYL85" s="612"/>
      <c r="TYM85" s="612"/>
      <c r="TYN85" s="181"/>
      <c r="TYO85" s="611"/>
      <c r="TYP85" s="612"/>
      <c r="TYQ85" s="612"/>
      <c r="TYR85" s="612"/>
      <c r="TYS85" s="612"/>
      <c r="TYT85" s="612"/>
      <c r="TYU85" s="181"/>
      <c r="TYV85" s="611"/>
      <c r="TYW85" s="612"/>
      <c r="TYX85" s="612"/>
      <c r="TYY85" s="612"/>
      <c r="TYZ85" s="612"/>
      <c r="TZA85" s="612"/>
      <c r="TZB85" s="181"/>
      <c r="TZC85" s="611"/>
      <c r="TZD85" s="612"/>
      <c r="TZE85" s="612"/>
      <c r="TZF85" s="612"/>
      <c r="TZG85" s="612"/>
      <c r="TZH85" s="612"/>
      <c r="TZI85" s="181"/>
      <c r="TZJ85" s="611"/>
      <c r="TZK85" s="612"/>
      <c r="TZL85" s="612"/>
      <c r="TZM85" s="612"/>
      <c r="TZN85" s="612"/>
      <c r="TZO85" s="612"/>
      <c r="TZP85" s="181"/>
      <c r="TZQ85" s="611"/>
      <c r="TZR85" s="612"/>
      <c r="TZS85" s="612"/>
      <c r="TZT85" s="612"/>
      <c r="TZU85" s="612"/>
      <c r="TZV85" s="612"/>
      <c r="TZW85" s="181"/>
      <c r="TZX85" s="611"/>
      <c r="TZY85" s="612"/>
      <c r="TZZ85" s="612"/>
      <c r="UAA85" s="612"/>
      <c r="UAB85" s="612"/>
      <c r="UAC85" s="612"/>
      <c r="UAD85" s="181"/>
      <c r="UAE85" s="611"/>
      <c r="UAF85" s="612"/>
      <c r="UAG85" s="612"/>
      <c r="UAH85" s="612"/>
      <c r="UAI85" s="612"/>
      <c r="UAJ85" s="612"/>
      <c r="UAK85" s="181"/>
      <c r="UAL85" s="611"/>
      <c r="UAM85" s="612"/>
      <c r="UAN85" s="612"/>
      <c r="UAO85" s="612"/>
      <c r="UAP85" s="612"/>
      <c r="UAQ85" s="612"/>
      <c r="UAR85" s="181"/>
      <c r="UAS85" s="611"/>
      <c r="UAT85" s="612"/>
      <c r="UAU85" s="612"/>
      <c r="UAV85" s="612"/>
      <c r="UAW85" s="612"/>
      <c r="UAX85" s="612"/>
      <c r="UAY85" s="181"/>
      <c r="UAZ85" s="611"/>
      <c r="UBA85" s="612"/>
      <c r="UBB85" s="612"/>
      <c r="UBC85" s="612"/>
      <c r="UBD85" s="612"/>
      <c r="UBE85" s="612"/>
      <c r="UBF85" s="181"/>
      <c r="UBG85" s="611"/>
      <c r="UBH85" s="612"/>
      <c r="UBI85" s="612"/>
      <c r="UBJ85" s="612"/>
      <c r="UBK85" s="612"/>
      <c r="UBL85" s="612"/>
      <c r="UBM85" s="181"/>
      <c r="UBN85" s="611"/>
      <c r="UBO85" s="612"/>
      <c r="UBP85" s="612"/>
      <c r="UBQ85" s="612"/>
      <c r="UBR85" s="612"/>
      <c r="UBS85" s="612"/>
      <c r="UBT85" s="181"/>
      <c r="UBU85" s="611"/>
      <c r="UBV85" s="612"/>
      <c r="UBW85" s="612"/>
      <c r="UBX85" s="612"/>
      <c r="UBY85" s="612"/>
      <c r="UBZ85" s="612"/>
      <c r="UCA85" s="181"/>
      <c r="UCB85" s="611"/>
      <c r="UCC85" s="612"/>
      <c r="UCD85" s="612"/>
      <c r="UCE85" s="612"/>
      <c r="UCF85" s="612"/>
      <c r="UCG85" s="612"/>
      <c r="UCH85" s="181"/>
      <c r="UCI85" s="611"/>
      <c r="UCJ85" s="612"/>
      <c r="UCK85" s="612"/>
      <c r="UCL85" s="612"/>
      <c r="UCM85" s="612"/>
      <c r="UCN85" s="612"/>
      <c r="UCO85" s="181"/>
      <c r="UCP85" s="611"/>
      <c r="UCQ85" s="612"/>
      <c r="UCR85" s="612"/>
      <c r="UCS85" s="612"/>
      <c r="UCT85" s="612"/>
      <c r="UCU85" s="612"/>
      <c r="UCV85" s="181"/>
      <c r="UCW85" s="611"/>
      <c r="UCX85" s="612"/>
      <c r="UCY85" s="612"/>
      <c r="UCZ85" s="612"/>
      <c r="UDA85" s="612"/>
      <c r="UDB85" s="612"/>
      <c r="UDC85" s="181"/>
      <c r="UDD85" s="611"/>
      <c r="UDE85" s="612"/>
      <c r="UDF85" s="612"/>
      <c r="UDG85" s="612"/>
      <c r="UDH85" s="612"/>
      <c r="UDI85" s="612"/>
      <c r="UDJ85" s="181"/>
      <c r="UDK85" s="611"/>
      <c r="UDL85" s="612"/>
      <c r="UDM85" s="612"/>
      <c r="UDN85" s="612"/>
      <c r="UDO85" s="612"/>
      <c r="UDP85" s="612"/>
      <c r="UDQ85" s="181"/>
      <c r="UDR85" s="611"/>
      <c r="UDS85" s="612"/>
      <c r="UDT85" s="612"/>
      <c r="UDU85" s="612"/>
      <c r="UDV85" s="612"/>
      <c r="UDW85" s="612"/>
      <c r="UDX85" s="181"/>
      <c r="UDY85" s="611"/>
      <c r="UDZ85" s="612"/>
      <c r="UEA85" s="612"/>
      <c r="UEB85" s="612"/>
      <c r="UEC85" s="612"/>
      <c r="UED85" s="612"/>
      <c r="UEE85" s="181"/>
      <c r="UEF85" s="611"/>
      <c r="UEG85" s="612"/>
      <c r="UEH85" s="612"/>
      <c r="UEI85" s="612"/>
      <c r="UEJ85" s="612"/>
      <c r="UEK85" s="612"/>
      <c r="UEL85" s="181"/>
      <c r="UEM85" s="611"/>
      <c r="UEN85" s="612"/>
      <c r="UEO85" s="612"/>
      <c r="UEP85" s="612"/>
      <c r="UEQ85" s="612"/>
      <c r="UER85" s="612"/>
      <c r="UES85" s="181"/>
      <c r="UET85" s="611"/>
      <c r="UEU85" s="612"/>
      <c r="UEV85" s="612"/>
      <c r="UEW85" s="612"/>
      <c r="UEX85" s="612"/>
      <c r="UEY85" s="612"/>
      <c r="UEZ85" s="181"/>
      <c r="UFA85" s="611"/>
      <c r="UFB85" s="612"/>
      <c r="UFC85" s="612"/>
      <c r="UFD85" s="612"/>
      <c r="UFE85" s="612"/>
      <c r="UFF85" s="612"/>
      <c r="UFG85" s="181"/>
      <c r="UFH85" s="611"/>
      <c r="UFI85" s="612"/>
      <c r="UFJ85" s="612"/>
      <c r="UFK85" s="612"/>
      <c r="UFL85" s="612"/>
      <c r="UFM85" s="612"/>
      <c r="UFN85" s="181"/>
      <c r="UFO85" s="611"/>
      <c r="UFP85" s="612"/>
      <c r="UFQ85" s="612"/>
      <c r="UFR85" s="612"/>
      <c r="UFS85" s="612"/>
      <c r="UFT85" s="612"/>
      <c r="UFU85" s="181"/>
      <c r="UFV85" s="611"/>
      <c r="UFW85" s="612"/>
      <c r="UFX85" s="612"/>
      <c r="UFY85" s="612"/>
      <c r="UFZ85" s="612"/>
      <c r="UGA85" s="612"/>
      <c r="UGB85" s="181"/>
      <c r="UGC85" s="611"/>
      <c r="UGD85" s="612"/>
      <c r="UGE85" s="612"/>
      <c r="UGF85" s="612"/>
      <c r="UGG85" s="612"/>
      <c r="UGH85" s="612"/>
      <c r="UGI85" s="181"/>
      <c r="UGJ85" s="611"/>
      <c r="UGK85" s="612"/>
      <c r="UGL85" s="612"/>
      <c r="UGM85" s="612"/>
      <c r="UGN85" s="612"/>
      <c r="UGO85" s="612"/>
      <c r="UGP85" s="181"/>
      <c r="UGQ85" s="611"/>
      <c r="UGR85" s="612"/>
      <c r="UGS85" s="612"/>
      <c r="UGT85" s="612"/>
      <c r="UGU85" s="612"/>
      <c r="UGV85" s="612"/>
      <c r="UGW85" s="181"/>
      <c r="UGX85" s="611"/>
      <c r="UGY85" s="612"/>
      <c r="UGZ85" s="612"/>
      <c r="UHA85" s="612"/>
      <c r="UHB85" s="612"/>
      <c r="UHC85" s="612"/>
      <c r="UHD85" s="181"/>
      <c r="UHE85" s="611"/>
      <c r="UHF85" s="612"/>
      <c r="UHG85" s="612"/>
      <c r="UHH85" s="612"/>
      <c r="UHI85" s="612"/>
      <c r="UHJ85" s="612"/>
      <c r="UHK85" s="181"/>
      <c r="UHL85" s="611"/>
      <c r="UHM85" s="612"/>
      <c r="UHN85" s="612"/>
      <c r="UHO85" s="612"/>
      <c r="UHP85" s="612"/>
      <c r="UHQ85" s="612"/>
      <c r="UHR85" s="181"/>
      <c r="UHS85" s="611"/>
      <c r="UHT85" s="612"/>
      <c r="UHU85" s="612"/>
      <c r="UHV85" s="612"/>
      <c r="UHW85" s="612"/>
      <c r="UHX85" s="612"/>
      <c r="UHY85" s="181"/>
      <c r="UHZ85" s="611"/>
      <c r="UIA85" s="612"/>
      <c r="UIB85" s="612"/>
      <c r="UIC85" s="612"/>
      <c r="UID85" s="612"/>
      <c r="UIE85" s="612"/>
      <c r="UIF85" s="181"/>
      <c r="UIG85" s="611"/>
      <c r="UIH85" s="612"/>
      <c r="UII85" s="612"/>
      <c r="UIJ85" s="612"/>
      <c r="UIK85" s="612"/>
      <c r="UIL85" s="612"/>
      <c r="UIM85" s="181"/>
      <c r="UIN85" s="611"/>
      <c r="UIO85" s="612"/>
      <c r="UIP85" s="612"/>
      <c r="UIQ85" s="612"/>
      <c r="UIR85" s="612"/>
      <c r="UIS85" s="612"/>
      <c r="UIT85" s="181"/>
      <c r="UIU85" s="611"/>
      <c r="UIV85" s="612"/>
      <c r="UIW85" s="612"/>
      <c r="UIX85" s="612"/>
      <c r="UIY85" s="612"/>
      <c r="UIZ85" s="612"/>
      <c r="UJA85" s="181"/>
      <c r="UJB85" s="611"/>
      <c r="UJC85" s="612"/>
      <c r="UJD85" s="612"/>
      <c r="UJE85" s="612"/>
      <c r="UJF85" s="612"/>
      <c r="UJG85" s="612"/>
      <c r="UJH85" s="181"/>
      <c r="UJI85" s="611"/>
      <c r="UJJ85" s="612"/>
      <c r="UJK85" s="612"/>
      <c r="UJL85" s="612"/>
      <c r="UJM85" s="612"/>
      <c r="UJN85" s="612"/>
      <c r="UJO85" s="181"/>
      <c r="UJP85" s="611"/>
      <c r="UJQ85" s="612"/>
      <c r="UJR85" s="612"/>
      <c r="UJS85" s="612"/>
      <c r="UJT85" s="612"/>
      <c r="UJU85" s="612"/>
      <c r="UJV85" s="181"/>
      <c r="UJW85" s="611"/>
      <c r="UJX85" s="612"/>
      <c r="UJY85" s="612"/>
      <c r="UJZ85" s="612"/>
      <c r="UKA85" s="612"/>
      <c r="UKB85" s="612"/>
      <c r="UKC85" s="181"/>
      <c r="UKD85" s="611"/>
      <c r="UKE85" s="612"/>
      <c r="UKF85" s="612"/>
      <c r="UKG85" s="612"/>
      <c r="UKH85" s="612"/>
      <c r="UKI85" s="612"/>
      <c r="UKJ85" s="181"/>
      <c r="UKK85" s="611"/>
      <c r="UKL85" s="612"/>
      <c r="UKM85" s="612"/>
      <c r="UKN85" s="612"/>
      <c r="UKO85" s="612"/>
      <c r="UKP85" s="612"/>
      <c r="UKQ85" s="181"/>
      <c r="UKR85" s="611"/>
      <c r="UKS85" s="612"/>
      <c r="UKT85" s="612"/>
      <c r="UKU85" s="612"/>
      <c r="UKV85" s="612"/>
      <c r="UKW85" s="612"/>
      <c r="UKX85" s="181"/>
      <c r="UKY85" s="611"/>
      <c r="UKZ85" s="612"/>
      <c r="ULA85" s="612"/>
      <c r="ULB85" s="612"/>
      <c r="ULC85" s="612"/>
      <c r="ULD85" s="612"/>
      <c r="ULE85" s="181"/>
      <c r="ULF85" s="611"/>
      <c r="ULG85" s="612"/>
      <c r="ULH85" s="612"/>
      <c r="ULI85" s="612"/>
      <c r="ULJ85" s="612"/>
      <c r="ULK85" s="612"/>
      <c r="ULL85" s="181"/>
      <c r="ULM85" s="611"/>
      <c r="ULN85" s="612"/>
      <c r="ULO85" s="612"/>
      <c r="ULP85" s="612"/>
      <c r="ULQ85" s="612"/>
      <c r="ULR85" s="612"/>
      <c r="ULS85" s="181"/>
      <c r="ULT85" s="611"/>
      <c r="ULU85" s="612"/>
      <c r="ULV85" s="612"/>
      <c r="ULW85" s="612"/>
      <c r="ULX85" s="612"/>
      <c r="ULY85" s="612"/>
      <c r="ULZ85" s="181"/>
      <c r="UMA85" s="611"/>
      <c r="UMB85" s="612"/>
      <c r="UMC85" s="612"/>
      <c r="UMD85" s="612"/>
      <c r="UME85" s="612"/>
      <c r="UMF85" s="612"/>
      <c r="UMG85" s="181"/>
      <c r="UMH85" s="611"/>
      <c r="UMI85" s="612"/>
      <c r="UMJ85" s="612"/>
      <c r="UMK85" s="612"/>
      <c r="UML85" s="612"/>
      <c r="UMM85" s="612"/>
      <c r="UMN85" s="181"/>
      <c r="UMO85" s="611"/>
      <c r="UMP85" s="612"/>
      <c r="UMQ85" s="612"/>
      <c r="UMR85" s="612"/>
      <c r="UMS85" s="612"/>
      <c r="UMT85" s="612"/>
      <c r="UMU85" s="181"/>
      <c r="UMV85" s="611"/>
      <c r="UMW85" s="612"/>
      <c r="UMX85" s="612"/>
      <c r="UMY85" s="612"/>
      <c r="UMZ85" s="612"/>
      <c r="UNA85" s="612"/>
      <c r="UNB85" s="181"/>
      <c r="UNC85" s="611"/>
      <c r="UND85" s="612"/>
      <c r="UNE85" s="612"/>
      <c r="UNF85" s="612"/>
      <c r="UNG85" s="612"/>
      <c r="UNH85" s="612"/>
      <c r="UNI85" s="181"/>
      <c r="UNJ85" s="611"/>
      <c r="UNK85" s="612"/>
      <c r="UNL85" s="612"/>
      <c r="UNM85" s="612"/>
      <c r="UNN85" s="612"/>
      <c r="UNO85" s="612"/>
      <c r="UNP85" s="181"/>
      <c r="UNQ85" s="611"/>
      <c r="UNR85" s="612"/>
      <c r="UNS85" s="612"/>
      <c r="UNT85" s="612"/>
      <c r="UNU85" s="612"/>
      <c r="UNV85" s="612"/>
      <c r="UNW85" s="181"/>
      <c r="UNX85" s="611"/>
      <c r="UNY85" s="612"/>
      <c r="UNZ85" s="612"/>
      <c r="UOA85" s="612"/>
      <c r="UOB85" s="612"/>
      <c r="UOC85" s="612"/>
      <c r="UOD85" s="181"/>
      <c r="UOE85" s="611"/>
      <c r="UOF85" s="612"/>
      <c r="UOG85" s="612"/>
      <c r="UOH85" s="612"/>
      <c r="UOI85" s="612"/>
      <c r="UOJ85" s="612"/>
      <c r="UOK85" s="181"/>
      <c r="UOL85" s="611"/>
      <c r="UOM85" s="612"/>
      <c r="UON85" s="612"/>
      <c r="UOO85" s="612"/>
      <c r="UOP85" s="612"/>
      <c r="UOQ85" s="612"/>
      <c r="UOR85" s="181"/>
      <c r="UOS85" s="611"/>
      <c r="UOT85" s="612"/>
      <c r="UOU85" s="612"/>
      <c r="UOV85" s="612"/>
      <c r="UOW85" s="612"/>
      <c r="UOX85" s="612"/>
      <c r="UOY85" s="181"/>
      <c r="UOZ85" s="611"/>
      <c r="UPA85" s="612"/>
      <c r="UPB85" s="612"/>
      <c r="UPC85" s="612"/>
      <c r="UPD85" s="612"/>
      <c r="UPE85" s="612"/>
      <c r="UPF85" s="181"/>
      <c r="UPG85" s="611"/>
      <c r="UPH85" s="612"/>
      <c r="UPI85" s="612"/>
      <c r="UPJ85" s="612"/>
      <c r="UPK85" s="612"/>
      <c r="UPL85" s="612"/>
      <c r="UPM85" s="181"/>
      <c r="UPN85" s="611"/>
      <c r="UPO85" s="612"/>
      <c r="UPP85" s="612"/>
      <c r="UPQ85" s="612"/>
      <c r="UPR85" s="612"/>
      <c r="UPS85" s="612"/>
      <c r="UPT85" s="181"/>
      <c r="UPU85" s="611"/>
      <c r="UPV85" s="612"/>
      <c r="UPW85" s="612"/>
      <c r="UPX85" s="612"/>
      <c r="UPY85" s="612"/>
      <c r="UPZ85" s="612"/>
      <c r="UQA85" s="181"/>
      <c r="UQB85" s="611"/>
      <c r="UQC85" s="612"/>
      <c r="UQD85" s="612"/>
      <c r="UQE85" s="612"/>
      <c r="UQF85" s="612"/>
      <c r="UQG85" s="612"/>
      <c r="UQH85" s="181"/>
      <c r="UQI85" s="611"/>
      <c r="UQJ85" s="612"/>
      <c r="UQK85" s="612"/>
      <c r="UQL85" s="612"/>
      <c r="UQM85" s="612"/>
      <c r="UQN85" s="612"/>
      <c r="UQO85" s="181"/>
      <c r="UQP85" s="611"/>
      <c r="UQQ85" s="612"/>
      <c r="UQR85" s="612"/>
      <c r="UQS85" s="612"/>
      <c r="UQT85" s="612"/>
      <c r="UQU85" s="612"/>
      <c r="UQV85" s="181"/>
      <c r="UQW85" s="611"/>
      <c r="UQX85" s="612"/>
      <c r="UQY85" s="612"/>
      <c r="UQZ85" s="612"/>
      <c r="URA85" s="612"/>
      <c r="URB85" s="612"/>
      <c r="URC85" s="181"/>
      <c r="URD85" s="611"/>
      <c r="URE85" s="612"/>
      <c r="URF85" s="612"/>
      <c r="URG85" s="612"/>
      <c r="URH85" s="612"/>
      <c r="URI85" s="612"/>
      <c r="URJ85" s="181"/>
      <c r="URK85" s="611"/>
      <c r="URL85" s="612"/>
      <c r="URM85" s="612"/>
      <c r="URN85" s="612"/>
      <c r="URO85" s="612"/>
      <c r="URP85" s="612"/>
      <c r="URQ85" s="181"/>
      <c r="URR85" s="611"/>
      <c r="URS85" s="612"/>
      <c r="URT85" s="612"/>
      <c r="URU85" s="612"/>
      <c r="URV85" s="612"/>
      <c r="URW85" s="612"/>
      <c r="URX85" s="181"/>
      <c r="URY85" s="611"/>
      <c r="URZ85" s="612"/>
      <c r="USA85" s="612"/>
      <c r="USB85" s="612"/>
      <c r="USC85" s="612"/>
      <c r="USD85" s="612"/>
      <c r="USE85" s="181"/>
      <c r="USF85" s="611"/>
      <c r="USG85" s="612"/>
      <c r="USH85" s="612"/>
      <c r="USI85" s="612"/>
      <c r="USJ85" s="612"/>
      <c r="USK85" s="612"/>
      <c r="USL85" s="181"/>
      <c r="USM85" s="611"/>
      <c r="USN85" s="612"/>
      <c r="USO85" s="612"/>
      <c r="USP85" s="612"/>
      <c r="USQ85" s="612"/>
      <c r="USR85" s="612"/>
      <c r="USS85" s="181"/>
      <c r="UST85" s="611"/>
      <c r="USU85" s="612"/>
      <c r="USV85" s="612"/>
      <c r="USW85" s="612"/>
      <c r="USX85" s="612"/>
      <c r="USY85" s="612"/>
      <c r="USZ85" s="181"/>
      <c r="UTA85" s="611"/>
      <c r="UTB85" s="612"/>
      <c r="UTC85" s="612"/>
      <c r="UTD85" s="612"/>
      <c r="UTE85" s="612"/>
      <c r="UTF85" s="612"/>
      <c r="UTG85" s="181"/>
      <c r="UTH85" s="611"/>
      <c r="UTI85" s="612"/>
      <c r="UTJ85" s="612"/>
      <c r="UTK85" s="612"/>
      <c r="UTL85" s="612"/>
      <c r="UTM85" s="612"/>
      <c r="UTN85" s="181"/>
      <c r="UTO85" s="611"/>
      <c r="UTP85" s="612"/>
      <c r="UTQ85" s="612"/>
      <c r="UTR85" s="612"/>
      <c r="UTS85" s="612"/>
      <c r="UTT85" s="612"/>
      <c r="UTU85" s="181"/>
      <c r="UTV85" s="611"/>
      <c r="UTW85" s="612"/>
      <c r="UTX85" s="612"/>
      <c r="UTY85" s="612"/>
      <c r="UTZ85" s="612"/>
      <c r="UUA85" s="612"/>
      <c r="UUB85" s="181"/>
      <c r="UUC85" s="611"/>
      <c r="UUD85" s="612"/>
      <c r="UUE85" s="612"/>
      <c r="UUF85" s="612"/>
      <c r="UUG85" s="612"/>
      <c r="UUH85" s="612"/>
      <c r="UUI85" s="181"/>
      <c r="UUJ85" s="611"/>
      <c r="UUK85" s="612"/>
      <c r="UUL85" s="612"/>
      <c r="UUM85" s="612"/>
      <c r="UUN85" s="612"/>
      <c r="UUO85" s="612"/>
      <c r="UUP85" s="181"/>
      <c r="UUQ85" s="611"/>
      <c r="UUR85" s="612"/>
      <c r="UUS85" s="612"/>
      <c r="UUT85" s="612"/>
      <c r="UUU85" s="612"/>
      <c r="UUV85" s="612"/>
      <c r="UUW85" s="181"/>
      <c r="UUX85" s="611"/>
      <c r="UUY85" s="612"/>
      <c r="UUZ85" s="612"/>
      <c r="UVA85" s="612"/>
      <c r="UVB85" s="612"/>
      <c r="UVC85" s="612"/>
      <c r="UVD85" s="181"/>
      <c r="UVE85" s="611"/>
      <c r="UVF85" s="612"/>
      <c r="UVG85" s="612"/>
      <c r="UVH85" s="612"/>
      <c r="UVI85" s="612"/>
      <c r="UVJ85" s="612"/>
      <c r="UVK85" s="181"/>
      <c r="UVL85" s="611"/>
      <c r="UVM85" s="612"/>
      <c r="UVN85" s="612"/>
      <c r="UVO85" s="612"/>
      <c r="UVP85" s="612"/>
      <c r="UVQ85" s="612"/>
      <c r="UVR85" s="181"/>
      <c r="UVS85" s="611"/>
      <c r="UVT85" s="612"/>
      <c r="UVU85" s="612"/>
      <c r="UVV85" s="612"/>
      <c r="UVW85" s="612"/>
      <c r="UVX85" s="612"/>
      <c r="UVY85" s="181"/>
      <c r="UVZ85" s="611"/>
      <c r="UWA85" s="612"/>
      <c r="UWB85" s="612"/>
      <c r="UWC85" s="612"/>
      <c r="UWD85" s="612"/>
      <c r="UWE85" s="612"/>
      <c r="UWF85" s="181"/>
      <c r="UWG85" s="611"/>
      <c r="UWH85" s="612"/>
      <c r="UWI85" s="612"/>
      <c r="UWJ85" s="612"/>
      <c r="UWK85" s="612"/>
      <c r="UWL85" s="612"/>
      <c r="UWM85" s="181"/>
      <c r="UWN85" s="611"/>
      <c r="UWO85" s="612"/>
      <c r="UWP85" s="612"/>
      <c r="UWQ85" s="612"/>
      <c r="UWR85" s="612"/>
      <c r="UWS85" s="612"/>
      <c r="UWT85" s="181"/>
      <c r="UWU85" s="611"/>
      <c r="UWV85" s="612"/>
      <c r="UWW85" s="612"/>
      <c r="UWX85" s="612"/>
      <c r="UWY85" s="612"/>
      <c r="UWZ85" s="612"/>
      <c r="UXA85" s="181"/>
      <c r="UXB85" s="611"/>
      <c r="UXC85" s="612"/>
      <c r="UXD85" s="612"/>
      <c r="UXE85" s="612"/>
      <c r="UXF85" s="612"/>
      <c r="UXG85" s="612"/>
      <c r="UXH85" s="181"/>
      <c r="UXI85" s="611"/>
      <c r="UXJ85" s="612"/>
      <c r="UXK85" s="612"/>
      <c r="UXL85" s="612"/>
      <c r="UXM85" s="612"/>
      <c r="UXN85" s="612"/>
      <c r="UXO85" s="181"/>
      <c r="UXP85" s="611"/>
      <c r="UXQ85" s="612"/>
      <c r="UXR85" s="612"/>
      <c r="UXS85" s="612"/>
      <c r="UXT85" s="612"/>
      <c r="UXU85" s="612"/>
      <c r="UXV85" s="181"/>
      <c r="UXW85" s="611"/>
      <c r="UXX85" s="612"/>
      <c r="UXY85" s="612"/>
      <c r="UXZ85" s="612"/>
      <c r="UYA85" s="612"/>
      <c r="UYB85" s="612"/>
      <c r="UYC85" s="181"/>
      <c r="UYD85" s="611"/>
      <c r="UYE85" s="612"/>
      <c r="UYF85" s="612"/>
      <c r="UYG85" s="612"/>
      <c r="UYH85" s="612"/>
      <c r="UYI85" s="612"/>
      <c r="UYJ85" s="181"/>
      <c r="UYK85" s="611"/>
      <c r="UYL85" s="612"/>
      <c r="UYM85" s="612"/>
      <c r="UYN85" s="612"/>
      <c r="UYO85" s="612"/>
      <c r="UYP85" s="612"/>
      <c r="UYQ85" s="181"/>
      <c r="UYR85" s="611"/>
      <c r="UYS85" s="612"/>
      <c r="UYT85" s="612"/>
      <c r="UYU85" s="612"/>
      <c r="UYV85" s="612"/>
      <c r="UYW85" s="612"/>
      <c r="UYX85" s="181"/>
      <c r="UYY85" s="611"/>
      <c r="UYZ85" s="612"/>
      <c r="UZA85" s="612"/>
      <c r="UZB85" s="612"/>
      <c r="UZC85" s="612"/>
      <c r="UZD85" s="612"/>
      <c r="UZE85" s="181"/>
      <c r="UZF85" s="611"/>
      <c r="UZG85" s="612"/>
      <c r="UZH85" s="612"/>
      <c r="UZI85" s="612"/>
      <c r="UZJ85" s="612"/>
      <c r="UZK85" s="612"/>
      <c r="UZL85" s="181"/>
      <c r="UZM85" s="611"/>
      <c r="UZN85" s="612"/>
      <c r="UZO85" s="612"/>
      <c r="UZP85" s="612"/>
      <c r="UZQ85" s="612"/>
      <c r="UZR85" s="612"/>
      <c r="UZS85" s="181"/>
      <c r="UZT85" s="611"/>
      <c r="UZU85" s="612"/>
      <c r="UZV85" s="612"/>
      <c r="UZW85" s="612"/>
      <c r="UZX85" s="612"/>
      <c r="UZY85" s="612"/>
      <c r="UZZ85" s="181"/>
      <c r="VAA85" s="611"/>
      <c r="VAB85" s="612"/>
      <c r="VAC85" s="612"/>
      <c r="VAD85" s="612"/>
      <c r="VAE85" s="612"/>
      <c r="VAF85" s="612"/>
      <c r="VAG85" s="181"/>
      <c r="VAH85" s="611"/>
      <c r="VAI85" s="612"/>
      <c r="VAJ85" s="612"/>
      <c r="VAK85" s="612"/>
      <c r="VAL85" s="612"/>
      <c r="VAM85" s="612"/>
      <c r="VAN85" s="181"/>
      <c r="VAO85" s="611"/>
      <c r="VAP85" s="612"/>
      <c r="VAQ85" s="612"/>
      <c r="VAR85" s="612"/>
      <c r="VAS85" s="612"/>
      <c r="VAT85" s="612"/>
      <c r="VAU85" s="181"/>
      <c r="VAV85" s="611"/>
      <c r="VAW85" s="612"/>
      <c r="VAX85" s="612"/>
      <c r="VAY85" s="612"/>
      <c r="VAZ85" s="612"/>
      <c r="VBA85" s="612"/>
      <c r="VBB85" s="181"/>
      <c r="VBC85" s="611"/>
      <c r="VBD85" s="612"/>
      <c r="VBE85" s="612"/>
      <c r="VBF85" s="612"/>
      <c r="VBG85" s="612"/>
      <c r="VBH85" s="612"/>
      <c r="VBI85" s="181"/>
      <c r="VBJ85" s="611"/>
      <c r="VBK85" s="612"/>
      <c r="VBL85" s="612"/>
      <c r="VBM85" s="612"/>
      <c r="VBN85" s="612"/>
      <c r="VBO85" s="612"/>
      <c r="VBP85" s="181"/>
      <c r="VBQ85" s="611"/>
      <c r="VBR85" s="612"/>
      <c r="VBS85" s="612"/>
      <c r="VBT85" s="612"/>
      <c r="VBU85" s="612"/>
      <c r="VBV85" s="612"/>
      <c r="VBW85" s="181"/>
      <c r="VBX85" s="611"/>
      <c r="VBY85" s="612"/>
      <c r="VBZ85" s="612"/>
      <c r="VCA85" s="612"/>
      <c r="VCB85" s="612"/>
      <c r="VCC85" s="612"/>
      <c r="VCD85" s="181"/>
      <c r="VCE85" s="611"/>
      <c r="VCF85" s="612"/>
      <c r="VCG85" s="612"/>
      <c r="VCH85" s="612"/>
      <c r="VCI85" s="612"/>
      <c r="VCJ85" s="612"/>
      <c r="VCK85" s="181"/>
      <c r="VCL85" s="611"/>
      <c r="VCM85" s="612"/>
      <c r="VCN85" s="612"/>
      <c r="VCO85" s="612"/>
      <c r="VCP85" s="612"/>
      <c r="VCQ85" s="612"/>
      <c r="VCR85" s="181"/>
      <c r="VCS85" s="611"/>
      <c r="VCT85" s="612"/>
      <c r="VCU85" s="612"/>
      <c r="VCV85" s="612"/>
      <c r="VCW85" s="612"/>
      <c r="VCX85" s="612"/>
      <c r="VCY85" s="181"/>
      <c r="VCZ85" s="611"/>
      <c r="VDA85" s="612"/>
      <c r="VDB85" s="612"/>
      <c r="VDC85" s="612"/>
      <c r="VDD85" s="612"/>
      <c r="VDE85" s="612"/>
      <c r="VDF85" s="181"/>
      <c r="VDG85" s="611"/>
      <c r="VDH85" s="612"/>
      <c r="VDI85" s="612"/>
      <c r="VDJ85" s="612"/>
      <c r="VDK85" s="612"/>
      <c r="VDL85" s="612"/>
      <c r="VDM85" s="181"/>
      <c r="VDN85" s="611"/>
      <c r="VDO85" s="612"/>
      <c r="VDP85" s="612"/>
      <c r="VDQ85" s="612"/>
      <c r="VDR85" s="612"/>
      <c r="VDS85" s="612"/>
      <c r="VDT85" s="181"/>
      <c r="VDU85" s="611"/>
      <c r="VDV85" s="612"/>
      <c r="VDW85" s="612"/>
      <c r="VDX85" s="612"/>
      <c r="VDY85" s="612"/>
      <c r="VDZ85" s="612"/>
      <c r="VEA85" s="181"/>
      <c r="VEB85" s="611"/>
      <c r="VEC85" s="612"/>
      <c r="VED85" s="612"/>
      <c r="VEE85" s="612"/>
      <c r="VEF85" s="612"/>
      <c r="VEG85" s="612"/>
      <c r="VEH85" s="181"/>
      <c r="VEI85" s="611"/>
      <c r="VEJ85" s="612"/>
      <c r="VEK85" s="612"/>
      <c r="VEL85" s="612"/>
      <c r="VEM85" s="612"/>
      <c r="VEN85" s="612"/>
      <c r="VEO85" s="181"/>
      <c r="VEP85" s="611"/>
      <c r="VEQ85" s="612"/>
      <c r="VER85" s="612"/>
      <c r="VES85" s="612"/>
      <c r="VET85" s="612"/>
      <c r="VEU85" s="612"/>
      <c r="VEV85" s="181"/>
      <c r="VEW85" s="611"/>
      <c r="VEX85" s="612"/>
      <c r="VEY85" s="612"/>
      <c r="VEZ85" s="612"/>
      <c r="VFA85" s="612"/>
      <c r="VFB85" s="612"/>
      <c r="VFC85" s="181"/>
      <c r="VFD85" s="611"/>
      <c r="VFE85" s="612"/>
      <c r="VFF85" s="612"/>
      <c r="VFG85" s="612"/>
      <c r="VFH85" s="612"/>
      <c r="VFI85" s="612"/>
      <c r="VFJ85" s="181"/>
      <c r="VFK85" s="611"/>
      <c r="VFL85" s="612"/>
      <c r="VFM85" s="612"/>
      <c r="VFN85" s="612"/>
      <c r="VFO85" s="612"/>
      <c r="VFP85" s="612"/>
      <c r="VFQ85" s="181"/>
      <c r="VFR85" s="611"/>
      <c r="VFS85" s="612"/>
      <c r="VFT85" s="612"/>
      <c r="VFU85" s="612"/>
      <c r="VFV85" s="612"/>
      <c r="VFW85" s="612"/>
      <c r="VFX85" s="181"/>
      <c r="VFY85" s="611"/>
      <c r="VFZ85" s="612"/>
      <c r="VGA85" s="612"/>
      <c r="VGB85" s="612"/>
      <c r="VGC85" s="612"/>
      <c r="VGD85" s="612"/>
      <c r="VGE85" s="181"/>
      <c r="VGF85" s="611"/>
      <c r="VGG85" s="612"/>
      <c r="VGH85" s="612"/>
      <c r="VGI85" s="612"/>
      <c r="VGJ85" s="612"/>
      <c r="VGK85" s="612"/>
      <c r="VGL85" s="181"/>
      <c r="VGM85" s="611"/>
      <c r="VGN85" s="612"/>
      <c r="VGO85" s="612"/>
      <c r="VGP85" s="612"/>
      <c r="VGQ85" s="612"/>
      <c r="VGR85" s="612"/>
      <c r="VGS85" s="181"/>
      <c r="VGT85" s="611"/>
      <c r="VGU85" s="612"/>
      <c r="VGV85" s="612"/>
      <c r="VGW85" s="612"/>
      <c r="VGX85" s="612"/>
      <c r="VGY85" s="612"/>
      <c r="VGZ85" s="181"/>
      <c r="VHA85" s="611"/>
      <c r="VHB85" s="612"/>
      <c r="VHC85" s="612"/>
      <c r="VHD85" s="612"/>
      <c r="VHE85" s="612"/>
      <c r="VHF85" s="612"/>
      <c r="VHG85" s="181"/>
      <c r="VHH85" s="611"/>
      <c r="VHI85" s="612"/>
      <c r="VHJ85" s="612"/>
      <c r="VHK85" s="612"/>
      <c r="VHL85" s="612"/>
      <c r="VHM85" s="612"/>
      <c r="VHN85" s="181"/>
      <c r="VHO85" s="611"/>
      <c r="VHP85" s="612"/>
      <c r="VHQ85" s="612"/>
      <c r="VHR85" s="612"/>
      <c r="VHS85" s="612"/>
      <c r="VHT85" s="612"/>
      <c r="VHU85" s="181"/>
      <c r="VHV85" s="611"/>
      <c r="VHW85" s="612"/>
      <c r="VHX85" s="612"/>
      <c r="VHY85" s="612"/>
      <c r="VHZ85" s="612"/>
      <c r="VIA85" s="612"/>
      <c r="VIB85" s="181"/>
      <c r="VIC85" s="611"/>
      <c r="VID85" s="612"/>
      <c r="VIE85" s="612"/>
      <c r="VIF85" s="612"/>
      <c r="VIG85" s="612"/>
      <c r="VIH85" s="612"/>
      <c r="VII85" s="181"/>
      <c r="VIJ85" s="611"/>
      <c r="VIK85" s="612"/>
      <c r="VIL85" s="612"/>
      <c r="VIM85" s="612"/>
      <c r="VIN85" s="612"/>
      <c r="VIO85" s="612"/>
      <c r="VIP85" s="181"/>
      <c r="VIQ85" s="611"/>
      <c r="VIR85" s="612"/>
      <c r="VIS85" s="612"/>
      <c r="VIT85" s="612"/>
      <c r="VIU85" s="612"/>
      <c r="VIV85" s="612"/>
      <c r="VIW85" s="181"/>
      <c r="VIX85" s="611"/>
      <c r="VIY85" s="612"/>
      <c r="VIZ85" s="612"/>
      <c r="VJA85" s="612"/>
      <c r="VJB85" s="612"/>
      <c r="VJC85" s="612"/>
      <c r="VJD85" s="181"/>
      <c r="VJE85" s="611"/>
      <c r="VJF85" s="612"/>
      <c r="VJG85" s="612"/>
      <c r="VJH85" s="612"/>
      <c r="VJI85" s="612"/>
      <c r="VJJ85" s="612"/>
      <c r="VJK85" s="181"/>
      <c r="VJL85" s="611"/>
      <c r="VJM85" s="612"/>
      <c r="VJN85" s="612"/>
      <c r="VJO85" s="612"/>
      <c r="VJP85" s="612"/>
      <c r="VJQ85" s="612"/>
      <c r="VJR85" s="181"/>
      <c r="VJS85" s="611"/>
      <c r="VJT85" s="612"/>
      <c r="VJU85" s="612"/>
      <c r="VJV85" s="612"/>
      <c r="VJW85" s="612"/>
      <c r="VJX85" s="612"/>
      <c r="VJY85" s="181"/>
      <c r="VJZ85" s="611"/>
      <c r="VKA85" s="612"/>
      <c r="VKB85" s="612"/>
      <c r="VKC85" s="612"/>
      <c r="VKD85" s="612"/>
      <c r="VKE85" s="612"/>
      <c r="VKF85" s="181"/>
      <c r="VKG85" s="611"/>
      <c r="VKH85" s="612"/>
      <c r="VKI85" s="612"/>
      <c r="VKJ85" s="612"/>
      <c r="VKK85" s="612"/>
      <c r="VKL85" s="612"/>
      <c r="VKM85" s="181"/>
      <c r="VKN85" s="611"/>
      <c r="VKO85" s="612"/>
      <c r="VKP85" s="612"/>
      <c r="VKQ85" s="612"/>
      <c r="VKR85" s="612"/>
      <c r="VKS85" s="612"/>
      <c r="VKT85" s="181"/>
      <c r="VKU85" s="611"/>
      <c r="VKV85" s="612"/>
      <c r="VKW85" s="612"/>
      <c r="VKX85" s="612"/>
      <c r="VKY85" s="612"/>
      <c r="VKZ85" s="612"/>
      <c r="VLA85" s="181"/>
      <c r="VLB85" s="611"/>
      <c r="VLC85" s="612"/>
      <c r="VLD85" s="612"/>
      <c r="VLE85" s="612"/>
      <c r="VLF85" s="612"/>
      <c r="VLG85" s="612"/>
      <c r="VLH85" s="181"/>
      <c r="VLI85" s="611"/>
      <c r="VLJ85" s="612"/>
      <c r="VLK85" s="612"/>
      <c r="VLL85" s="612"/>
      <c r="VLM85" s="612"/>
      <c r="VLN85" s="612"/>
      <c r="VLO85" s="181"/>
      <c r="VLP85" s="611"/>
      <c r="VLQ85" s="612"/>
      <c r="VLR85" s="612"/>
      <c r="VLS85" s="612"/>
      <c r="VLT85" s="612"/>
      <c r="VLU85" s="612"/>
      <c r="VLV85" s="181"/>
      <c r="VLW85" s="611"/>
      <c r="VLX85" s="612"/>
      <c r="VLY85" s="612"/>
      <c r="VLZ85" s="612"/>
      <c r="VMA85" s="612"/>
      <c r="VMB85" s="612"/>
      <c r="VMC85" s="181"/>
      <c r="VMD85" s="611"/>
      <c r="VME85" s="612"/>
      <c r="VMF85" s="612"/>
      <c r="VMG85" s="612"/>
      <c r="VMH85" s="612"/>
      <c r="VMI85" s="612"/>
      <c r="VMJ85" s="181"/>
      <c r="VMK85" s="611"/>
      <c r="VML85" s="612"/>
      <c r="VMM85" s="612"/>
      <c r="VMN85" s="612"/>
      <c r="VMO85" s="612"/>
      <c r="VMP85" s="612"/>
      <c r="VMQ85" s="181"/>
      <c r="VMR85" s="611"/>
      <c r="VMS85" s="612"/>
      <c r="VMT85" s="612"/>
      <c r="VMU85" s="612"/>
      <c r="VMV85" s="612"/>
      <c r="VMW85" s="612"/>
      <c r="VMX85" s="181"/>
      <c r="VMY85" s="611"/>
      <c r="VMZ85" s="612"/>
      <c r="VNA85" s="612"/>
      <c r="VNB85" s="612"/>
      <c r="VNC85" s="612"/>
      <c r="VND85" s="612"/>
      <c r="VNE85" s="181"/>
      <c r="VNF85" s="611"/>
      <c r="VNG85" s="612"/>
      <c r="VNH85" s="612"/>
      <c r="VNI85" s="612"/>
      <c r="VNJ85" s="612"/>
      <c r="VNK85" s="612"/>
      <c r="VNL85" s="181"/>
      <c r="VNM85" s="611"/>
      <c r="VNN85" s="612"/>
      <c r="VNO85" s="612"/>
      <c r="VNP85" s="612"/>
      <c r="VNQ85" s="612"/>
      <c r="VNR85" s="612"/>
      <c r="VNS85" s="181"/>
      <c r="VNT85" s="611"/>
      <c r="VNU85" s="612"/>
      <c r="VNV85" s="612"/>
      <c r="VNW85" s="612"/>
      <c r="VNX85" s="612"/>
      <c r="VNY85" s="612"/>
      <c r="VNZ85" s="181"/>
      <c r="VOA85" s="611"/>
      <c r="VOB85" s="612"/>
      <c r="VOC85" s="612"/>
      <c r="VOD85" s="612"/>
      <c r="VOE85" s="612"/>
      <c r="VOF85" s="612"/>
      <c r="VOG85" s="181"/>
      <c r="VOH85" s="611"/>
      <c r="VOI85" s="612"/>
      <c r="VOJ85" s="612"/>
      <c r="VOK85" s="612"/>
      <c r="VOL85" s="612"/>
      <c r="VOM85" s="612"/>
      <c r="VON85" s="181"/>
      <c r="VOO85" s="611"/>
      <c r="VOP85" s="612"/>
      <c r="VOQ85" s="612"/>
      <c r="VOR85" s="612"/>
      <c r="VOS85" s="612"/>
      <c r="VOT85" s="612"/>
      <c r="VOU85" s="181"/>
      <c r="VOV85" s="611"/>
      <c r="VOW85" s="612"/>
      <c r="VOX85" s="612"/>
      <c r="VOY85" s="612"/>
      <c r="VOZ85" s="612"/>
      <c r="VPA85" s="612"/>
      <c r="VPB85" s="181"/>
      <c r="VPC85" s="611"/>
      <c r="VPD85" s="612"/>
      <c r="VPE85" s="612"/>
      <c r="VPF85" s="612"/>
      <c r="VPG85" s="612"/>
      <c r="VPH85" s="612"/>
      <c r="VPI85" s="181"/>
      <c r="VPJ85" s="611"/>
      <c r="VPK85" s="612"/>
      <c r="VPL85" s="612"/>
      <c r="VPM85" s="612"/>
      <c r="VPN85" s="612"/>
      <c r="VPO85" s="612"/>
      <c r="VPP85" s="181"/>
      <c r="VPQ85" s="611"/>
      <c r="VPR85" s="612"/>
      <c r="VPS85" s="612"/>
      <c r="VPT85" s="612"/>
      <c r="VPU85" s="612"/>
      <c r="VPV85" s="612"/>
      <c r="VPW85" s="181"/>
      <c r="VPX85" s="611"/>
      <c r="VPY85" s="612"/>
      <c r="VPZ85" s="612"/>
      <c r="VQA85" s="612"/>
      <c r="VQB85" s="612"/>
      <c r="VQC85" s="612"/>
      <c r="VQD85" s="181"/>
      <c r="VQE85" s="611"/>
      <c r="VQF85" s="612"/>
      <c r="VQG85" s="612"/>
      <c r="VQH85" s="612"/>
      <c r="VQI85" s="612"/>
      <c r="VQJ85" s="612"/>
      <c r="VQK85" s="181"/>
      <c r="VQL85" s="611"/>
      <c r="VQM85" s="612"/>
      <c r="VQN85" s="612"/>
      <c r="VQO85" s="612"/>
      <c r="VQP85" s="612"/>
      <c r="VQQ85" s="612"/>
      <c r="VQR85" s="181"/>
      <c r="VQS85" s="611"/>
      <c r="VQT85" s="612"/>
      <c r="VQU85" s="612"/>
      <c r="VQV85" s="612"/>
      <c r="VQW85" s="612"/>
      <c r="VQX85" s="612"/>
      <c r="VQY85" s="181"/>
      <c r="VQZ85" s="611"/>
      <c r="VRA85" s="612"/>
      <c r="VRB85" s="612"/>
      <c r="VRC85" s="612"/>
      <c r="VRD85" s="612"/>
      <c r="VRE85" s="612"/>
      <c r="VRF85" s="181"/>
      <c r="VRG85" s="611"/>
      <c r="VRH85" s="612"/>
      <c r="VRI85" s="612"/>
      <c r="VRJ85" s="612"/>
      <c r="VRK85" s="612"/>
      <c r="VRL85" s="612"/>
      <c r="VRM85" s="181"/>
      <c r="VRN85" s="611"/>
      <c r="VRO85" s="612"/>
      <c r="VRP85" s="612"/>
      <c r="VRQ85" s="612"/>
      <c r="VRR85" s="612"/>
      <c r="VRS85" s="612"/>
      <c r="VRT85" s="181"/>
      <c r="VRU85" s="611"/>
      <c r="VRV85" s="612"/>
      <c r="VRW85" s="612"/>
      <c r="VRX85" s="612"/>
      <c r="VRY85" s="612"/>
      <c r="VRZ85" s="612"/>
      <c r="VSA85" s="181"/>
      <c r="VSB85" s="611"/>
      <c r="VSC85" s="612"/>
      <c r="VSD85" s="612"/>
      <c r="VSE85" s="612"/>
      <c r="VSF85" s="612"/>
      <c r="VSG85" s="612"/>
      <c r="VSH85" s="181"/>
      <c r="VSI85" s="611"/>
      <c r="VSJ85" s="612"/>
      <c r="VSK85" s="612"/>
      <c r="VSL85" s="612"/>
      <c r="VSM85" s="612"/>
      <c r="VSN85" s="612"/>
      <c r="VSO85" s="181"/>
      <c r="VSP85" s="611"/>
      <c r="VSQ85" s="612"/>
      <c r="VSR85" s="612"/>
      <c r="VSS85" s="612"/>
      <c r="VST85" s="612"/>
      <c r="VSU85" s="612"/>
      <c r="VSV85" s="181"/>
      <c r="VSW85" s="611"/>
      <c r="VSX85" s="612"/>
      <c r="VSY85" s="612"/>
      <c r="VSZ85" s="612"/>
      <c r="VTA85" s="612"/>
      <c r="VTB85" s="612"/>
      <c r="VTC85" s="181"/>
      <c r="VTD85" s="611"/>
      <c r="VTE85" s="612"/>
      <c r="VTF85" s="612"/>
      <c r="VTG85" s="612"/>
      <c r="VTH85" s="612"/>
      <c r="VTI85" s="612"/>
      <c r="VTJ85" s="181"/>
      <c r="VTK85" s="611"/>
      <c r="VTL85" s="612"/>
      <c r="VTM85" s="612"/>
      <c r="VTN85" s="612"/>
      <c r="VTO85" s="612"/>
      <c r="VTP85" s="612"/>
      <c r="VTQ85" s="181"/>
      <c r="VTR85" s="611"/>
      <c r="VTS85" s="612"/>
      <c r="VTT85" s="612"/>
      <c r="VTU85" s="612"/>
      <c r="VTV85" s="612"/>
      <c r="VTW85" s="612"/>
      <c r="VTX85" s="181"/>
      <c r="VTY85" s="611"/>
      <c r="VTZ85" s="612"/>
      <c r="VUA85" s="612"/>
      <c r="VUB85" s="612"/>
      <c r="VUC85" s="612"/>
      <c r="VUD85" s="612"/>
      <c r="VUE85" s="181"/>
      <c r="VUF85" s="611"/>
      <c r="VUG85" s="612"/>
      <c r="VUH85" s="612"/>
      <c r="VUI85" s="612"/>
      <c r="VUJ85" s="612"/>
      <c r="VUK85" s="612"/>
      <c r="VUL85" s="181"/>
      <c r="VUM85" s="611"/>
      <c r="VUN85" s="612"/>
      <c r="VUO85" s="612"/>
      <c r="VUP85" s="612"/>
      <c r="VUQ85" s="612"/>
      <c r="VUR85" s="612"/>
      <c r="VUS85" s="181"/>
      <c r="VUT85" s="611"/>
      <c r="VUU85" s="612"/>
      <c r="VUV85" s="612"/>
      <c r="VUW85" s="612"/>
      <c r="VUX85" s="612"/>
      <c r="VUY85" s="612"/>
      <c r="VUZ85" s="181"/>
      <c r="VVA85" s="611"/>
      <c r="VVB85" s="612"/>
      <c r="VVC85" s="612"/>
      <c r="VVD85" s="612"/>
      <c r="VVE85" s="612"/>
      <c r="VVF85" s="612"/>
      <c r="VVG85" s="181"/>
      <c r="VVH85" s="611"/>
      <c r="VVI85" s="612"/>
      <c r="VVJ85" s="612"/>
      <c r="VVK85" s="612"/>
      <c r="VVL85" s="612"/>
      <c r="VVM85" s="612"/>
      <c r="VVN85" s="181"/>
      <c r="VVO85" s="611"/>
      <c r="VVP85" s="612"/>
      <c r="VVQ85" s="612"/>
      <c r="VVR85" s="612"/>
      <c r="VVS85" s="612"/>
      <c r="VVT85" s="612"/>
      <c r="VVU85" s="181"/>
      <c r="VVV85" s="611"/>
      <c r="VVW85" s="612"/>
      <c r="VVX85" s="612"/>
      <c r="VVY85" s="612"/>
      <c r="VVZ85" s="612"/>
      <c r="VWA85" s="612"/>
      <c r="VWB85" s="181"/>
      <c r="VWC85" s="611"/>
      <c r="VWD85" s="612"/>
      <c r="VWE85" s="612"/>
      <c r="VWF85" s="612"/>
      <c r="VWG85" s="612"/>
      <c r="VWH85" s="612"/>
      <c r="VWI85" s="181"/>
      <c r="VWJ85" s="611"/>
      <c r="VWK85" s="612"/>
      <c r="VWL85" s="612"/>
      <c r="VWM85" s="612"/>
      <c r="VWN85" s="612"/>
      <c r="VWO85" s="612"/>
      <c r="VWP85" s="181"/>
      <c r="VWQ85" s="611"/>
      <c r="VWR85" s="612"/>
      <c r="VWS85" s="612"/>
      <c r="VWT85" s="612"/>
      <c r="VWU85" s="612"/>
      <c r="VWV85" s="612"/>
      <c r="VWW85" s="181"/>
      <c r="VWX85" s="611"/>
      <c r="VWY85" s="612"/>
      <c r="VWZ85" s="612"/>
      <c r="VXA85" s="612"/>
      <c r="VXB85" s="612"/>
      <c r="VXC85" s="612"/>
      <c r="VXD85" s="181"/>
      <c r="VXE85" s="611"/>
      <c r="VXF85" s="612"/>
      <c r="VXG85" s="612"/>
      <c r="VXH85" s="612"/>
      <c r="VXI85" s="612"/>
      <c r="VXJ85" s="612"/>
      <c r="VXK85" s="181"/>
      <c r="VXL85" s="611"/>
      <c r="VXM85" s="612"/>
      <c r="VXN85" s="612"/>
      <c r="VXO85" s="612"/>
      <c r="VXP85" s="612"/>
      <c r="VXQ85" s="612"/>
      <c r="VXR85" s="181"/>
      <c r="VXS85" s="611"/>
      <c r="VXT85" s="612"/>
      <c r="VXU85" s="612"/>
      <c r="VXV85" s="612"/>
      <c r="VXW85" s="612"/>
      <c r="VXX85" s="612"/>
      <c r="VXY85" s="181"/>
      <c r="VXZ85" s="611"/>
      <c r="VYA85" s="612"/>
      <c r="VYB85" s="612"/>
      <c r="VYC85" s="612"/>
      <c r="VYD85" s="612"/>
      <c r="VYE85" s="612"/>
      <c r="VYF85" s="181"/>
      <c r="VYG85" s="611"/>
      <c r="VYH85" s="612"/>
      <c r="VYI85" s="612"/>
      <c r="VYJ85" s="612"/>
      <c r="VYK85" s="612"/>
      <c r="VYL85" s="612"/>
      <c r="VYM85" s="181"/>
      <c r="VYN85" s="611"/>
      <c r="VYO85" s="612"/>
      <c r="VYP85" s="612"/>
      <c r="VYQ85" s="612"/>
      <c r="VYR85" s="612"/>
      <c r="VYS85" s="612"/>
      <c r="VYT85" s="181"/>
      <c r="VYU85" s="611"/>
      <c r="VYV85" s="612"/>
      <c r="VYW85" s="612"/>
      <c r="VYX85" s="612"/>
      <c r="VYY85" s="612"/>
      <c r="VYZ85" s="612"/>
      <c r="VZA85" s="181"/>
      <c r="VZB85" s="611"/>
      <c r="VZC85" s="612"/>
      <c r="VZD85" s="612"/>
      <c r="VZE85" s="612"/>
      <c r="VZF85" s="612"/>
      <c r="VZG85" s="612"/>
      <c r="VZH85" s="181"/>
      <c r="VZI85" s="611"/>
      <c r="VZJ85" s="612"/>
      <c r="VZK85" s="612"/>
      <c r="VZL85" s="612"/>
      <c r="VZM85" s="612"/>
      <c r="VZN85" s="612"/>
      <c r="VZO85" s="181"/>
      <c r="VZP85" s="611"/>
      <c r="VZQ85" s="612"/>
      <c r="VZR85" s="612"/>
      <c r="VZS85" s="612"/>
      <c r="VZT85" s="612"/>
      <c r="VZU85" s="612"/>
      <c r="VZV85" s="181"/>
      <c r="VZW85" s="611"/>
      <c r="VZX85" s="612"/>
      <c r="VZY85" s="612"/>
      <c r="VZZ85" s="612"/>
      <c r="WAA85" s="612"/>
      <c r="WAB85" s="612"/>
      <c r="WAC85" s="181"/>
      <c r="WAD85" s="611"/>
      <c r="WAE85" s="612"/>
      <c r="WAF85" s="612"/>
      <c r="WAG85" s="612"/>
      <c r="WAH85" s="612"/>
      <c r="WAI85" s="612"/>
      <c r="WAJ85" s="181"/>
      <c r="WAK85" s="611"/>
      <c r="WAL85" s="612"/>
      <c r="WAM85" s="612"/>
      <c r="WAN85" s="612"/>
      <c r="WAO85" s="612"/>
      <c r="WAP85" s="612"/>
      <c r="WAQ85" s="181"/>
      <c r="WAR85" s="611"/>
      <c r="WAS85" s="612"/>
      <c r="WAT85" s="612"/>
      <c r="WAU85" s="612"/>
      <c r="WAV85" s="612"/>
      <c r="WAW85" s="612"/>
      <c r="WAX85" s="181"/>
      <c r="WAY85" s="611"/>
      <c r="WAZ85" s="612"/>
      <c r="WBA85" s="612"/>
      <c r="WBB85" s="612"/>
      <c r="WBC85" s="612"/>
      <c r="WBD85" s="612"/>
      <c r="WBE85" s="181"/>
      <c r="WBF85" s="611"/>
      <c r="WBG85" s="612"/>
      <c r="WBH85" s="612"/>
      <c r="WBI85" s="612"/>
      <c r="WBJ85" s="612"/>
      <c r="WBK85" s="612"/>
      <c r="WBL85" s="181"/>
      <c r="WBM85" s="611"/>
      <c r="WBN85" s="612"/>
      <c r="WBO85" s="612"/>
      <c r="WBP85" s="612"/>
      <c r="WBQ85" s="612"/>
      <c r="WBR85" s="612"/>
      <c r="WBS85" s="181"/>
      <c r="WBT85" s="611"/>
      <c r="WBU85" s="612"/>
      <c r="WBV85" s="612"/>
      <c r="WBW85" s="612"/>
      <c r="WBX85" s="612"/>
      <c r="WBY85" s="612"/>
      <c r="WBZ85" s="181"/>
      <c r="WCA85" s="611"/>
      <c r="WCB85" s="612"/>
      <c r="WCC85" s="612"/>
      <c r="WCD85" s="612"/>
      <c r="WCE85" s="612"/>
      <c r="WCF85" s="612"/>
      <c r="WCG85" s="181"/>
      <c r="WCH85" s="611"/>
      <c r="WCI85" s="612"/>
      <c r="WCJ85" s="612"/>
      <c r="WCK85" s="612"/>
      <c r="WCL85" s="612"/>
      <c r="WCM85" s="612"/>
      <c r="WCN85" s="181"/>
      <c r="WCO85" s="611"/>
      <c r="WCP85" s="612"/>
      <c r="WCQ85" s="612"/>
      <c r="WCR85" s="612"/>
      <c r="WCS85" s="612"/>
      <c r="WCT85" s="612"/>
      <c r="WCU85" s="181"/>
      <c r="WCV85" s="611"/>
      <c r="WCW85" s="612"/>
      <c r="WCX85" s="612"/>
      <c r="WCY85" s="612"/>
      <c r="WCZ85" s="612"/>
      <c r="WDA85" s="612"/>
      <c r="WDB85" s="181"/>
      <c r="WDC85" s="611"/>
      <c r="WDD85" s="612"/>
      <c r="WDE85" s="612"/>
      <c r="WDF85" s="612"/>
      <c r="WDG85" s="612"/>
      <c r="WDH85" s="612"/>
      <c r="WDI85" s="181"/>
      <c r="WDJ85" s="611"/>
      <c r="WDK85" s="612"/>
      <c r="WDL85" s="612"/>
      <c r="WDM85" s="612"/>
      <c r="WDN85" s="612"/>
      <c r="WDO85" s="612"/>
      <c r="WDP85" s="181"/>
      <c r="WDQ85" s="611"/>
      <c r="WDR85" s="612"/>
      <c r="WDS85" s="612"/>
      <c r="WDT85" s="612"/>
      <c r="WDU85" s="612"/>
      <c r="WDV85" s="612"/>
      <c r="WDW85" s="181"/>
      <c r="WDX85" s="611"/>
      <c r="WDY85" s="612"/>
      <c r="WDZ85" s="612"/>
      <c r="WEA85" s="612"/>
      <c r="WEB85" s="612"/>
      <c r="WEC85" s="612"/>
      <c r="WED85" s="181"/>
      <c r="WEE85" s="611"/>
      <c r="WEF85" s="612"/>
      <c r="WEG85" s="612"/>
      <c r="WEH85" s="612"/>
      <c r="WEI85" s="612"/>
      <c r="WEJ85" s="612"/>
      <c r="WEK85" s="181"/>
      <c r="WEL85" s="611"/>
      <c r="WEM85" s="612"/>
      <c r="WEN85" s="612"/>
      <c r="WEO85" s="612"/>
      <c r="WEP85" s="612"/>
      <c r="WEQ85" s="612"/>
      <c r="WER85" s="181"/>
      <c r="WES85" s="611"/>
      <c r="WET85" s="612"/>
      <c r="WEU85" s="612"/>
      <c r="WEV85" s="612"/>
      <c r="WEW85" s="612"/>
      <c r="WEX85" s="612"/>
      <c r="WEY85" s="181"/>
      <c r="WEZ85" s="611"/>
      <c r="WFA85" s="612"/>
      <c r="WFB85" s="612"/>
      <c r="WFC85" s="612"/>
      <c r="WFD85" s="612"/>
      <c r="WFE85" s="612"/>
      <c r="WFF85" s="181"/>
      <c r="WFG85" s="611"/>
      <c r="WFH85" s="612"/>
      <c r="WFI85" s="612"/>
      <c r="WFJ85" s="612"/>
      <c r="WFK85" s="612"/>
      <c r="WFL85" s="612"/>
      <c r="WFM85" s="181"/>
      <c r="WFN85" s="611"/>
      <c r="WFO85" s="612"/>
      <c r="WFP85" s="612"/>
      <c r="WFQ85" s="612"/>
      <c r="WFR85" s="612"/>
      <c r="WFS85" s="612"/>
      <c r="WFT85" s="181"/>
      <c r="WFU85" s="611"/>
      <c r="WFV85" s="612"/>
      <c r="WFW85" s="612"/>
      <c r="WFX85" s="612"/>
      <c r="WFY85" s="612"/>
      <c r="WFZ85" s="612"/>
      <c r="WGA85" s="181"/>
      <c r="WGB85" s="611"/>
      <c r="WGC85" s="612"/>
      <c r="WGD85" s="612"/>
      <c r="WGE85" s="612"/>
      <c r="WGF85" s="612"/>
      <c r="WGG85" s="612"/>
      <c r="WGH85" s="181"/>
      <c r="WGI85" s="611"/>
      <c r="WGJ85" s="612"/>
      <c r="WGK85" s="612"/>
      <c r="WGL85" s="612"/>
      <c r="WGM85" s="612"/>
      <c r="WGN85" s="612"/>
      <c r="WGO85" s="181"/>
      <c r="WGP85" s="611"/>
      <c r="WGQ85" s="612"/>
      <c r="WGR85" s="612"/>
      <c r="WGS85" s="612"/>
      <c r="WGT85" s="612"/>
      <c r="WGU85" s="612"/>
      <c r="WGV85" s="181"/>
      <c r="WGW85" s="611"/>
      <c r="WGX85" s="612"/>
      <c r="WGY85" s="612"/>
      <c r="WGZ85" s="612"/>
      <c r="WHA85" s="612"/>
      <c r="WHB85" s="612"/>
      <c r="WHC85" s="181"/>
      <c r="WHD85" s="611"/>
      <c r="WHE85" s="612"/>
      <c r="WHF85" s="612"/>
      <c r="WHG85" s="612"/>
      <c r="WHH85" s="612"/>
      <c r="WHI85" s="612"/>
      <c r="WHJ85" s="181"/>
      <c r="WHK85" s="611"/>
      <c r="WHL85" s="612"/>
      <c r="WHM85" s="612"/>
      <c r="WHN85" s="612"/>
      <c r="WHO85" s="612"/>
      <c r="WHP85" s="612"/>
      <c r="WHQ85" s="181"/>
      <c r="WHR85" s="611"/>
      <c r="WHS85" s="612"/>
      <c r="WHT85" s="612"/>
      <c r="WHU85" s="612"/>
      <c r="WHV85" s="612"/>
      <c r="WHW85" s="612"/>
      <c r="WHX85" s="181"/>
      <c r="WHY85" s="611"/>
      <c r="WHZ85" s="612"/>
      <c r="WIA85" s="612"/>
      <c r="WIB85" s="612"/>
      <c r="WIC85" s="612"/>
      <c r="WID85" s="612"/>
      <c r="WIE85" s="181"/>
      <c r="WIF85" s="611"/>
      <c r="WIG85" s="612"/>
      <c r="WIH85" s="612"/>
      <c r="WII85" s="612"/>
      <c r="WIJ85" s="612"/>
      <c r="WIK85" s="612"/>
      <c r="WIL85" s="181"/>
      <c r="WIM85" s="611"/>
      <c r="WIN85" s="612"/>
      <c r="WIO85" s="612"/>
      <c r="WIP85" s="612"/>
      <c r="WIQ85" s="612"/>
      <c r="WIR85" s="612"/>
      <c r="WIS85" s="181"/>
      <c r="WIT85" s="611"/>
      <c r="WIU85" s="612"/>
      <c r="WIV85" s="612"/>
      <c r="WIW85" s="612"/>
      <c r="WIX85" s="612"/>
      <c r="WIY85" s="612"/>
      <c r="WIZ85" s="181"/>
      <c r="WJA85" s="611"/>
      <c r="WJB85" s="612"/>
      <c r="WJC85" s="612"/>
      <c r="WJD85" s="612"/>
      <c r="WJE85" s="612"/>
      <c r="WJF85" s="612"/>
      <c r="WJG85" s="181"/>
      <c r="WJH85" s="611"/>
      <c r="WJI85" s="612"/>
      <c r="WJJ85" s="612"/>
      <c r="WJK85" s="612"/>
      <c r="WJL85" s="612"/>
      <c r="WJM85" s="612"/>
      <c r="WJN85" s="181"/>
      <c r="WJO85" s="611"/>
      <c r="WJP85" s="612"/>
      <c r="WJQ85" s="612"/>
      <c r="WJR85" s="612"/>
      <c r="WJS85" s="612"/>
      <c r="WJT85" s="612"/>
      <c r="WJU85" s="181"/>
      <c r="WJV85" s="611"/>
      <c r="WJW85" s="612"/>
      <c r="WJX85" s="612"/>
      <c r="WJY85" s="612"/>
      <c r="WJZ85" s="612"/>
      <c r="WKA85" s="612"/>
      <c r="WKB85" s="181"/>
      <c r="WKC85" s="611"/>
      <c r="WKD85" s="612"/>
      <c r="WKE85" s="612"/>
      <c r="WKF85" s="612"/>
      <c r="WKG85" s="612"/>
      <c r="WKH85" s="612"/>
      <c r="WKI85" s="181"/>
      <c r="WKJ85" s="611"/>
      <c r="WKK85" s="612"/>
      <c r="WKL85" s="612"/>
      <c r="WKM85" s="612"/>
      <c r="WKN85" s="612"/>
      <c r="WKO85" s="612"/>
      <c r="WKP85" s="181"/>
      <c r="WKQ85" s="611"/>
      <c r="WKR85" s="612"/>
      <c r="WKS85" s="612"/>
      <c r="WKT85" s="612"/>
      <c r="WKU85" s="612"/>
      <c r="WKV85" s="612"/>
      <c r="WKW85" s="181"/>
      <c r="WKX85" s="611"/>
      <c r="WKY85" s="612"/>
      <c r="WKZ85" s="612"/>
      <c r="WLA85" s="612"/>
      <c r="WLB85" s="612"/>
      <c r="WLC85" s="612"/>
      <c r="WLD85" s="181"/>
      <c r="WLE85" s="611"/>
      <c r="WLF85" s="612"/>
      <c r="WLG85" s="612"/>
      <c r="WLH85" s="612"/>
      <c r="WLI85" s="612"/>
      <c r="WLJ85" s="612"/>
      <c r="WLK85" s="181"/>
      <c r="WLL85" s="611"/>
      <c r="WLM85" s="612"/>
      <c r="WLN85" s="612"/>
      <c r="WLO85" s="612"/>
      <c r="WLP85" s="612"/>
      <c r="WLQ85" s="612"/>
      <c r="WLR85" s="181"/>
      <c r="WLS85" s="611"/>
      <c r="WLT85" s="612"/>
      <c r="WLU85" s="612"/>
      <c r="WLV85" s="612"/>
      <c r="WLW85" s="612"/>
      <c r="WLX85" s="612"/>
      <c r="WLY85" s="181"/>
      <c r="WLZ85" s="611"/>
      <c r="WMA85" s="612"/>
      <c r="WMB85" s="612"/>
      <c r="WMC85" s="612"/>
      <c r="WMD85" s="612"/>
      <c r="WME85" s="612"/>
      <c r="WMF85" s="181"/>
      <c r="WMG85" s="611"/>
      <c r="WMH85" s="612"/>
      <c r="WMI85" s="612"/>
      <c r="WMJ85" s="612"/>
      <c r="WMK85" s="612"/>
      <c r="WML85" s="612"/>
      <c r="WMM85" s="181"/>
      <c r="WMN85" s="611"/>
      <c r="WMO85" s="612"/>
      <c r="WMP85" s="612"/>
      <c r="WMQ85" s="612"/>
      <c r="WMR85" s="612"/>
      <c r="WMS85" s="612"/>
      <c r="WMT85" s="181"/>
      <c r="WMU85" s="611"/>
      <c r="WMV85" s="612"/>
      <c r="WMW85" s="612"/>
      <c r="WMX85" s="612"/>
      <c r="WMY85" s="612"/>
      <c r="WMZ85" s="612"/>
      <c r="WNA85" s="181"/>
      <c r="WNB85" s="611"/>
      <c r="WNC85" s="612"/>
      <c r="WND85" s="612"/>
      <c r="WNE85" s="612"/>
      <c r="WNF85" s="612"/>
      <c r="WNG85" s="612"/>
      <c r="WNH85" s="181"/>
      <c r="WNI85" s="611"/>
      <c r="WNJ85" s="612"/>
      <c r="WNK85" s="612"/>
      <c r="WNL85" s="612"/>
      <c r="WNM85" s="612"/>
      <c r="WNN85" s="612"/>
      <c r="WNO85" s="181"/>
      <c r="WNP85" s="611"/>
      <c r="WNQ85" s="612"/>
      <c r="WNR85" s="612"/>
      <c r="WNS85" s="612"/>
      <c r="WNT85" s="612"/>
      <c r="WNU85" s="612"/>
      <c r="WNV85" s="181"/>
      <c r="WNW85" s="611"/>
      <c r="WNX85" s="612"/>
      <c r="WNY85" s="612"/>
      <c r="WNZ85" s="612"/>
      <c r="WOA85" s="612"/>
      <c r="WOB85" s="612"/>
      <c r="WOC85" s="181"/>
      <c r="WOD85" s="611"/>
      <c r="WOE85" s="612"/>
      <c r="WOF85" s="612"/>
      <c r="WOG85" s="612"/>
      <c r="WOH85" s="612"/>
      <c r="WOI85" s="612"/>
      <c r="WOJ85" s="181"/>
      <c r="WOK85" s="611"/>
      <c r="WOL85" s="612"/>
      <c r="WOM85" s="612"/>
      <c r="WON85" s="612"/>
      <c r="WOO85" s="612"/>
      <c r="WOP85" s="612"/>
      <c r="WOQ85" s="181"/>
      <c r="WOR85" s="611"/>
      <c r="WOS85" s="612"/>
      <c r="WOT85" s="612"/>
      <c r="WOU85" s="612"/>
      <c r="WOV85" s="612"/>
      <c r="WOW85" s="612"/>
      <c r="WOX85" s="181"/>
      <c r="WOY85" s="611"/>
      <c r="WOZ85" s="612"/>
      <c r="WPA85" s="612"/>
      <c r="WPB85" s="612"/>
      <c r="WPC85" s="612"/>
      <c r="WPD85" s="612"/>
      <c r="WPE85" s="181"/>
      <c r="WPF85" s="611"/>
      <c r="WPG85" s="612"/>
      <c r="WPH85" s="612"/>
      <c r="WPI85" s="612"/>
      <c r="WPJ85" s="612"/>
      <c r="WPK85" s="612"/>
      <c r="WPL85" s="181"/>
      <c r="WPM85" s="611"/>
      <c r="WPN85" s="612"/>
      <c r="WPO85" s="612"/>
      <c r="WPP85" s="612"/>
      <c r="WPQ85" s="612"/>
      <c r="WPR85" s="612"/>
      <c r="WPS85" s="181"/>
      <c r="WPT85" s="611"/>
      <c r="WPU85" s="612"/>
      <c r="WPV85" s="612"/>
      <c r="WPW85" s="612"/>
      <c r="WPX85" s="612"/>
      <c r="WPY85" s="612"/>
      <c r="WPZ85" s="181"/>
      <c r="WQA85" s="611"/>
      <c r="WQB85" s="612"/>
      <c r="WQC85" s="612"/>
      <c r="WQD85" s="612"/>
      <c r="WQE85" s="612"/>
      <c r="WQF85" s="612"/>
      <c r="WQG85" s="181"/>
      <c r="WQH85" s="611"/>
      <c r="WQI85" s="612"/>
      <c r="WQJ85" s="612"/>
      <c r="WQK85" s="612"/>
      <c r="WQL85" s="612"/>
      <c r="WQM85" s="612"/>
      <c r="WQN85" s="181"/>
      <c r="WQO85" s="611"/>
      <c r="WQP85" s="612"/>
      <c r="WQQ85" s="612"/>
      <c r="WQR85" s="612"/>
      <c r="WQS85" s="612"/>
      <c r="WQT85" s="612"/>
      <c r="WQU85" s="181"/>
      <c r="WQV85" s="611"/>
      <c r="WQW85" s="612"/>
      <c r="WQX85" s="612"/>
      <c r="WQY85" s="612"/>
      <c r="WQZ85" s="612"/>
      <c r="WRA85" s="612"/>
      <c r="WRB85" s="181"/>
      <c r="WRC85" s="611"/>
      <c r="WRD85" s="612"/>
      <c r="WRE85" s="612"/>
      <c r="WRF85" s="612"/>
      <c r="WRG85" s="612"/>
      <c r="WRH85" s="612"/>
      <c r="WRI85" s="181"/>
      <c r="WRJ85" s="611"/>
      <c r="WRK85" s="612"/>
      <c r="WRL85" s="612"/>
      <c r="WRM85" s="612"/>
      <c r="WRN85" s="612"/>
      <c r="WRO85" s="612"/>
      <c r="WRP85" s="181"/>
      <c r="WRQ85" s="611"/>
      <c r="WRR85" s="612"/>
      <c r="WRS85" s="612"/>
      <c r="WRT85" s="612"/>
      <c r="WRU85" s="612"/>
      <c r="WRV85" s="612"/>
      <c r="WRW85" s="181"/>
      <c r="WRX85" s="611"/>
      <c r="WRY85" s="612"/>
      <c r="WRZ85" s="612"/>
      <c r="WSA85" s="612"/>
      <c r="WSB85" s="612"/>
      <c r="WSC85" s="612"/>
      <c r="WSD85" s="181"/>
      <c r="WSE85" s="611"/>
      <c r="WSF85" s="612"/>
      <c r="WSG85" s="612"/>
      <c r="WSH85" s="612"/>
      <c r="WSI85" s="612"/>
      <c r="WSJ85" s="612"/>
      <c r="WSK85" s="181"/>
      <c r="WSL85" s="611"/>
      <c r="WSM85" s="612"/>
      <c r="WSN85" s="612"/>
      <c r="WSO85" s="612"/>
      <c r="WSP85" s="612"/>
      <c r="WSQ85" s="612"/>
      <c r="WSR85" s="181"/>
      <c r="WSS85" s="611"/>
      <c r="WST85" s="612"/>
      <c r="WSU85" s="612"/>
      <c r="WSV85" s="612"/>
      <c r="WSW85" s="612"/>
      <c r="WSX85" s="612"/>
      <c r="WSY85" s="181"/>
      <c r="WSZ85" s="611"/>
      <c r="WTA85" s="612"/>
      <c r="WTB85" s="612"/>
      <c r="WTC85" s="612"/>
      <c r="WTD85" s="612"/>
      <c r="WTE85" s="612"/>
      <c r="WTF85" s="181"/>
      <c r="WTG85" s="611"/>
      <c r="WTH85" s="612"/>
      <c r="WTI85" s="612"/>
      <c r="WTJ85" s="612"/>
      <c r="WTK85" s="612"/>
      <c r="WTL85" s="612"/>
      <c r="WTM85" s="181"/>
      <c r="WTN85" s="611"/>
      <c r="WTO85" s="612"/>
      <c r="WTP85" s="612"/>
      <c r="WTQ85" s="612"/>
      <c r="WTR85" s="612"/>
      <c r="WTS85" s="612"/>
      <c r="WTT85" s="181"/>
      <c r="WTU85" s="611"/>
      <c r="WTV85" s="612"/>
      <c r="WTW85" s="612"/>
      <c r="WTX85" s="612"/>
      <c r="WTY85" s="612"/>
      <c r="WTZ85" s="612"/>
      <c r="WUA85" s="181"/>
      <c r="WUB85" s="611"/>
      <c r="WUC85" s="612"/>
      <c r="WUD85" s="612"/>
      <c r="WUE85" s="612"/>
      <c r="WUF85" s="612"/>
      <c r="WUG85" s="612"/>
      <c r="WUH85" s="181"/>
      <c r="WUI85" s="611"/>
      <c r="WUJ85" s="612"/>
      <c r="WUK85" s="612"/>
      <c r="WUL85" s="612"/>
      <c r="WUM85" s="612"/>
      <c r="WUN85" s="612"/>
      <c r="WUO85" s="181"/>
      <c r="WUP85" s="611"/>
      <c r="WUQ85" s="612"/>
      <c r="WUR85" s="612"/>
      <c r="WUS85" s="612"/>
      <c r="WUT85" s="612"/>
      <c r="WUU85" s="612"/>
      <c r="WUV85" s="181"/>
      <c r="WUW85" s="611"/>
      <c r="WUX85" s="612"/>
      <c r="WUY85" s="612"/>
      <c r="WUZ85" s="612"/>
      <c r="WVA85" s="612"/>
      <c r="WVB85" s="612"/>
      <c r="WVC85" s="181"/>
      <c r="WVD85" s="611"/>
      <c r="WVE85" s="612"/>
      <c r="WVF85" s="612"/>
      <c r="WVG85" s="612"/>
      <c r="WVH85" s="612"/>
      <c r="WVI85" s="612"/>
      <c r="WVJ85" s="181"/>
      <c r="WVK85" s="611"/>
      <c r="WVL85" s="612"/>
      <c r="WVM85" s="612"/>
      <c r="WVN85" s="612"/>
      <c r="WVO85" s="612"/>
      <c r="WVP85" s="612"/>
      <c r="WVQ85" s="181"/>
      <c r="WVR85" s="611"/>
      <c r="WVS85" s="612"/>
      <c r="WVT85" s="612"/>
      <c r="WVU85" s="612"/>
      <c r="WVV85" s="612"/>
      <c r="WVW85" s="612"/>
      <c r="WVX85" s="181"/>
      <c r="WVY85" s="611"/>
      <c r="WVZ85" s="612"/>
      <c r="WWA85" s="612"/>
      <c r="WWB85" s="612"/>
      <c r="WWC85" s="612"/>
      <c r="WWD85" s="612"/>
      <c r="WWE85" s="181"/>
      <c r="WWF85" s="611"/>
      <c r="WWG85" s="612"/>
      <c r="WWH85" s="612"/>
      <c r="WWI85" s="612"/>
      <c r="WWJ85" s="612"/>
      <c r="WWK85" s="612"/>
      <c r="WWL85" s="181"/>
      <c r="WWM85" s="611"/>
      <c r="WWN85" s="612"/>
      <c r="WWO85" s="612"/>
      <c r="WWP85" s="612"/>
      <c r="WWQ85" s="612"/>
      <c r="WWR85" s="612"/>
      <c r="WWS85" s="181"/>
      <c r="WWT85" s="611"/>
      <c r="WWU85" s="612"/>
      <c r="WWV85" s="612"/>
      <c r="WWW85" s="612"/>
      <c r="WWX85" s="612"/>
      <c r="WWY85" s="612"/>
      <c r="WWZ85" s="181"/>
      <c r="WXA85" s="611"/>
      <c r="WXB85" s="612"/>
      <c r="WXC85" s="612"/>
      <c r="WXD85" s="612"/>
      <c r="WXE85" s="612"/>
      <c r="WXF85" s="612"/>
      <c r="WXG85" s="181"/>
      <c r="WXH85" s="611"/>
      <c r="WXI85" s="612"/>
      <c r="WXJ85" s="612"/>
      <c r="WXK85" s="612"/>
      <c r="WXL85" s="612"/>
      <c r="WXM85" s="612"/>
      <c r="WXN85" s="181"/>
      <c r="WXO85" s="611"/>
      <c r="WXP85" s="612"/>
      <c r="WXQ85" s="612"/>
      <c r="WXR85" s="612"/>
      <c r="WXS85" s="612"/>
      <c r="WXT85" s="612"/>
      <c r="WXU85" s="181"/>
      <c r="WXV85" s="611"/>
      <c r="WXW85" s="612"/>
      <c r="WXX85" s="612"/>
      <c r="WXY85" s="612"/>
      <c r="WXZ85" s="612"/>
      <c r="WYA85" s="612"/>
      <c r="WYB85" s="181"/>
      <c r="WYC85" s="611"/>
      <c r="WYD85" s="612"/>
      <c r="WYE85" s="612"/>
      <c r="WYF85" s="612"/>
      <c r="WYG85" s="612"/>
      <c r="WYH85" s="612"/>
      <c r="WYI85" s="181"/>
      <c r="WYJ85" s="611"/>
      <c r="WYK85" s="612"/>
      <c r="WYL85" s="612"/>
      <c r="WYM85" s="612"/>
      <c r="WYN85" s="612"/>
      <c r="WYO85" s="612"/>
      <c r="WYP85" s="181"/>
      <c r="WYQ85" s="611"/>
      <c r="WYR85" s="612"/>
      <c r="WYS85" s="612"/>
      <c r="WYT85" s="612"/>
      <c r="WYU85" s="612"/>
      <c r="WYV85" s="612"/>
      <c r="WYW85" s="181"/>
      <c r="WYX85" s="611"/>
      <c r="WYY85" s="612"/>
      <c r="WYZ85" s="612"/>
      <c r="WZA85" s="612"/>
      <c r="WZB85" s="612"/>
      <c r="WZC85" s="612"/>
      <c r="WZD85" s="181"/>
      <c r="WZE85" s="611"/>
      <c r="WZF85" s="612"/>
      <c r="WZG85" s="612"/>
      <c r="WZH85" s="612"/>
      <c r="WZI85" s="612"/>
      <c r="WZJ85" s="612"/>
      <c r="WZK85" s="181"/>
      <c r="WZL85" s="611"/>
      <c r="WZM85" s="612"/>
      <c r="WZN85" s="612"/>
      <c r="WZO85" s="612"/>
      <c r="WZP85" s="612"/>
      <c r="WZQ85" s="612"/>
      <c r="WZR85" s="181"/>
      <c r="WZS85" s="611"/>
      <c r="WZT85" s="612"/>
      <c r="WZU85" s="612"/>
      <c r="WZV85" s="612"/>
      <c r="WZW85" s="612"/>
      <c r="WZX85" s="612"/>
      <c r="WZY85" s="181"/>
      <c r="WZZ85" s="611"/>
      <c r="XAA85" s="612"/>
      <c r="XAB85" s="612"/>
      <c r="XAC85" s="612"/>
      <c r="XAD85" s="612"/>
      <c r="XAE85" s="612"/>
      <c r="XAF85" s="181"/>
      <c r="XAG85" s="611"/>
      <c r="XAH85" s="612"/>
      <c r="XAI85" s="612"/>
      <c r="XAJ85" s="612"/>
      <c r="XAK85" s="612"/>
      <c r="XAL85" s="612"/>
      <c r="XAM85" s="181"/>
      <c r="XAN85" s="611"/>
      <c r="XAO85" s="612"/>
      <c r="XAP85" s="612"/>
      <c r="XAQ85" s="612"/>
      <c r="XAR85" s="612"/>
      <c r="XAS85" s="612"/>
      <c r="XAT85" s="181"/>
      <c r="XAU85" s="611"/>
      <c r="XAV85" s="612"/>
      <c r="XAW85" s="612"/>
      <c r="XAX85" s="612"/>
      <c r="XAY85" s="612"/>
      <c r="XAZ85" s="612"/>
      <c r="XBA85" s="181"/>
      <c r="XBB85" s="611"/>
      <c r="XBC85" s="612"/>
      <c r="XBD85" s="612"/>
      <c r="XBE85" s="612"/>
      <c r="XBF85" s="612"/>
      <c r="XBG85" s="612"/>
      <c r="XBH85" s="181"/>
      <c r="XBI85" s="611"/>
      <c r="XBJ85" s="612"/>
      <c r="XBK85" s="612"/>
      <c r="XBL85" s="612"/>
      <c r="XBM85" s="612"/>
      <c r="XBN85" s="612"/>
      <c r="XBO85" s="181"/>
      <c r="XBP85" s="611"/>
      <c r="XBQ85" s="612"/>
      <c r="XBR85" s="612"/>
      <c r="XBS85" s="612"/>
      <c r="XBT85" s="612"/>
      <c r="XBU85" s="612"/>
      <c r="XBV85" s="181"/>
      <c r="XBW85" s="611"/>
      <c r="XBX85" s="612"/>
      <c r="XBY85" s="612"/>
      <c r="XBZ85" s="612"/>
      <c r="XCA85" s="612"/>
      <c r="XCB85" s="612"/>
      <c r="XCC85" s="181"/>
      <c r="XCD85" s="611"/>
      <c r="XCE85" s="612"/>
      <c r="XCF85" s="612"/>
      <c r="XCG85" s="612"/>
      <c r="XCH85" s="612"/>
      <c r="XCI85" s="612"/>
      <c r="XCJ85" s="181"/>
      <c r="XCK85" s="611"/>
      <c r="XCL85" s="612"/>
      <c r="XCM85" s="612"/>
      <c r="XCN85" s="612"/>
      <c r="XCO85" s="612"/>
      <c r="XCP85" s="612"/>
      <c r="XCQ85" s="181"/>
      <c r="XCR85" s="611"/>
      <c r="XCS85" s="612"/>
      <c r="XCT85" s="612"/>
      <c r="XCU85" s="612"/>
      <c r="XCV85" s="612"/>
      <c r="XCW85" s="612"/>
      <c r="XCX85" s="181"/>
      <c r="XCY85" s="611"/>
      <c r="XCZ85" s="612"/>
      <c r="XDA85" s="612"/>
      <c r="XDB85" s="612"/>
      <c r="XDC85" s="612"/>
      <c r="XDD85" s="612"/>
      <c r="XDE85" s="181"/>
      <c r="XDF85" s="611"/>
      <c r="XDG85" s="612"/>
      <c r="XDH85" s="612"/>
      <c r="XDI85" s="612"/>
      <c r="XDJ85" s="612"/>
      <c r="XDK85" s="612"/>
      <c r="XDL85" s="181"/>
      <c r="XDM85" s="611"/>
      <c r="XDN85" s="612"/>
      <c r="XDO85" s="612"/>
      <c r="XDP85" s="612"/>
      <c r="XDQ85" s="612"/>
      <c r="XDR85" s="612"/>
      <c r="XDS85" s="181"/>
      <c r="XDT85" s="611"/>
      <c r="XDU85" s="612"/>
      <c r="XDV85" s="612"/>
      <c r="XDW85" s="612"/>
      <c r="XDX85" s="612"/>
      <c r="XDY85" s="612"/>
      <c r="XDZ85" s="181"/>
      <c r="XEA85" s="611"/>
      <c r="XEB85" s="612"/>
      <c r="XEC85" s="612"/>
      <c r="XED85" s="612"/>
      <c r="XEE85" s="612"/>
      <c r="XEF85" s="612"/>
      <c r="XEG85" s="181"/>
      <c r="XEH85" s="611"/>
      <c r="XEI85" s="612"/>
      <c r="XEJ85" s="612"/>
      <c r="XEK85" s="612"/>
      <c r="XEL85" s="612"/>
      <c r="XEM85" s="612"/>
      <c r="XEN85" s="181"/>
      <c r="XEO85" s="611"/>
      <c r="XEP85" s="612"/>
      <c r="XEQ85" s="612"/>
      <c r="XER85" s="612"/>
      <c r="XES85" s="612"/>
      <c r="XET85" s="612"/>
      <c r="XEU85" s="181"/>
      <c r="XEV85" s="611"/>
      <c r="XEW85" s="611"/>
      <c r="XEX85" s="611"/>
    </row>
    <row r="86" spans="1:16378" ht="101.1" customHeight="1" x14ac:dyDescent="0.25">
      <c r="A86" s="176" t="str">
        <f>+Categoria_de_Costos!B847</f>
        <v>c. LEC Desarrollo Productivo (Capital de trabajo bioseguridad y control de enfermedades)</v>
      </c>
      <c r="B86" s="609" t="s">
        <v>582</v>
      </c>
      <c r="C86" s="610"/>
      <c r="D86" s="610"/>
      <c r="E86" s="610"/>
      <c r="F86" s="610"/>
      <c r="G86" s="610"/>
    </row>
    <row r="87" spans="1:16378" ht="134.25" customHeight="1" x14ac:dyDescent="0.25">
      <c r="A87" s="179" t="str">
        <f>+Categoria_de_Costos!B855</f>
        <v>d. LEC Desarrollo Productivo (Reparación infraestructura
pecuaria)</v>
      </c>
      <c r="B87" s="609" t="s">
        <v>583</v>
      </c>
      <c r="C87" s="610"/>
      <c r="D87" s="610"/>
      <c r="E87" s="610"/>
      <c r="F87" s="610"/>
      <c r="G87" s="610"/>
      <c r="I87" s="158"/>
      <c r="J87" s="613"/>
      <c r="K87" s="614"/>
      <c r="L87" s="614"/>
      <c r="M87" s="614"/>
      <c r="N87" s="614"/>
      <c r="O87" s="614"/>
      <c r="P87" s="158"/>
      <c r="Q87" s="613"/>
      <c r="R87" s="614"/>
      <c r="S87" s="614"/>
      <c r="T87" s="614"/>
      <c r="U87" s="614"/>
      <c r="V87" s="614"/>
      <c r="W87" s="158"/>
      <c r="X87" s="613"/>
      <c r="Y87" s="614"/>
      <c r="Z87" s="614"/>
      <c r="AA87" s="614"/>
      <c r="AB87" s="614"/>
      <c r="AC87" s="614"/>
      <c r="AD87" s="158"/>
      <c r="AE87" s="613"/>
      <c r="AF87" s="614"/>
      <c r="AG87" s="614"/>
      <c r="AH87" s="614"/>
      <c r="AI87" s="614"/>
      <c r="AJ87" s="614"/>
      <c r="AK87" s="158"/>
      <c r="AL87" s="613"/>
      <c r="AM87" s="614"/>
      <c r="AN87" s="614"/>
      <c r="AO87" s="614"/>
      <c r="AP87" s="614"/>
      <c r="AQ87" s="614"/>
      <c r="AR87" s="158"/>
      <c r="AS87" s="613"/>
      <c r="AT87" s="614"/>
      <c r="AU87" s="614"/>
      <c r="AV87" s="614"/>
      <c r="AW87" s="614"/>
      <c r="AX87" s="614"/>
      <c r="AY87" s="180"/>
      <c r="AZ87" s="611"/>
      <c r="BA87" s="612"/>
      <c r="BB87" s="612"/>
      <c r="BC87" s="612"/>
      <c r="BD87" s="612"/>
      <c r="BE87" s="612"/>
      <c r="BF87" s="181"/>
      <c r="BG87" s="611"/>
      <c r="BH87" s="612"/>
      <c r="BI87" s="612"/>
      <c r="BJ87" s="612"/>
      <c r="BK87" s="612"/>
      <c r="BL87" s="612"/>
      <c r="BM87" s="181"/>
      <c r="BN87" s="611"/>
      <c r="BO87" s="612"/>
      <c r="BP87" s="612"/>
      <c r="BQ87" s="612"/>
      <c r="BR87" s="612"/>
      <c r="BS87" s="612"/>
      <c r="BT87" s="181"/>
      <c r="BU87" s="611"/>
      <c r="BV87" s="612"/>
      <c r="BW87" s="612"/>
      <c r="BX87" s="612"/>
      <c r="BY87" s="612"/>
      <c r="BZ87" s="612"/>
      <c r="CA87" s="181"/>
      <c r="CB87" s="611"/>
      <c r="CC87" s="612"/>
      <c r="CD87" s="612"/>
      <c r="CE87" s="612"/>
      <c r="CF87" s="612"/>
      <c r="CG87" s="612"/>
      <c r="CH87" s="181"/>
      <c r="CI87" s="611"/>
      <c r="CJ87" s="612"/>
      <c r="CK87" s="612"/>
      <c r="CL87" s="612"/>
      <c r="CM87" s="612"/>
      <c r="CN87" s="612"/>
      <c r="CO87" s="181"/>
      <c r="CP87" s="611"/>
      <c r="CQ87" s="612"/>
      <c r="CR87" s="612"/>
      <c r="CS87" s="612"/>
      <c r="CT87" s="612"/>
      <c r="CU87" s="612"/>
      <c r="CV87" s="181"/>
      <c r="CW87" s="611"/>
      <c r="CX87" s="612"/>
      <c r="CY87" s="612"/>
      <c r="CZ87" s="612"/>
      <c r="DA87" s="612"/>
      <c r="DB87" s="612"/>
      <c r="DC87" s="181"/>
      <c r="DD87" s="611"/>
      <c r="DE87" s="612"/>
      <c r="DF87" s="612"/>
      <c r="DG87" s="612"/>
      <c r="DH87" s="612"/>
      <c r="DI87" s="612"/>
      <c r="DJ87" s="181"/>
      <c r="DK87" s="611"/>
      <c r="DL87" s="612"/>
      <c r="DM87" s="612"/>
      <c r="DN87" s="612"/>
      <c r="DO87" s="612"/>
      <c r="DP87" s="612"/>
      <c r="DQ87" s="181"/>
      <c r="DR87" s="611"/>
      <c r="DS87" s="612"/>
      <c r="DT87" s="612"/>
      <c r="DU87" s="612"/>
      <c r="DV87" s="612"/>
      <c r="DW87" s="612"/>
      <c r="DX87" s="181"/>
      <c r="DY87" s="611"/>
      <c r="DZ87" s="612"/>
      <c r="EA87" s="612"/>
      <c r="EB87" s="612"/>
      <c r="EC87" s="612"/>
      <c r="ED87" s="612"/>
      <c r="EE87" s="181"/>
      <c r="EF87" s="611"/>
      <c r="EG87" s="612"/>
      <c r="EH87" s="612"/>
      <c r="EI87" s="612"/>
      <c r="EJ87" s="612"/>
      <c r="EK87" s="612"/>
      <c r="EL87" s="181"/>
      <c r="EM87" s="611"/>
      <c r="EN87" s="612"/>
      <c r="EO87" s="612"/>
      <c r="EP87" s="612"/>
      <c r="EQ87" s="612"/>
      <c r="ER87" s="612"/>
      <c r="ES87" s="181"/>
      <c r="ET87" s="611"/>
      <c r="EU87" s="612"/>
      <c r="EV87" s="612"/>
      <c r="EW87" s="612"/>
      <c r="EX87" s="612"/>
      <c r="EY87" s="612"/>
      <c r="EZ87" s="181"/>
      <c r="FA87" s="611"/>
      <c r="FB87" s="612"/>
      <c r="FC87" s="612"/>
      <c r="FD87" s="612"/>
      <c r="FE87" s="612"/>
      <c r="FF87" s="612"/>
      <c r="FG87" s="181"/>
      <c r="FH87" s="611"/>
      <c r="FI87" s="612"/>
      <c r="FJ87" s="612"/>
      <c r="FK87" s="612"/>
      <c r="FL87" s="612"/>
      <c r="FM87" s="612"/>
      <c r="FN87" s="181"/>
      <c r="FO87" s="611"/>
      <c r="FP87" s="612"/>
      <c r="FQ87" s="612"/>
      <c r="FR87" s="612"/>
      <c r="FS87" s="612"/>
      <c r="FT87" s="612"/>
      <c r="FU87" s="181"/>
      <c r="FV87" s="611"/>
      <c r="FW87" s="612"/>
      <c r="FX87" s="612"/>
      <c r="FY87" s="612"/>
      <c r="FZ87" s="612"/>
      <c r="GA87" s="612"/>
      <c r="GB87" s="181"/>
      <c r="GC87" s="611"/>
      <c r="GD87" s="612"/>
      <c r="GE87" s="612"/>
      <c r="GF87" s="612"/>
      <c r="GG87" s="612"/>
      <c r="GH87" s="612"/>
      <c r="GI87" s="181"/>
      <c r="GJ87" s="611"/>
      <c r="GK87" s="612"/>
      <c r="GL87" s="612"/>
      <c r="GM87" s="612"/>
      <c r="GN87" s="612"/>
      <c r="GO87" s="612"/>
      <c r="GP87" s="181"/>
      <c r="GQ87" s="611"/>
      <c r="GR87" s="612"/>
      <c r="GS87" s="612"/>
      <c r="GT87" s="612"/>
      <c r="GU87" s="612"/>
      <c r="GV87" s="612"/>
      <c r="GW87" s="181"/>
      <c r="GX87" s="611"/>
      <c r="GY87" s="612"/>
      <c r="GZ87" s="612"/>
      <c r="HA87" s="612"/>
      <c r="HB87" s="612"/>
      <c r="HC87" s="612"/>
      <c r="HD87" s="181"/>
      <c r="HE87" s="611"/>
      <c r="HF87" s="612"/>
      <c r="HG87" s="612"/>
      <c r="HH87" s="612"/>
      <c r="HI87" s="612"/>
      <c r="HJ87" s="612"/>
      <c r="HK87" s="181"/>
      <c r="HL87" s="611"/>
      <c r="HM87" s="612"/>
      <c r="HN87" s="612"/>
      <c r="HO87" s="612"/>
      <c r="HP87" s="612"/>
      <c r="HQ87" s="612"/>
      <c r="HR87" s="181"/>
      <c r="HS87" s="611"/>
      <c r="HT87" s="612"/>
      <c r="HU87" s="612"/>
      <c r="HV87" s="612"/>
      <c r="HW87" s="612"/>
      <c r="HX87" s="612"/>
      <c r="HY87" s="181"/>
      <c r="HZ87" s="611"/>
      <c r="IA87" s="612"/>
      <c r="IB87" s="612"/>
      <c r="IC87" s="612"/>
      <c r="ID87" s="612"/>
      <c r="IE87" s="612"/>
      <c r="IF87" s="181"/>
      <c r="IG87" s="611"/>
      <c r="IH87" s="612"/>
      <c r="II87" s="612"/>
      <c r="IJ87" s="612"/>
      <c r="IK87" s="612"/>
      <c r="IL87" s="612"/>
      <c r="IM87" s="181"/>
      <c r="IN87" s="611"/>
      <c r="IO87" s="612"/>
      <c r="IP87" s="612"/>
      <c r="IQ87" s="612"/>
      <c r="IR87" s="612"/>
      <c r="IS87" s="612"/>
      <c r="IT87" s="181"/>
      <c r="IU87" s="611"/>
      <c r="IV87" s="612"/>
      <c r="IW87" s="612"/>
      <c r="IX87" s="612"/>
      <c r="IY87" s="612"/>
      <c r="IZ87" s="612"/>
      <c r="JA87" s="181"/>
      <c r="JB87" s="611"/>
      <c r="JC87" s="612"/>
      <c r="JD87" s="612"/>
      <c r="JE87" s="612"/>
      <c r="JF87" s="612"/>
      <c r="JG87" s="612"/>
      <c r="JH87" s="181"/>
      <c r="JI87" s="611"/>
      <c r="JJ87" s="612"/>
      <c r="JK87" s="612"/>
      <c r="JL87" s="612"/>
      <c r="JM87" s="612"/>
      <c r="JN87" s="612"/>
      <c r="JO87" s="181"/>
      <c r="JP87" s="611"/>
      <c r="JQ87" s="612"/>
      <c r="JR87" s="612"/>
      <c r="JS87" s="612"/>
      <c r="JT87" s="612"/>
      <c r="JU87" s="612"/>
      <c r="JV87" s="181"/>
      <c r="JW87" s="611"/>
      <c r="JX87" s="612"/>
      <c r="JY87" s="612"/>
      <c r="JZ87" s="612"/>
      <c r="KA87" s="612"/>
      <c r="KB87" s="612"/>
      <c r="KC87" s="181"/>
      <c r="KD87" s="611"/>
      <c r="KE87" s="612"/>
      <c r="KF87" s="612"/>
      <c r="KG87" s="612"/>
      <c r="KH87" s="612"/>
      <c r="KI87" s="612"/>
      <c r="KJ87" s="181"/>
      <c r="KK87" s="611"/>
      <c r="KL87" s="612"/>
      <c r="KM87" s="612"/>
      <c r="KN87" s="612"/>
      <c r="KO87" s="612"/>
      <c r="KP87" s="612"/>
      <c r="KQ87" s="181"/>
      <c r="KR87" s="611"/>
      <c r="KS87" s="612"/>
      <c r="KT87" s="612"/>
      <c r="KU87" s="612"/>
      <c r="KV87" s="612"/>
      <c r="KW87" s="612"/>
      <c r="KX87" s="181"/>
      <c r="KY87" s="611"/>
      <c r="KZ87" s="612"/>
      <c r="LA87" s="612"/>
      <c r="LB87" s="612"/>
      <c r="LC87" s="612"/>
      <c r="LD87" s="612"/>
      <c r="LE87" s="181"/>
      <c r="LF87" s="611"/>
      <c r="LG87" s="612"/>
      <c r="LH87" s="612"/>
      <c r="LI87" s="612"/>
      <c r="LJ87" s="612"/>
      <c r="LK87" s="612"/>
      <c r="LL87" s="181"/>
      <c r="LM87" s="611"/>
      <c r="LN87" s="612"/>
      <c r="LO87" s="612"/>
      <c r="LP87" s="612"/>
      <c r="LQ87" s="612"/>
      <c r="LR87" s="612"/>
      <c r="LS87" s="181"/>
      <c r="LT87" s="611"/>
      <c r="LU87" s="612"/>
      <c r="LV87" s="612"/>
      <c r="LW87" s="612"/>
      <c r="LX87" s="612"/>
      <c r="LY87" s="612"/>
      <c r="LZ87" s="181"/>
      <c r="MA87" s="611"/>
      <c r="MB87" s="612"/>
      <c r="MC87" s="612"/>
      <c r="MD87" s="612"/>
      <c r="ME87" s="612"/>
      <c r="MF87" s="612"/>
      <c r="MG87" s="181"/>
      <c r="MH87" s="611"/>
      <c r="MI87" s="612"/>
      <c r="MJ87" s="612"/>
      <c r="MK87" s="612"/>
      <c r="ML87" s="612"/>
      <c r="MM87" s="612"/>
      <c r="MN87" s="181"/>
      <c r="MO87" s="611"/>
      <c r="MP87" s="612"/>
      <c r="MQ87" s="612"/>
      <c r="MR87" s="612"/>
      <c r="MS87" s="612"/>
      <c r="MT87" s="612"/>
      <c r="MU87" s="181"/>
      <c r="MV87" s="611"/>
      <c r="MW87" s="612"/>
      <c r="MX87" s="612"/>
      <c r="MY87" s="612"/>
      <c r="MZ87" s="612"/>
      <c r="NA87" s="612"/>
      <c r="NB87" s="181"/>
      <c r="NC87" s="611"/>
      <c r="ND87" s="612"/>
      <c r="NE87" s="612"/>
      <c r="NF87" s="612"/>
      <c r="NG87" s="612"/>
      <c r="NH87" s="612"/>
      <c r="NI87" s="181"/>
      <c r="NJ87" s="611"/>
      <c r="NK87" s="612"/>
      <c r="NL87" s="612"/>
      <c r="NM87" s="612"/>
      <c r="NN87" s="612"/>
      <c r="NO87" s="612"/>
      <c r="NP87" s="181"/>
      <c r="NQ87" s="611"/>
      <c r="NR87" s="612"/>
      <c r="NS87" s="612"/>
      <c r="NT87" s="612"/>
      <c r="NU87" s="612"/>
      <c r="NV87" s="612"/>
      <c r="NW87" s="181"/>
      <c r="NX87" s="611"/>
      <c r="NY87" s="612"/>
      <c r="NZ87" s="612"/>
      <c r="OA87" s="612"/>
      <c r="OB87" s="612"/>
      <c r="OC87" s="612"/>
      <c r="OD87" s="181"/>
      <c r="OE87" s="611"/>
      <c r="OF87" s="612"/>
      <c r="OG87" s="612"/>
      <c r="OH87" s="612"/>
      <c r="OI87" s="612"/>
      <c r="OJ87" s="612"/>
      <c r="OK87" s="181"/>
      <c r="OL87" s="611"/>
      <c r="OM87" s="612"/>
      <c r="ON87" s="612"/>
      <c r="OO87" s="612"/>
      <c r="OP87" s="612"/>
      <c r="OQ87" s="612"/>
      <c r="OR87" s="181"/>
      <c r="OS87" s="611"/>
      <c r="OT87" s="612"/>
      <c r="OU87" s="612"/>
      <c r="OV87" s="612"/>
      <c r="OW87" s="612"/>
      <c r="OX87" s="612"/>
      <c r="OY87" s="181"/>
      <c r="OZ87" s="611"/>
      <c r="PA87" s="612"/>
      <c r="PB87" s="612"/>
      <c r="PC87" s="612"/>
      <c r="PD87" s="612"/>
      <c r="PE87" s="612"/>
      <c r="PF87" s="181"/>
      <c r="PG87" s="611"/>
      <c r="PH87" s="612"/>
      <c r="PI87" s="612"/>
      <c r="PJ87" s="612"/>
      <c r="PK87" s="612"/>
      <c r="PL87" s="612"/>
      <c r="PM87" s="181"/>
      <c r="PN87" s="611"/>
      <c r="PO87" s="612"/>
      <c r="PP87" s="612"/>
      <c r="PQ87" s="612"/>
      <c r="PR87" s="612"/>
      <c r="PS87" s="612"/>
      <c r="PT87" s="181"/>
      <c r="PU87" s="611"/>
      <c r="PV87" s="612"/>
      <c r="PW87" s="612"/>
      <c r="PX87" s="612"/>
      <c r="PY87" s="612"/>
      <c r="PZ87" s="612"/>
      <c r="QA87" s="181"/>
      <c r="QB87" s="611"/>
      <c r="QC87" s="612"/>
      <c r="QD87" s="612"/>
      <c r="QE87" s="612"/>
      <c r="QF87" s="612"/>
      <c r="QG87" s="612"/>
      <c r="QH87" s="181"/>
      <c r="QI87" s="611"/>
      <c r="QJ87" s="612"/>
      <c r="QK87" s="612"/>
      <c r="QL87" s="612"/>
      <c r="QM87" s="612"/>
      <c r="QN87" s="612"/>
      <c r="QO87" s="181"/>
      <c r="QP87" s="611"/>
      <c r="QQ87" s="612"/>
      <c r="QR87" s="612"/>
      <c r="QS87" s="612"/>
      <c r="QT87" s="612"/>
      <c r="QU87" s="612"/>
      <c r="QV87" s="181"/>
      <c r="QW87" s="611"/>
      <c r="QX87" s="612"/>
      <c r="QY87" s="612"/>
      <c r="QZ87" s="612"/>
      <c r="RA87" s="612"/>
      <c r="RB87" s="612"/>
      <c r="RC87" s="181"/>
      <c r="RD87" s="611"/>
      <c r="RE87" s="612"/>
      <c r="RF87" s="612"/>
      <c r="RG87" s="612"/>
      <c r="RH87" s="612"/>
      <c r="RI87" s="612"/>
      <c r="RJ87" s="181"/>
      <c r="RK87" s="611"/>
      <c r="RL87" s="612"/>
      <c r="RM87" s="612"/>
      <c r="RN87" s="612"/>
      <c r="RO87" s="612"/>
      <c r="RP87" s="612"/>
      <c r="RQ87" s="181"/>
      <c r="RR87" s="611"/>
      <c r="RS87" s="612"/>
      <c r="RT87" s="612"/>
      <c r="RU87" s="612"/>
      <c r="RV87" s="612"/>
      <c r="RW87" s="612"/>
      <c r="RX87" s="181"/>
      <c r="RY87" s="611"/>
      <c r="RZ87" s="612"/>
      <c r="SA87" s="612"/>
      <c r="SB87" s="612"/>
      <c r="SC87" s="612"/>
      <c r="SD87" s="612"/>
      <c r="SE87" s="181"/>
      <c r="SF87" s="611"/>
      <c r="SG87" s="612"/>
      <c r="SH87" s="612"/>
      <c r="SI87" s="612"/>
      <c r="SJ87" s="612"/>
      <c r="SK87" s="612"/>
      <c r="SL87" s="181"/>
      <c r="SM87" s="611"/>
      <c r="SN87" s="612"/>
      <c r="SO87" s="612"/>
      <c r="SP87" s="612"/>
      <c r="SQ87" s="612"/>
      <c r="SR87" s="612"/>
      <c r="SS87" s="181"/>
      <c r="ST87" s="611"/>
      <c r="SU87" s="612"/>
      <c r="SV87" s="612"/>
      <c r="SW87" s="612"/>
      <c r="SX87" s="612"/>
      <c r="SY87" s="612"/>
      <c r="SZ87" s="181"/>
      <c r="TA87" s="611"/>
      <c r="TB87" s="612"/>
      <c r="TC87" s="612"/>
      <c r="TD87" s="612"/>
      <c r="TE87" s="612"/>
      <c r="TF87" s="612"/>
      <c r="TG87" s="181"/>
      <c r="TH87" s="611"/>
      <c r="TI87" s="612"/>
      <c r="TJ87" s="612"/>
      <c r="TK87" s="612"/>
      <c r="TL87" s="612"/>
      <c r="TM87" s="612"/>
      <c r="TN87" s="181"/>
      <c r="TO87" s="611"/>
      <c r="TP87" s="612"/>
      <c r="TQ87" s="612"/>
      <c r="TR87" s="612"/>
      <c r="TS87" s="612"/>
      <c r="TT87" s="612"/>
      <c r="TU87" s="181"/>
      <c r="TV87" s="611"/>
      <c r="TW87" s="612"/>
      <c r="TX87" s="612"/>
      <c r="TY87" s="612"/>
      <c r="TZ87" s="612"/>
      <c r="UA87" s="612"/>
      <c r="UB87" s="181"/>
      <c r="UC87" s="611"/>
      <c r="UD87" s="612"/>
      <c r="UE87" s="612"/>
      <c r="UF87" s="612"/>
      <c r="UG87" s="612"/>
      <c r="UH87" s="612"/>
      <c r="UI87" s="181"/>
      <c r="UJ87" s="611"/>
      <c r="UK87" s="612"/>
      <c r="UL87" s="612"/>
      <c r="UM87" s="612"/>
      <c r="UN87" s="612"/>
      <c r="UO87" s="612"/>
      <c r="UP87" s="181"/>
      <c r="UQ87" s="611"/>
      <c r="UR87" s="612"/>
      <c r="US87" s="612"/>
      <c r="UT87" s="612"/>
      <c r="UU87" s="612"/>
      <c r="UV87" s="612"/>
      <c r="UW87" s="181"/>
      <c r="UX87" s="611"/>
      <c r="UY87" s="612"/>
      <c r="UZ87" s="612"/>
      <c r="VA87" s="612"/>
      <c r="VB87" s="612"/>
      <c r="VC87" s="612"/>
      <c r="VD87" s="181"/>
      <c r="VE87" s="611"/>
      <c r="VF87" s="612"/>
      <c r="VG87" s="612"/>
      <c r="VH87" s="612"/>
      <c r="VI87" s="612"/>
      <c r="VJ87" s="612"/>
      <c r="VK87" s="181"/>
      <c r="VL87" s="611"/>
      <c r="VM87" s="612"/>
      <c r="VN87" s="612"/>
      <c r="VO87" s="612"/>
      <c r="VP87" s="612"/>
      <c r="VQ87" s="612"/>
      <c r="VR87" s="181"/>
      <c r="VS87" s="611"/>
      <c r="VT87" s="612"/>
      <c r="VU87" s="612"/>
      <c r="VV87" s="612"/>
      <c r="VW87" s="612"/>
      <c r="VX87" s="612"/>
      <c r="VY87" s="181"/>
      <c r="VZ87" s="611"/>
      <c r="WA87" s="612"/>
      <c r="WB87" s="612"/>
      <c r="WC87" s="612"/>
      <c r="WD87" s="612"/>
      <c r="WE87" s="612"/>
      <c r="WF87" s="181"/>
      <c r="WG87" s="611"/>
      <c r="WH87" s="612"/>
      <c r="WI87" s="612"/>
      <c r="WJ87" s="612"/>
      <c r="WK87" s="612"/>
      <c r="WL87" s="612"/>
      <c r="WM87" s="181"/>
      <c r="WN87" s="611"/>
      <c r="WO87" s="612"/>
      <c r="WP87" s="612"/>
      <c r="WQ87" s="612"/>
      <c r="WR87" s="612"/>
      <c r="WS87" s="612"/>
      <c r="WT87" s="181"/>
      <c r="WU87" s="611"/>
      <c r="WV87" s="612"/>
      <c r="WW87" s="612"/>
      <c r="WX87" s="612"/>
      <c r="WY87" s="612"/>
      <c r="WZ87" s="612"/>
      <c r="XA87" s="181"/>
      <c r="XB87" s="611"/>
      <c r="XC87" s="612"/>
      <c r="XD87" s="612"/>
      <c r="XE87" s="612"/>
      <c r="XF87" s="612"/>
      <c r="XG87" s="612"/>
      <c r="XH87" s="181"/>
      <c r="XI87" s="611"/>
      <c r="XJ87" s="612"/>
      <c r="XK87" s="612"/>
      <c r="XL87" s="612"/>
      <c r="XM87" s="612"/>
      <c r="XN87" s="612"/>
      <c r="XO87" s="181"/>
      <c r="XP87" s="611"/>
      <c r="XQ87" s="612"/>
      <c r="XR87" s="612"/>
      <c r="XS87" s="612"/>
      <c r="XT87" s="612"/>
      <c r="XU87" s="612"/>
      <c r="XV87" s="181"/>
      <c r="XW87" s="611"/>
      <c r="XX87" s="612"/>
      <c r="XY87" s="612"/>
      <c r="XZ87" s="612"/>
      <c r="YA87" s="612"/>
      <c r="YB87" s="612"/>
      <c r="YC87" s="181"/>
      <c r="YD87" s="611"/>
      <c r="YE87" s="612"/>
      <c r="YF87" s="612"/>
      <c r="YG87" s="612"/>
      <c r="YH87" s="612"/>
      <c r="YI87" s="612"/>
      <c r="YJ87" s="181"/>
      <c r="YK87" s="611"/>
      <c r="YL87" s="612"/>
      <c r="YM87" s="612"/>
      <c r="YN87" s="612"/>
      <c r="YO87" s="612"/>
      <c r="YP87" s="612"/>
      <c r="YQ87" s="181"/>
      <c r="YR87" s="611"/>
      <c r="YS87" s="612"/>
      <c r="YT87" s="612"/>
      <c r="YU87" s="612"/>
      <c r="YV87" s="612"/>
      <c r="YW87" s="612"/>
      <c r="YX87" s="181"/>
      <c r="YY87" s="611"/>
      <c r="YZ87" s="612"/>
      <c r="ZA87" s="612"/>
      <c r="ZB87" s="612"/>
      <c r="ZC87" s="612"/>
      <c r="ZD87" s="612"/>
      <c r="ZE87" s="181"/>
      <c r="ZF87" s="611"/>
      <c r="ZG87" s="612"/>
      <c r="ZH87" s="612"/>
      <c r="ZI87" s="612"/>
      <c r="ZJ87" s="612"/>
      <c r="ZK87" s="612"/>
      <c r="ZL87" s="181"/>
      <c r="ZM87" s="611"/>
      <c r="ZN87" s="612"/>
      <c r="ZO87" s="612"/>
      <c r="ZP87" s="612"/>
      <c r="ZQ87" s="612"/>
      <c r="ZR87" s="612"/>
      <c r="ZS87" s="181"/>
      <c r="ZT87" s="611"/>
      <c r="ZU87" s="612"/>
      <c r="ZV87" s="612"/>
      <c r="ZW87" s="612"/>
      <c r="ZX87" s="612"/>
      <c r="ZY87" s="612"/>
      <c r="ZZ87" s="181"/>
      <c r="AAA87" s="611"/>
      <c r="AAB87" s="612"/>
      <c r="AAC87" s="612"/>
      <c r="AAD87" s="612"/>
      <c r="AAE87" s="612"/>
      <c r="AAF87" s="612"/>
      <c r="AAG87" s="181"/>
      <c r="AAH87" s="611"/>
      <c r="AAI87" s="612"/>
      <c r="AAJ87" s="612"/>
      <c r="AAK87" s="612"/>
      <c r="AAL87" s="612"/>
      <c r="AAM87" s="612"/>
      <c r="AAN87" s="181"/>
      <c r="AAO87" s="611"/>
      <c r="AAP87" s="612"/>
      <c r="AAQ87" s="612"/>
      <c r="AAR87" s="612"/>
      <c r="AAS87" s="612"/>
      <c r="AAT87" s="612"/>
      <c r="AAU87" s="181"/>
      <c r="AAV87" s="611"/>
      <c r="AAW87" s="612"/>
      <c r="AAX87" s="612"/>
      <c r="AAY87" s="612"/>
      <c r="AAZ87" s="612"/>
      <c r="ABA87" s="612"/>
      <c r="ABB87" s="181"/>
      <c r="ABC87" s="611"/>
      <c r="ABD87" s="612"/>
      <c r="ABE87" s="612"/>
      <c r="ABF87" s="612"/>
      <c r="ABG87" s="612"/>
      <c r="ABH87" s="612"/>
      <c r="ABI87" s="181"/>
      <c r="ABJ87" s="611"/>
      <c r="ABK87" s="612"/>
      <c r="ABL87" s="612"/>
      <c r="ABM87" s="612"/>
      <c r="ABN87" s="612"/>
      <c r="ABO87" s="612"/>
      <c r="ABP87" s="181"/>
      <c r="ABQ87" s="611"/>
      <c r="ABR87" s="612"/>
      <c r="ABS87" s="612"/>
      <c r="ABT87" s="612"/>
      <c r="ABU87" s="612"/>
      <c r="ABV87" s="612"/>
      <c r="ABW87" s="181"/>
      <c r="ABX87" s="611"/>
      <c r="ABY87" s="612"/>
      <c r="ABZ87" s="612"/>
      <c r="ACA87" s="612"/>
      <c r="ACB87" s="612"/>
      <c r="ACC87" s="612"/>
      <c r="ACD87" s="181"/>
      <c r="ACE87" s="611"/>
      <c r="ACF87" s="612"/>
      <c r="ACG87" s="612"/>
      <c r="ACH87" s="612"/>
      <c r="ACI87" s="612"/>
      <c r="ACJ87" s="612"/>
      <c r="ACK87" s="181"/>
      <c r="ACL87" s="611"/>
      <c r="ACM87" s="612"/>
      <c r="ACN87" s="612"/>
      <c r="ACO87" s="612"/>
      <c r="ACP87" s="612"/>
      <c r="ACQ87" s="612"/>
      <c r="ACR87" s="181"/>
      <c r="ACS87" s="611"/>
      <c r="ACT87" s="612"/>
      <c r="ACU87" s="612"/>
      <c r="ACV87" s="612"/>
      <c r="ACW87" s="612"/>
      <c r="ACX87" s="612"/>
      <c r="ACY87" s="181"/>
      <c r="ACZ87" s="611"/>
      <c r="ADA87" s="612"/>
      <c r="ADB87" s="612"/>
      <c r="ADC87" s="612"/>
      <c r="ADD87" s="612"/>
      <c r="ADE87" s="612"/>
      <c r="ADF87" s="181"/>
      <c r="ADG87" s="611"/>
      <c r="ADH87" s="612"/>
      <c r="ADI87" s="612"/>
      <c r="ADJ87" s="612"/>
      <c r="ADK87" s="612"/>
      <c r="ADL87" s="612"/>
      <c r="ADM87" s="181"/>
      <c r="ADN87" s="611"/>
      <c r="ADO87" s="612"/>
      <c r="ADP87" s="612"/>
      <c r="ADQ87" s="612"/>
      <c r="ADR87" s="612"/>
      <c r="ADS87" s="612"/>
      <c r="ADT87" s="181"/>
      <c r="ADU87" s="611"/>
      <c r="ADV87" s="612"/>
      <c r="ADW87" s="612"/>
      <c r="ADX87" s="612"/>
      <c r="ADY87" s="612"/>
      <c r="ADZ87" s="612"/>
      <c r="AEA87" s="181"/>
      <c r="AEB87" s="611"/>
      <c r="AEC87" s="612"/>
      <c r="AED87" s="612"/>
      <c r="AEE87" s="612"/>
      <c r="AEF87" s="612"/>
      <c r="AEG87" s="612"/>
      <c r="AEH87" s="181"/>
      <c r="AEI87" s="611"/>
      <c r="AEJ87" s="612"/>
      <c r="AEK87" s="612"/>
      <c r="AEL87" s="612"/>
      <c r="AEM87" s="612"/>
      <c r="AEN87" s="612"/>
      <c r="AEO87" s="181"/>
      <c r="AEP87" s="611"/>
      <c r="AEQ87" s="612"/>
      <c r="AER87" s="612"/>
      <c r="AES87" s="612"/>
      <c r="AET87" s="612"/>
      <c r="AEU87" s="612"/>
      <c r="AEV87" s="181"/>
      <c r="AEW87" s="611"/>
      <c r="AEX87" s="612"/>
      <c r="AEY87" s="612"/>
      <c r="AEZ87" s="612"/>
      <c r="AFA87" s="612"/>
      <c r="AFB87" s="612"/>
      <c r="AFC87" s="181"/>
      <c r="AFD87" s="611"/>
      <c r="AFE87" s="612"/>
      <c r="AFF87" s="612"/>
      <c r="AFG87" s="612"/>
      <c r="AFH87" s="612"/>
      <c r="AFI87" s="612"/>
      <c r="AFJ87" s="181"/>
      <c r="AFK87" s="611"/>
      <c r="AFL87" s="612"/>
      <c r="AFM87" s="612"/>
      <c r="AFN87" s="612"/>
      <c r="AFO87" s="612"/>
      <c r="AFP87" s="612"/>
      <c r="AFQ87" s="181"/>
      <c r="AFR87" s="611"/>
      <c r="AFS87" s="612"/>
      <c r="AFT87" s="612"/>
      <c r="AFU87" s="612"/>
      <c r="AFV87" s="612"/>
      <c r="AFW87" s="612"/>
      <c r="AFX87" s="181"/>
      <c r="AFY87" s="611"/>
      <c r="AFZ87" s="612"/>
      <c r="AGA87" s="612"/>
      <c r="AGB87" s="612"/>
      <c r="AGC87" s="612"/>
      <c r="AGD87" s="612"/>
      <c r="AGE87" s="181"/>
      <c r="AGF87" s="611"/>
      <c r="AGG87" s="612"/>
      <c r="AGH87" s="612"/>
      <c r="AGI87" s="612"/>
      <c r="AGJ87" s="612"/>
      <c r="AGK87" s="612"/>
      <c r="AGL87" s="181"/>
      <c r="AGM87" s="611"/>
      <c r="AGN87" s="612"/>
      <c r="AGO87" s="612"/>
      <c r="AGP87" s="612"/>
      <c r="AGQ87" s="612"/>
      <c r="AGR87" s="612"/>
      <c r="AGS87" s="181"/>
      <c r="AGT87" s="611"/>
      <c r="AGU87" s="612"/>
      <c r="AGV87" s="612"/>
      <c r="AGW87" s="612"/>
      <c r="AGX87" s="612"/>
      <c r="AGY87" s="612"/>
      <c r="AGZ87" s="181"/>
      <c r="AHA87" s="611"/>
      <c r="AHB87" s="612"/>
      <c r="AHC87" s="612"/>
      <c r="AHD87" s="612"/>
      <c r="AHE87" s="612"/>
      <c r="AHF87" s="612"/>
      <c r="AHG87" s="181"/>
      <c r="AHH87" s="611"/>
      <c r="AHI87" s="612"/>
      <c r="AHJ87" s="612"/>
      <c r="AHK87" s="612"/>
      <c r="AHL87" s="612"/>
      <c r="AHM87" s="612"/>
      <c r="AHN87" s="181"/>
      <c r="AHO87" s="611"/>
      <c r="AHP87" s="612"/>
      <c r="AHQ87" s="612"/>
      <c r="AHR87" s="612"/>
      <c r="AHS87" s="612"/>
      <c r="AHT87" s="612"/>
      <c r="AHU87" s="181"/>
      <c r="AHV87" s="611"/>
      <c r="AHW87" s="612"/>
      <c r="AHX87" s="612"/>
      <c r="AHY87" s="612"/>
      <c r="AHZ87" s="612"/>
      <c r="AIA87" s="612"/>
      <c r="AIB87" s="181"/>
      <c r="AIC87" s="611"/>
      <c r="AID87" s="612"/>
      <c r="AIE87" s="612"/>
      <c r="AIF87" s="612"/>
      <c r="AIG87" s="612"/>
      <c r="AIH87" s="612"/>
      <c r="AII87" s="181"/>
      <c r="AIJ87" s="611"/>
      <c r="AIK87" s="612"/>
      <c r="AIL87" s="612"/>
      <c r="AIM87" s="612"/>
      <c r="AIN87" s="612"/>
      <c r="AIO87" s="612"/>
      <c r="AIP87" s="181"/>
      <c r="AIQ87" s="611"/>
      <c r="AIR87" s="612"/>
      <c r="AIS87" s="612"/>
      <c r="AIT87" s="612"/>
      <c r="AIU87" s="612"/>
      <c r="AIV87" s="612"/>
      <c r="AIW87" s="181"/>
      <c r="AIX87" s="611"/>
      <c r="AIY87" s="612"/>
      <c r="AIZ87" s="612"/>
      <c r="AJA87" s="612"/>
      <c r="AJB87" s="612"/>
      <c r="AJC87" s="612"/>
      <c r="AJD87" s="181"/>
      <c r="AJE87" s="611"/>
      <c r="AJF87" s="612"/>
      <c r="AJG87" s="612"/>
      <c r="AJH87" s="612"/>
      <c r="AJI87" s="612"/>
      <c r="AJJ87" s="612"/>
      <c r="AJK87" s="181"/>
      <c r="AJL87" s="611"/>
      <c r="AJM87" s="612"/>
      <c r="AJN87" s="612"/>
      <c r="AJO87" s="612"/>
      <c r="AJP87" s="612"/>
      <c r="AJQ87" s="612"/>
      <c r="AJR87" s="181"/>
      <c r="AJS87" s="611"/>
      <c r="AJT87" s="612"/>
      <c r="AJU87" s="612"/>
      <c r="AJV87" s="612"/>
      <c r="AJW87" s="612"/>
      <c r="AJX87" s="612"/>
      <c r="AJY87" s="181"/>
      <c r="AJZ87" s="611"/>
      <c r="AKA87" s="612"/>
      <c r="AKB87" s="612"/>
      <c r="AKC87" s="612"/>
      <c r="AKD87" s="612"/>
      <c r="AKE87" s="612"/>
      <c r="AKF87" s="181"/>
      <c r="AKG87" s="611"/>
      <c r="AKH87" s="612"/>
      <c r="AKI87" s="612"/>
      <c r="AKJ87" s="612"/>
      <c r="AKK87" s="612"/>
      <c r="AKL87" s="612"/>
      <c r="AKM87" s="181"/>
      <c r="AKN87" s="611"/>
      <c r="AKO87" s="612"/>
      <c r="AKP87" s="612"/>
      <c r="AKQ87" s="612"/>
      <c r="AKR87" s="612"/>
      <c r="AKS87" s="612"/>
      <c r="AKT87" s="181"/>
      <c r="AKU87" s="611"/>
      <c r="AKV87" s="612"/>
      <c r="AKW87" s="612"/>
      <c r="AKX87" s="612"/>
      <c r="AKY87" s="612"/>
      <c r="AKZ87" s="612"/>
      <c r="ALA87" s="181"/>
      <c r="ALB87" s="611"/>
      <c r="ALC87" s="612"/>
      <c r="ALD87" s="612"/>
      <c r="ALE87" s="612"/>
      <c r="ALF87" s="612"/>
      <c r="ALG87" s="612"/>
      <c r="ALH87" s="181"/>
      <c r="ALI87" s="611"/>
      <c r="ALJ87" s="612"/>
      <c r="ALK87" s="612"/>
      <c r="ALL87" s="612"/>
      <c r="ALM87" s="612"/>
      <c r="ALN87" s="612"/>
      <c r="ALO87" s="181"/>
      <c r="ALP87" s="611"/>
      <c r="ALQ87" s="612"/>
      <c r="ALR87" s="612"/>
      <c r="ALS87" s="612"/>
      <c r="ALT87" s="612"/>
      <c r="ALU87" s="612"/>
      <c r="ALV87" s="181"/>
      <c r="ALW87" s="611"/>
      <c r="ALX87" s="612"/>
      <c r="ALY87" s="612"/>
      <c r="ALZ87" s="612"/>
      <c r="AMA87" s="612"/>
      <c r="AMB87" s="612"/>
      <c r="AMC87" s="181"/>
      <c r="AMD87" s="611"/>
      <c r="AME87" s="612"/>
      <c r="AMF87" s="612"/>
      <c r="AMG87" s="612"/>
      <c r="AMH87" s="612"/>
      <c r="AMI87" s="612"/>
      <c r="AMJ87" s="181"/>
      <c r="AMK87" s="611"/>
      <c r="AML87" s="612"/>
      <c r="AMM87" s="612"/>
      <c r="AMN87" s="612"/>
      <c r="AMO87" s="612"/>
      <c r="AMP87" s="612"/>
      <c r="AMQ87" s="181"/>
      <c r="AMR87" s="611"/>
      <c r="AMS87" s="612"/>
      <c r="AMT87" s="612"/>
      <c r="AMU87" s="612"/>
      <c r="AMV87" s="612"/>
      <c r="AMW87" s="612"/>
      <c r="AMX87" s="181"/>
      <c r="AMY87" s="611"/>
      <c r="AMZ87" s="612"/>
      <c r="ANA87" s="612"/>
      <c r="ANB87" s="612"/>
      <c r="ANC87" s="612"/>
      <c r="AND87" s="612"/>
      <c r="ANE87" s="181"/>
      <c r="ANF87" s="611"/>
      <c r="ANG87" s="612"/>
      <c r="ANH87" s="612"/>
      <c r="ANI87" s="612"/>
      <c r="ANJ87" s="612"/>
      <c r="ANK87" s="612"/>
      <c r="ANL87" s="181"/>
      <c r="ANM87" s="611"/>
      <c r="ANN87" s="612"/>
      <c r="ANO87" s="612"/>
      <c r="ANP87" s="612"/>
      <c r="ANQ87" s="612"/>
      <c r="ANR87" s="612"/>
      <c r="ANS87" s="181"/>
      <c r="ANT87" s="611"/>
      <c r="ANU87" s="612"/>
      <c r="ANV87" s="612"/>
      <c r="ANW87" s="612"/>
      <c r="ANX87" s="612"/>
      <c r="ANY87" s="612"/>
      <c r="ANZ87" s="181"/>
      <c r="AOA87" s="611"/>
      <c r="AOB87" s="612"/>
      <c r="AOC87" s="612"/>
      <c r="AOD87" s="612"/>
      <c r="AOE87" s="612"/>
      <c r="AOF87" s="612"/>
      <c r="AOG87" s="181"/>
      <c r="AOH87" s="611"/>
      <c r="AOI87" s="612"/>
      <c r="AOJ87" s="612"/>
      <c r="AOK87" s="612"/>
      <c r="AOL87" s="612"/>
      <c r="AOM87" s="612"/>
      <c r="AON87" s="181"/>
      <c r="AOO87" s="611"/>
      <c r="AOP87" s="612"/>
      <c r="AOQ87" s="612"/>
      <c r="AOR87" s="612"/>
      <c r="AOS87" s="612"/>
      <c r="AOT87" s="612"/>
      <c r="AOU87" s="181"/>
      <c r="AOV87" s="611"/>
      <c r="AOW87" s="612"/>
      <c r="AOX87" s="612"/>
      <c r="AOY87" s="612"/>
      <c r="AOZ87" s="612"/>
      <c r="APA87" s="612"/>
      <c r="APB87" s="181"/>
      <c r="APC87" s="611"/>
      <c r="APD87" s="612"/>
      <c r="APE87" s="612"/>
      <c r="APF87" s="612"/>
      <c r="APG87" s="612"/>
      <c r="APH87" s="612"/>
      <c r="API87" s="181"/>
      <c r="APJ87" s="611"/>
      <c r="APK87" s="612"/>
      <c r="APL87" s="612"/>
      <c r="APM87" s="612"/>
      <c r="APN87" s="612"/>
      <c r="APO87" s="612"/>
      <c r="APP87" s="181"/>
      <c r="APQ87" s="611"/>
      <c r="APR87" s="612"/>
      <c r="APS87" s="612"/>
      <c r="APT87" s="612"/>
      <c r="APU87" s="612"/>
      <c r="APV87" s="612"/>
      <c r="APW87" s="181"/>
      <c r="APX87" s="611"/>
      <c r="APY87" s="612"/>
      <c r="APZ87" s="612"/>
      <c r="AQA87" s="612"/>
      <c r="AQB87" s="612"/>
      <c r="AQC87" s="612"/>
      <c r="AQD87" s="181"/>
      <c r="AQE87" s="611"/>
      <c r="AQF87" s="612"/>
      <c r="AQG87" s="612"/>
      <c r="AQH87" s="612"/>
      <c r="AQI87" s="612"/>
      <c r="AQJ87" s="612"/>
      <c r="AQK87" s="181"/>
      <c r="AQL87" s="611"/>
      <c r="AQM87" s="612"/>
      <c r="AQN87" s="612"/>
      <c r="AQO87" s="612"/>
      <c r="AQP87" s="612"/>
      <c r="AQQ87" s="612"/>
      <c r="AQR87" s="181"/>
      <c r="AQS87" s="611"/>
      <c r="AQT87" s="612"/>
      <c r="AQU87" s="612"/>
      <c r="AQV87" s="612"/>
      <c r="AQW87" s="612"/>
      <c r="AQX87" s="612"/>
      <c r="AQY87" s="181"/>
      <c r="AQZ87" s="611"/>
      <c r="ARA87" s="612"/>
      <c r="ARB87" s="612"/>
      <c r="ARC87" s="612"/>
      <c r="ARD87" s="612"/>
      <c r="ARE87" s="612"/>
      <c r="ARF87" s="181"/>
      <c r="ARG87" s="611"/>
      <c r="ARH87" s="612"/>
      <c r="ARI87" s="612"/>
      <c r="ARJ87" s="612"/>
      <c r="ARK87" s="612"/>
      <c r="ARL87" s="612"/>
      <c r="ARM87" s="181"/>
      <c r="ARN87" s="611"/>
      <c r="ARO87" s="612"/>
      <c r="ARP87" s="612"/>
      <c r="ARQ87" s="612"/>
      <c r="ARR87" s="612"/>
      <c r="ARS87" s="612"/>
      <c r="ART87" s="181"/>
      <c r="ARU87" s="611"/>
      <c r="ARV87" s="612"/>
      <c r="ARW87" s="612"/>
      <c r="ARX87" s="612"/>
      <c r="ARY87" s="612"/>
      <c r="ARZ87" s="612"/>
      <c r="ASA87" s="181"/>
      <c r="ASB87" s="611"/>
      <c r="ASC87" s="612"/>
      <c r="ASD87" s="612"/>
      <c r="ASE87" s="612"/>
      <c r="ASF87" s="612"/>
      <c r="ASG87" s="612"/>
      <c r="ASH87" s="181"/>
      <c r="ASI87" s="611"/>
      <c r="ASJ87" s="612"/>
      <c r="ASK87" s="612"/>
      <c r="ASL87" s="612"/>
      <c r="ASM87" s="612"/>
      <c r="ASN87" s="612"/>
      <c r="ASO87" s="181"/>
      <c r="ASP87" s="611"/>
      <c r="ASQ87" s="612"/>
      <c r="ASR87" s="612"/>
      <c r="ASS87" s="612"/>
      <c r="AST87" s="612"/>
      <c r="ASU87" s="612"/>
      <c r="ASV87" s="181"/>
      <c r="ASW87" s="611"/>
      <c r="ASX87" s="612"/>
      <c r="ASY87" s="612"/>
      <c r="ASZ87" s="612"/>
      <c r="ATA87" s="612"/>
      <c r="ATB87" s="612"/>
      <c r="ATC87" s="181"/>
      <c r="ATD87" s="611"/>
      <c r="ATE87" s="612"/>
      <c r="ATF87" s="612"/>
      <c r="ATG87" s="612"/>
      <c r="ATH87" s="612"/>
      <c r="ATI87" s="612"/>
      <c r="ATJ87" s="181"/>
      <c r="ATK87" s="611"/>
      <c r="ATL87" s="612"/>
      <c r="ATM87" s="612"/>
      <c r="ATN87" s="612"/>
      <c r="ATO87" s="612"/>
      <c r="ATP87" s="612"/>
      <c r="ATQ87" s="181"/>
      <c r="ATR87" s="611"/>
      <c r="ATS87" s="612"/>
      <c r="ATT87" s="612"/>
      <c r="ATU87" s="612"/>
      <c r="ATV87" s="612"/>
      <c r="ATW87" s="612"/>
      <c r="ATX87" s="181"/>
      <c r="ATY87" s="611"/>
      <c r="ATZ87" s="612"/>
      <c r="AUA87" s="612"/>
      <c r="AUB87" s="612"/>
      <c r="AUC87" s="612"/>
      <c r="AUD87" s="612"/>
      <c r="AUE87" s="181"/>
      <c r="AUF87" s="611"/>
      <c r="AUG87" s="612"/>
      <c r="AUH87" s="612"/>
      <c r="AUI87" s="612"/>
      <c r="AUJ87" s="612"/>
      <c r="AUK87" s="612"/>
      <c r="AUL87" s="181"/>
      <c r="AUM87" s="611"/>
      <c r="AUN87" s="612"/>
      <c r="AUO87" s="612"/>
      <c r="AUP87" s="612"/>
      <c r="AUQ87" s="612"/>
      <c r="AUR87" s="612"/>
      <c r="AUS87" s="181"/>
      <c r="AUT87" s="611"/>
      <c r="AUU87" s="612"/>
      <c r="AUV87" s="612"/>
      <c r="AUW87" s="612"/>
      <c r="AUX87" s="612"/>
      <c r="AUY87" s="612"/>
      <c r="AUZ87" s="181"/>
      <c r="AVA87" s="611"/>
      <c r="AVB87" s="612"/>
      <c r="AVC87" s="612"/>
      <c r="AVD87" s="612"/>
      <c r="AVE87" s="612"/>
      <c r="AVF87" s="612"/>
      <c r="AVG87" s="181"/>
      <c r="AVH87" s="611"/>
      <c r="AVI87" s="612"/>
      <c r="AVJ87" s="612"/>
      <c r="AVK87" s="612"/>
      <c r="AVL87" s="612"/>
      <c r="AVM87" s="612"/>
      <c r="AVN87" s="181"/>
      <c r="AVO87" s="611"/>
      <c r="AVP87" s="612"/>
      <c r="AVQ87" s="612"/>
      <c r="AVR87" s="612"/>
      <c r="AVS87" s="612"/>
      <c r="AVT87" s="612"/>
      <c r="AVU87" s="181"/>
      <c r="AVV87" s="611"/>
      <c r="AVW87" s="612"/>
      <c r="AVX87" s="612"/>
      <c r="AVY87" s="612"/>
      <c r="AVZ87" s="612"/>
      <c r="AWA87" s="612"/>
      <c r="AWB87" s="181"/>
      <c r="AWC87" s="611"/>
      <c r="AWD87" s="612"/>
      <c r="AWE87" s="612"/>
      <c r="AWF87" s="612"/>
      <c r="AWG87" s="612"/>
      <c r="AWH87" s="612"/>
      <c r="AWI87" s="181"/>
      <c r="AWJ87" s="611"/>
      <c r="AWK87" s="612"/>
      <c r="AWL87" s="612"/>
      <c r="AWM87" s="612"/>
      <c r="AWN87" s="612"/>
      <c r="AWO87" s="612"/>
      <c r="AWP87" s="181"/>
      <c r="AWQ87" s="611"/>
      <c r="AWR87" s="612"/>
      <c r="AWS87" s="612"/>
      <c r="AWT87" s="612"/>
      <c r="AWU87" s="612"/>
      <c r="AWV87" s="612"/>
      <c r="AWW87" s="181"/>
      <c r="AWX87" s="611"/>
      <c r="AWY87" s="612"/>
      <c r="AWZ87" s="612"/>
      <c r="AXA87" s="612"/>
      <c r="AXB87" s="612"/>
      <c r="AXC87" s="612"/>
      <c r="AXD87" s="181"/>
      <c r="AXE87" s="611"/>
      <c r="AXF87" s="612"/>
      <c r="AXG87" s="612"/>
      <c r="AXH87" s="612"/>
      <c r="AXI87" s="612"/>
      <c r="AXJ87" s="612"/>
      <c r="AXK87" s="181"/>
      <c r="AXL87" s="611"/>
      <c r="AXM87" s="612"/>
      <c r="AXN87" s="612"/>
      <c r="AXO87" s="612"/>
      <c r="AXP87" s="612"/>
      <c r="AXQ87" s="612"/>
      <c r="AXR87" s="181"/>
      <c r="AXS87" s="611"/>
      <c r="AXT87" s="612"/>
      <c r="AXU87" s="612"/>
      <c r="AXV87" s="612"/>
      <c r="AXW87" s="612"/>
      <c r="AXX87" s="612"/>
      <c r="AXY87" s="181"/>
      <c r="AXZ87" s="611"/>
      <c r="AYA87" s="612"/>
      <c r="AYB87" s="612"/>
      <c r="AYC87" s="612"/>
      <c r="AYD87" s="612"/>
      <c r="AYE87" s="612"/>
      <c r="AYF87" s="181"/>
      <c r="AYG87" s="611"/>
      <c r="AYH87" s="612"/>
      <c r="AYI87" s="612"/>
      <c r="AYJ87" s="612"/>
      <c r="AYK87" s="612"/>
      <c r="AYL87" s="612"/>
      <c r="AYM87" s="181"/>
      <c r="AYN87" s="611"/>
      <c r="AYO87" s="612"/>
      <c r="AYP87" s="612"/>
      <c r="AYQ87" s="612"/>
      <c r="AYR87" s="612"/>
      <c r="AYS87" s="612"/>
      <c r="AYT87" s="181"/>
      <c r="AYU87" s="611"/>
      <c r="AYV87" s="612"/>
      <c r="AYW87" s="612"/>
      <c r="AYX87" s="612"/>
      <c r="AYY87" s="612"/>
      <c r="AYZ87" s="612"/>
      <c r="AZA87" s="181"/>
      <c r="AZB87" s="611"/>
      <c r="AZC87" s="612"/>
      <c r="AZD87" s="612"/>
      <c r="AZE87" s="612"/>
      <c r="AZF87" s="612"/>
      <c r="AZG87" s="612"/>
      <c r="AZH87" s="181"/>
      <c r="AZI87" s="611"/>
      <c r="AZJ87" s="612"/>
      <c r="AZK87" s="612"/>
      <c r="AZL87" s="612"/>
      <c r="AZM87" s="612"/>
      <c r="AZN87" s="612"/>
      <c r="AZO87" s="181"/>
      <c r="AZP87" s="611"/>
      <c r="AZQ87" s="612"/>
      <c r="AZR87" s="612"/>
      <c r="AZS87" s="612"/>
      <c r="AZT87" s="612"/>
      <c r="AZU87" s="612"/>
      <c r="AZV87" s="181"/>
      <c r="AZW87" s="611"/>
      <c r="AZX87" s="612"/>
      <c r="AZY87" s="612"/>
      <c r="AZZ87" s="612"/>
      <c r="BAA87" s="612"/>
      <c r="BAB87" s="612"/>
      <c r="BAC87" s="181"/>
      <c r="BAD87" s="611"/>
      <c r="BAE87" s="612"/>
      <c r="BAF87" s="612"/>
      <c r="BAG87" s="612"/>
      <c r="BAH87" s="612"/>
      <c r="BAI87" s="612"/>
      <c r="BAJ87" s="181"/>
      <c r="BAK87" s="611"/>
      <c r="BAL87" s="612"/>
      <c r="BAM87" s="612"/>
      <c r="BAN87" s="612"/>
      <c r="BAO87" s="612"/>
      <c r="BAP87" s="612"/>
      <c r="BAQ87" s="181"/>
      <c r="BAR87" s="611"/>
      <c r="BAS87" s="612"/>
      <c r="BAT87" s="612"/>
      <c r="BAU87" s="612"/>
      <c r="BAV87" s="612"/>
      <c r="BAW87" s="612"/>
      <c r="BAX87" s="181"/>
      <c r="BAY87" s="611"/>
      <c r="BAZ87" s="612"/>
      <c r="BBA87" s="612"/>
      <c r="BBB87" s="612"/>
      <c r="BBC87" s="612"/>
      <c r="BBD87" s="612"/>
      <c r="BBE87" s="181"/>
      <c r="BBF87" s="611"/>
      <c r="BBG87" s="612"/>
      <c r="BBH87" s="612"/>
      <c r="BBI87" s="612"/>
      <c r="BBJ87" s="612"/>
      <c r="BBK87" s="612"/>
      <c r="BBL87" s="181"/>
      <c r="BBM87" s="611"/>
      <c r="BBN87" s="612"/>
      <c r="BBO87" s="612"/>
      <c r="BBP87" s="612"/>
      <c r="BBQ87" s="612"/>
      <c r="BBR87" s="612"/>
      <c r="BBS87" s="181"/>
      <c r="BBT87" s="611"/>
      <c r="BBU87" s="612"/>
      <c r="BBV87" s="612"/>
      <c r="BBW87" s="612"/>
      <c r="BBX87" s="612"/>
      <c r="BBY87" s="612"/>
      <c r="BBZ87" s="181"/>
      <c r="BCA87" s="611"/>
      <c r="BCB87" s="612"/>
      <c r="BCC87" s="612"/>
      <c r="BCD87" s="612"/>
      <c r="BCE87" s="612"/>
      <c r="BCF87" s="612"/>
      <c r="BCG87" s="181"/>
      <c r="BCH87" s="611"/>
      <c r="BCI87" s="612"/>
      <c r="BCJ87" s="612"/>
      <c r="BCK87" s="612"/>
      <c r="BCL87" s="612"/>
      <c r="BCM87" s="612"/>
      <c r="BCN87" s="181"/>
      <c r="BCO87" s="611"/>
      <c r="BCP87" s="612"/>
      <c r="BCQ87" s="612"/>
      <c r="BCR87" s="612"/>
      <c r="BCS87" s="612"/>
      <c r="BCT87" s="612"/>
      <c r="BCU87" s="181"/>
      <c r="BCV87" s="611"/>
      <c r="BCW87" s="612"/>
      <c r="BCX87" s="612"/>
      <c r="BCY87" s="612"/>
      <c r="BCZ87" s="612"/>
      <c r="BDA87" s="612"/>
      <c r="BDB87" s="181"/>
      <c r="BDC87" s="611"/>
      <c r="BDD87" s="612"/>
      <c r="BDE87" s="612"/>
      <c r="BDF87" s="612"/>
      <c r="BDG87" s="612"/>
      <c r="BDH87" s="612"/>
      <c r="BDI87" s="181"/>
      <c r="BDJ87" s="611"/>
      <c r="BDK87" s="612"/>
      <c r="BDL87" s="612"/>
      <c r="BDM87" s="612"/>
      <c r="BDN87" s="612"/>
      <c r="BDO87" s="612"/>
      <c r="BDP87" s="181"/>
      <c r="BDQ87" s="611"/>
      <c r="BDR87" s="612"/>
      <c r="BDS87" s="612"/>
      <c r="BDT87" s="612"/>
      <c r="BDU87" s="612"/>
      <c r="BDV87" s="612"/>
      <c r="BDW87" s="181"/>
      <c r="BDX87" s="611"/>
      <c r="BDY87" s="612"/>
      <c r="BDZ87" s="612"/>
      <c r="BEA87" s="612"/>
      <c r="BEB87" s="612"/>
      <c r="BEC87" s="612"/>
      <c r="BED87" s="181"/>
      <c r="BEE87" s="611"/>
      <c r="BEF87" s="612"/>
      <c r="BEG87" s="612"/>
      <c r="BEH87" s="612"/>
      <c r="BEI87" s="612"/>
      <c r="BEJ87" s="612"/>
      <c r="BEK87" s="181"/>
      <c r="BEL87" s="611"/>
      <c r="BEM87" s="612"/>
      <c r="BEN87" s="612"/>
      <c r="BEO87" s="612"/>
      <c r="BEP87" s="612"/>
      <c r="BEQ87" s="612"/>
      <c r="BER87" s="181"/>
      <c r="BES87" s="611"/>
      <c r="BET87" s="612"/>
      <c r="BEU87" s="612"/>
      <c r="BEV87" s="612"/>
      <c r="BEW87" s="612"/>
      <c r="BEX87" s="612"/>
      <c r="BEY87" s="181"/>
      <c r="BEZ87" s="611"/>
      <c r="BFA87" s="612"/>
      <c r="BFB87" s="612"/>
      <c r="BFC87" s="612"/>
      <c r="BFD87" s="612"/>
      <c r="BFE87" s="612"/>
      <c r="BFF87" s="181"/>
      <c r="BFG87" s="611"/>
      <c r="BFH87" s="612"/>
      <c r="BFI87" s="612"/>
      <c r="BFJ87" s="612"/>
      <c r="BFK87" s="612"/>
      <c r="BFL87" s="612"/>
      <c r="BFM87" s="181"/>
      <c r="BFN87" s="611"/>
      <c r="BFO87" s="612"/>
      <c r="BFP87" s="612"/>
      <c r="BFQ87" s="612"/>
      <c r="BFR87" s="612"/>
      <c r="BFS87" s="612"/>
      <c r="BFT87" s="181"/>
      <c r="BFU87" s="611"/>
      <c r="BFV87" s="612"/>
      <c r="BFW87" s="612"/>
      <c r="BFX87" s="612"/>
      <c r="BFY87" s="612"/>
      <c r="BFZ87" s="612"/>
      <c r="BGA87" s="181"/>
      <c r="BGB87" s="611"/>
      <c r="BGC87" s="612"/>
      <c r="BGD87" s="612"/>
      <c r="BGE87" s="612"/>
      <c r="BGF87" s="612"/>
      <c r="BGG87" s="612"/>
      <c r="BGH87" s="181"/>
      <c r="BGI87" s="611"/>
      <c r="BGJ87" s="612"/>
      <c r="BGK87" s="612"/>
      <c r="BGL87" s="612"/>
      <c r="BGM87" s="612"/>
      <c r="BGN87" s="612"/>
      <c r="BGO87" s="181"/>
      <c r="BGP87" s="611"/>
      <c r="BGQ87" s="612"/>
      <c r="BGR87" s="612"/>
      <c r="BGS87" s="612"/>
      <c r="BGT87" s="612"/>
      <c r="BGU87" s="612"/>
      <c r="BGV87" s="181"/>
      <c r="BGW87" s="611"/>
      <c r="BGX87" s="612"/>
      <c r="BGY87" s="612"/>
      <c r="BGZ87" s="612"/>
      <c r="BHA87" s="612"/>
      <c r="BHB87" s="612"/>
      <c r="BHC87" s="181"/>
      <c r="BHD87" s="611"/>
      <c r="BHE87" s="612"/>
      <c r="BHF87" s="612"/>
      <c r="BHG87" s="612"/>
      <c r="BHH87" s="612"/>
      <c r="BHI87" s="612"/>
      <c r="BHJ87" s="181"/>
      <c r="BHK87" s="611"/>
      <c r="BHL87" s="612"/>
      <c r="BHM87" s="612"/>
      <c r="BHN87" s="612"/>
      <c r="BHO87" s="612"/>
      <c r="BHP87" s="612"/>
      <c r="BHQ87" s="181"/>
      <c r="BHR87" s="611"/>
      <c r="BHS87" s="612"/>
      <c r="BHT87" s="612"/>
      <c r="BHU87" s="612"/>
      <c r="BHV87" s="612"/>
      <c r="BHW87" s="612"/>
      <c r="BHX87" s="181"/>
      <c r="BHY87" s="611"/>
      <c r="BHZ87" s="612"/>
      <c r="BIA87" s="612"/>
      <c r="BIB87" s="612"/>
      <c r="BIC87" s="612"/>
      <c r="BID87" s="612"/>
      <c r="BIE87" s="181"/>
      <c r="BIF87" s="611"/>
      <c r="BIG87" s="612"/>
      <c r="BIH87" s="612"/>
      <c r="BII87" s="612"/>
      <c r="BIJ87" s="612"/>
      <c r="BIK87" s="612"/>
      <c r="BIL87" s="181"/>
      <c r="BIM87" s="611"/>
      <c r="BIN87" s="612"/>
      <c r="BIO87" s="612"/>
      <c r="BIP87" s="612"/>
      <c r="BIQ87" s="612"/>
      <c r="BIR87" s="612"/>
      <c r="BIS87" s="181"/>
      <c r="BIT87" s="611"/>
      <c r="BIU87" s="612"/>
      <c r="BIV87" s="612"/>
      <c r="BIW87" s="612"/>
      <c r="BIX87" s="612"/>
      <c r="BIY87" s="612"/>
      <c r="BIZ87" s="181"/>
      <c r="BJA87" s="611"/>
      <c r="BJB87" s="612"/>
      <c r="BJC87" s="612"/>
      <c r="BJD87" s="612"/>
      <c r="BJE87" s="612"/>
      <c r="BJF87" s="612"/>
      <c r="BJG87" s="181"/>
      <c r="BJH87" s="611"/>
      <c r="BJI87" s="612"/>
      <c r="BJJ87" s="612"/>
      <c r="BJK87" s="612"/>
      <c r="BJL87" s="612"/>
      <c r="BJM87" s="612"/>
      <c r="BJN87" s="181"/>
      <c r="BJO87" s="611"/>
      <c r="BJP87" s="612"/>
      <c r="BJQ87" s="612"/>
      <c r="BJR87" s="612"/>
      <c r="BJS87" s="612"/>
      <c r="BJT87" s="612"/>
      <c r="BJU87" s="181"/>
      <c r="BJV87" s="611"/>
      <c r="BJW87" s="612"/>
      <c r="BJX87" s="612"/>
      <c r="BJY87" s="612"/>
      <c r="BJZ87" s="612"/>
      <c r="BKA87" s="612"/>
      <c r="BKB87" s="181"/>
      <c r="BKC87" s="611"/>
      <c r="BKD87" s="612"/>
      <c r="BKE87" s="612"/>
      <c r="BKF87" s="612"/>
      <c r="BKG87" s="612"/>
      <c r="BKH87" s="612"/>
      <c r="BKI87" s="181"/>
      <c r="BKJ87" s="611"/>
      <c r="BKK87" s="612"/>
      <c r="BKL87" s="612"/>
      <c r="BKM87" s="612"/>
      <c r="BKN87" s="612"/>
      <c r="BKO87" s="612"/>
      <c r="BKP87" s="181"/>
      <c r="BKQ87" s="611"/>
      <c r="BKR87" s="612"/>
      <c r="BKS87" s="612"/>
      <c r="BKT87" s="612"/>
      <c r="BKU87" s="612"/>
      <c r="BKV87" s="612"/>
      <c r="BKW87" s="181"/>
      <c r="BKX87" s="611"/>
      <c r="BKY87" s="612"/>
      <c r="BKZ87" s="612"/>
      <c r="BLA87" s="612"/>
      <c r="BLB87" s="612"/>
      <c r="BLC87" s="612"/>
      <c r="BLD87" s="181"/>
      <c r="BLE87" s="611"/>
      <c r="BLF87" s="612"/>
      <c r="BLG87" s="612"/>
      <c r="BLH87" s="612"/>
      <c r="BLI87" s="612"/>
      <c r="BLJ87" s="612"/>
      <c r="BLK87" s="181"/>
      <c r="BLL87" s="611"/>
      <c r="BLM87" s="612"/>
      <c r="BLN87" s="612"/>
      <c r="BLO87" s="612"/>
      <c r="BLP87" s="612"/>
      <c r="BLQ87" s="612"/>
      <c r="BLR87" s="181"/>
      <c r="BLS87" s="611"/>
      <c r="BLT87" s="612"/>
      <c r="BLU87" s="612"/>
      <c r="BLV87" s="612"/>
      <c r="BLW87" s="612"/>
      <c r="BLX87" s="612"/>
      <c r="BLY87" s="181"/>
      <c r="BLZ87" s="611"/>
      <c r="BMA87" s="612"/>
      <c r="BMB87" s="612"/>
      <c r="BMC87" s="612"/>
      <c r="BMD87" s="612"/>
      <c r="BME87" s="612"/>
      <c r="BMF87" s="181"/>
      <c r="BMG87" s="611"/>
      <c r="BMH87" s="612"/>
      <c r="BMI87" s="612"/>
      <c r="BMJ87" s="612"/>
      <c r="BMK87" s="612"/>
      <c r="BML87" s="612"/>
      <c r="BMM87" s="181"/>
      <c r="BMN87" s="611"/>
      <c r="BMO87" s="612"/>
      <c r="BMP87" s="612"/>
      <c r="BMQ87" s="612"/>
      <c r="BMR87" s="612"/>
      <c r="BMS87" s="612"/>
      <c r="BMT87" s="181"/>
      <c r="BMU87" s="611"/>
      <c r="BMV87" s="612"/>
      <c r="BMW87" s="612"/>
      <c r="BMX87" s="612"/>
      <c r="BMY87" s="612"/>
      <c r="BMZ87" s="612"/>
      <c r="BNA87" s="181"/>
      <c r="BNB87" s="611"/>
      <c r="BNC87" s="612"/>
      <c r="BND87" s="612"/>
      <c r="BNE87" s="612"/>
      <c r="BNF87" s="612"/>
      <c r="BNG87" s="612"/>
      <c r="BNH87" s="181"/>
      <c r="BNI87" s="611"/>
      <c r="BNJ87" s="612"/>
      <c r="BNK87" s="612"/>
      <c r="BNL87" s="612"/>
      <c r="BNM87" s="612"/>
      <c r="BNN87" s="612"/>
      <c r="BNO87" s="181"/>
      <c r="BNP87" s="611"/>
      <c r="BNQ87" s="612"/>
      <c r="BNR87" s="612"/>
      <c r="BNS87" s="612"/>
      <c r="BNT87" s="612"/>
      <c r="BNU87" s="612"/>
      <c r="BNV87" s="181"/>
      <c r="BNW87" s="611"/>
      <c r="BNX87" s="612"/>
      <c r="BNY87" s="612"/>
      <c r="BNZ87" s="612"/>
      <c r="BOA87" s="612"/>
      <c r="BOB87" s="612"/>
      <c r="BOC87" s="181"/>
      <c r="BOD87" s="611"/>
      <c r="BOE87" s="612"/>
      <c r="BOF87" s="612"/>
      <c r="BOG87" s="612"/>
      <c r="BOH87" s="612"/>
      <c r="BOI87" s="612"/>
      <c r="BOJ87" s="181"/>
      <c r="BOK87" s="611"/>
      <c r="BOL87" s="612"/>
      <c r="BOM87" s="612"/>
      <c r="BON87" s="612"/>
      <c r="BOO87" s="612"/>
      <c r="BOP87" s="612"/>
      <c r="BOQ87" s="181"/>
      <c r="BOR87" s="611"/>
      <c r="BOS87" s="612"/>
      <c r="BOT87" s="612"/>
      <c r="BOU87" s="612"/>
      <c r="BOV87" s="612"/>
      <c r="BOW87" s="612"/>
      <c r="BOX87" s="181"/>
      <c r="BOY87" s="611"/>
      <c r="BOZ87" s="612"/>
      <c r="BPA87" s="612"/>
      <c r="BPB87" s="612"/>
      <c r="BPC87" s="612"/>
      <c r="BPD87" s="612"/>
      <c r="BPE87" s="181"/>
      <c r="BPF87" s="611"/>
      <c r="BPG87" s="612"/>
      <c r="BPH87" s="612"/>
      <c r="BPI87" s="612"/>
      <c r="BPJ87" s="612"/>
      <c r="BPK87" s="612"/>
      <c r="BPL87" s="181"/>
      <c r="BPM87" s="611"/>
      <c r="BPN87" s="612"/>
      <c r="BPO87" s="612"/>
      <c r="BPP87" s="612"/>
      <c r="BPQ87" s="612"/>
      <c r="BPR87" s="612"/>
      <c r="BPS87" s="181"/>
      <c r="BPT87" s="611"/>
      <c r="BPU87" s="612"/>
      <c r="BPV87" s="612"/>
      <c r="BPW87" s="612"/>
      <c r="BPX87" s="612"/>
      <c r="BPY87" s="612"/>
      <c r="BPZ87" s="181"/>
      <c r="BQA87" s="611"/>
      <c r="BQB87" s="612"/>
      <c r="BQC87" s="612"/>
      <c r="BQD87" s="612"/>
      <c r="BQE87" s="612"/>
      <c r="BQF87" s="612"/>
      <c r="BQG87" s="181"/>
      <c r="BQH87" s="611"/>
      <c r="BQI87" s="612"/>
      <c r="BQJ87" s="612"/>
      <c r="BQK87" s="612"/>
      <c r="BQL87" s="612"/>
      <c r="BQM87" s="612"/>
      <c r="BQN87" s="181"/>
      <c r="BQO87" s="611"/>
      <c r="BQP87" s="612"/>
      <c r="BQQ87" s="612"/>
      <c r="BQR87" s="612"/>
      <c r="BQS87" s="612"/>
      <c r="BQT87" s="612"/>
      <c r="BQU87" s="181"/>
      <c r="BQV87" s="611"/>
      <c r="BQW87" s="612"/>
      <c r="BQX87" s="612"/>
      <c r="BQY87" s="612"/>
      <c r="BQZ87" s="612"/>
      <c r="BRA87" s="612"/>
      <c r="BRB87" s="181"/>
      <c r="BRC87" s="611"/>
      <c r="BRD87" s="612"/>
      <c r="BRE87" s="612"/>
      <c r="BRF87" s="612"/>
      <c r="BRG87" s="612"/>
      <c r="BRH87" s="612"/>
      <c r="BRI87" s="181"/>
      <c r="BRJ87" s="611"/>
      <c r="BRK87" s="612"/>
      <c r="BRL87" s="612"/>
      <c r="BRM87" s="612"/>
      <c r="BRN87" s="612"/>
      <c r="BRO87" s="612"/>
      <c r="BRP87" s="181"/>
      <c r="BRQ87" s="611"/>
      <c r="BRR87" s="612"/>
      <c r="BRS87" s="612"/>
      <c r="BRT87" s="612"/>
      <c r="BRU87" s="612"/>
      <c r="BRV87" s="612"/>
      <c r="BRW87" s="181"/>
      <c r="BRX87" s="611"/>
      <c r="BRY87" s="612"/>
      <c r="BRZ87" s="612"/>
      <c r="BSA87" s="612"/>
      <c r="BSB87" s="612"/>
      <c r="BSC87" s="612"/>
      <c r="BSD87" s="181"/>
      <c r="BSE87" s="611"/>
      <c r="BSF87" s="612"/>
      <c r="BSG87" s="612"/>
      <c r="BSH87" s="612"/>
      <c r="BSI87" s="612"/>
      <c r="BSJ87" s="612"/>
      <c r="BSK87" s="181"/>
      <c r="BSL87" s="611"/>
      <c r="BSM87" s="612"/>
      <c r="BSN87" s="612"/>
      <c r="BSO87" s="612"/>
      <c r="BSP87" s="612"/>
      <c r="BSQ87" s="612"/>
      <c r="BSR87" s="181"/>
      <c r="BSS87" s="611"/>
      <c r="BST87" s="612"/>
      <c r="BSU87" s="612"/>
      <c r="BSV87" s="612"/>
      <c r="BSW87" s="612"/>
      <c r="BSX87" s="612"/>
      <c r="BSY87" s="181"/>
      <c r="BSZ87" s="611"/>
      <c r="BTA87" s="612"/>
      <c r="BTB87" s="612"/>
      <c r="BTC87" s="612"/>
      <c r="BTD87" s="612"/>
      <c r="BTE87" s="612"/>
      <c r="BTF87" s="181"/>
      <c r="BTG87" s="611"/>
      <c r="BTH87" s="612"/>
      <c r="BTI87" s="612"/>
      <c r="BTJ87" s="612"/>
      <c r="BTK87" s="612"/>
      <c r="BTL87" s="612"/>
      <c r="BTM87" s="181"/>
      <c r="BTN87" s="611"/>
      <c r="BTO87" s="612"/>
      <c r="BTP87" s="612"/>
      <c r="BTQ87" s="612"/>
      <c r="BTR87" s="612"/>
      <c r="BTS87" s="612"/>
      <c r="BTT87" s="181"/>
      <c r="BTU87" s="611"/>
      <c r="BTV87" s="612"/>
      <c r="BTW87" s="612"/>
      <c r="BTX87" s="612"/>
      <c r="BTY87" s="612"/>
      <c r="BTZ87" s="612"/>
      <c r="BUA87" s="181"/>
      <c r="BUB87" s="611"/>
      <c r="BUC87" s="612"/>
      <c r="BUD87" s="612"/>
      <c r="BUE87" s="612"/>
      <c r="BUF87" s="612"/>
      <c r="BUG87" s="612"/>
      <c r="BUH87" s="181"/>
      <c r="BUI87" s="611"/>
      <c r="BUJ87" s="612"/>
      <c r="BUK87" s="612"/>
      <c r="BUL87" s="612"/>
      <c r="BUM87" s="612"/>
      <c r="BUN87" s="612"/>
      <c r="BUO87" s="181"/>
      <c r="BUP87" s="611"/>
      <c r="BUQ87" s="612"/>
      <c r="BUR87" s="612"/>
      <c r="BUS87" s="612"/>
      <c r="BUT87" s="612"/>
      <c r="BUU87" s="612"/>
      <c r="BUV87" s="181"/>
      <c r="BUW87" s="611"/>
      <c r="BUX87" s="612"/>
      <c r="BUY87" s="612"/>
      <c r="BUZ87" s="612"/>
      <c r="BVA87" s="612"/>
      <c r="BVB87" s="612"/>
      <c r="BVC87" s="181"/>
      <c r="BVD87" s="611"/>
      <c r="BVE87" s="612"/>
      <c r="BVF87" s="612"/>
      <c r="BVG87" s="612"/>
      <c r="BVH87" s="612"/>
      <c r="BVI87" s="612"/>
      <c r="BVJ87" s="181"/>
      <c r="BVK87" s="611"/>
      <c r="BVL87" s="612"/>
      <c r="BVM87" s="612"/>
      <c r="BVN87" s="612"/>
      <c r="BVO87" s="612"/>
      <c r="BVP87" s="612"/>
      <c r="BVQ87" s="181"/>
      <c r="BVR87" s="611"/>
      <c r="BVS87" s="612"/>
      <c r="BVT87" s="612"/>
      <c r="BVU87" s="612"/>
      <c r="BVV87" s="612"/>
      <c r="BVW87" s="612"/>
      <c r="BVX87" s="181"/>
      <c r="BVY87" s="611"/>
      <c r="BVZ87" s="612"/>
      <c r="BWA87" s="612"/>
      <c r="BWB87" s="612"/>
      <c r="BWC87" s="612"/>
      <c r="BWD87" s="612"/>
      <c r="BWE87" s="181"/>
      <c r="BWF87" s="611"/>
      <c r="BWG87" s="612"/>
      <c r="BWH87" s="612"/>
      <c r="BWI87" s="612"/>
      <c r="BWJ87" s="612"/>
      <c r="BWK87" s="612"/>
      <c r="BWL87" s="181"/>
      <c r="BWM87" s="611"/>
      <c r="BWN87" s="612"/>
      <c r="BWO87" s="612"/>
      <c r="BWP87" s="612"/>
      <c r="BWQ87" s="612"/>
      <c r="BWR87" s="612"/>
      <c r="BWS87" s="181"/>
      <c r="BWT87" s="611"/>
      <c r="BWU87" s="612"/>
      <c r="BWV87" s="612"/>
      <c r="BWW87" s="612"/>
      <c r="BWX87" s="612"/>
      <c r="BWY87" s="612"/>
      <c r="BWZ87" s="181"/>
      <c r="BXA87" s="611"/>
      <c r="BXB87" s="612"/>
      <c r="BXC87" s="612"/>
      <c r="BXD87" s="612"/>
      <c r="BXE87" s="612"/>
      <c r="BXF87" s="612"/>
      <c r="BXG87" s="181"/>
      <c r="BXH87" s="611"/>
      <c r="BXI87" s="612"/>
      <c r="BXJ87" s="612"/>
      <c r="BXK87" s="612"/>
      <c r="BXL87" s="612"/>
      <c r="BXM87" s="612"/>
      <c r="BXN87" s="181"/>
      <c r="BXO87" s="611"/>
      <c r="BXP87" s="612"/>
      <c r="BXQ87" s="612"/>
      <c r="BXR87" s="612"/>
      <c r="BXS87" s="612"/>
      <c r="BXT87" s="612"/>
      <c r="BXU87" s="181"/>
      <c r="BXV87" s="611"/>
      <c r="BXW87" s="612"/>
      <c r="BXX87" s="612"/>
      <c r="BXY87" s="612"/>
      <c r="BXZ87" s="612"/>
      <c r="BYA87" s="612"/>
      <c r="BYB87" s="181"/>
      <c r="BYC87" s="611"/>
      <c r="BYD87" s="612"/>
      <c r="BYE87" s="612"/>
      <c r="BYF87" s="612"/>
      <c r="BYG87" s="612"/>
      <c r="BYH87" s="612"/>
      <c r="BYI87" s="181"/>
      <c r="BYJ87" s="611"/>
      <c r="BYK87" s="612"/>
      <c r="BYL87" s="612"/>
      <c r="BYM87" s="612"/>
      <c r="BYN87" s="612"/>
      <c r="BYO87" s="612"/>
      <c r="BYP87" s="181"/>
      <c r="BYQ87" s="611"/>
      <c r="BYR87" s="612"/>
      <c r="BYS87" s="612"/>
      <c r="BYT87" s="612"/>
      <c r="BYU87" s="612"/>
      <c r="BYV87" s="612"/>
      <c r="BYW87" s="181"/>
      <c r="BYX87" s="611"/>
      <c r="BYY87" s="612"/>
      <c r="BYZ87" s="612"/>
      <c r="BZA87" s="612"/>
      <c r="BZB87" s="612"/>
      <c r="BZC87" s="612"/>
      <c r="BZD87" s="181"/>
      <c r="BZE87" s="611"/>
      <c r="BZF87" s="612"/>
      <c r="BZG87" s="612"/>
      <c r="BZH87" s="612"/>
      <c r="BZI87" s="612"/>
      <c r="BZJ87" s="612"/>
      <c r="BZK87" s="181"/>
      <c r="BZL87" s="611"/>
      <c r="BZM87" s="612"/>
      <c r="BZN87" s="612"/>
      <c r="BZO87" s="612"/>
      <c r="BZP87" s="612"/>
      <c r="BZQ87" s="612"/>
      <c r="BZR87" s="181"/>
      <c r="BZS87" s="611"/>
      <c r="BZT87" s="612"/>
      <c r="BZU87" s="612"/>
      <c r="BZV87" s="612"/>
      <c r="BZW87" s="612"/>
      <c r="BZX87" s="612"/>
      <c r="BZY87" s="181"/>
      <c r="BZZ87" s="611"/>
      <c r="CAA87" s="612"/>
      <c r="CAB87" s="612"/>
      <c r="CAC87" s="612"/>
      <c r="CAD87" s="612"/>
      <c r="CAE87" s="612"/>
      <c r="CAF87" s="181"/>
      <c r="CAG87" s="611"/>
      <c r="CAH87" s="612"/>
      <c r="CAI87" s="612"/>
      <c r="CAJ87" s="612"/>
      <c r="CAK87" s="612"/>
      <c r="CAL87" s="612"/>
      <c r="CAM87" s="181"/>
      <c r="CAN87" s="611"/>
      <c r="CAO87" s="612"/>
      <c r="CAP87" s="612"/>
      <c r="CAQ87" s="612"/>
      <c r="CAR87" s="612"/>
      <c r="CAS87" s="612"/>
      <c r="CAT87" s="181"/>
      <c r="CAU87" s="611"/>
      <c r="CAV87" s="612"/>
      <c r="CAW87" s="612"/>
      <c r="CAX87" s="612"/>
      <c r="CAY87" s="612"/>
      <c r="CAZ87" s="612"/>
      <c r="CBA87" s="181"/>
      <c r="CBB87" s="611"/>
      <c r="CBC87" s="612"/>
      <c r="CBD87" s="612"/>
      <c r="CBE87" s="612"/>
      <c r="CBF87" s="612"/>
      <c r="CBG87" s="612"/>
      <c r="CBH87" s="181"/>
      <c r="CBI87" s="611"/>
      <c r="CBJ87" s="612"/>
      <c r="CBK87" s="612"/>
      <c r="CBL87" s="612"/>
      <c r="CBM87" s="612"/>
      <c r="CBN87" s="612"/>
      <c r="CBO87" s="181"/>
      <c r="CBP87" s="611"/>
      <c r="CBQ87" s="612"/>
      <c r="CBR87" s="612"/>
      <c r="CBS87" s="612"/>
      <c r="CBT87" s="612"/>
      <c r="CBU87" s="612"/>
      <c r="CBV87" s="181"/>
      <c r="CBW87" s="611"/>
      <c r="CBX87" s="612"/>
      <c r="CBY87" s="612"/>
      <c r="CBZ87" s="612"/>
      <c r="CCA87" s="612"/>
      <c r="CCB87" s="612"/>
      <c r="CCC87" s="181"/>
      <c r="CCD87" s="611"/>
      <c r="CCE87" s="612"/>
      <c r="CCF87" s="612"/>
      <c r="CCG87" s="612"/>
      <c r="CCH87" s="612"/>
      <c r="CCI87" s="612"/>
      <c r="CCJ87" s="181"/>
      <c r="CCK87" s="611"/>
      <c r="CCL87" s="612"/>
      <c r="CCM87" s="612"/>
      <c r="CCN87" s="612"/>
      <c r="CCO87" s="612"/>
      <c r="CCP87" s="612"/>
      <c r="CCQ87" s="181"/>
      <c r="CCR87" s="611"/>
      <c r="CCS87" s="612"/>
      <c r="CCT87" s="612"/>
      <c r="CCU87" s="612"/>
      <c r="CCV87" s="612"/>
      <c r="CCW87" s="612"/>
      <c r="CCX87" s="181"/>
      <c r="CCY87" s="611"/>
      <c r="CCZ87" s="612"/>
      <c r="CDA87" s="612"/>
      <c r="CDB87" s="612"/>
      <c r="CDC87" s="612"/>
      <c r="CDD87" s="612"/>
      <c r="CDE87" s="181"/>
      <c r="CDF87" s="611"/>
      <c r="CDG87" s="612"/>
      <c r="CDH87" s="612"/>
      <c r="CDI87" s="612"/>
      <c r="CDJ87" s="612"/>
      <c r="CDK87" s="612"/>
      <c r="CDL87" s="181"/>
      <c r="CDM87" s="611"/>
      <c r="CDN87" s="612"/>
      <c r="CDO87" s="612"/>
      <c r="CDP87" s="612"/>
      <c r="CDQ87" s="612"/>
      <c r="CDR87" s="612"/>
      <c r="CDS87" s="181"/>
      <c r="CDT87" s="611"/>
      <c r="CDU87" s="612"/>
      <c r="CDV87" s="612"/>
      <c r="CDW87" s="612"/>
      <c r="CDX87" s="612"/>
      <c r="CDY87" s="612"/>
      <c r="CDZ87" s="181"/>
      <c r="CEA87" s="611"/>
      <c r="CEB87" s="612"/>
      <c r="CEC87" s="612"/>
      <c r="CED87" s="612"/>
      <c r="CEE87" s="612"/>
      <c r="CEF87" s="612"/>
      <c r="CEG87" s="181"/>
      <c r="CEH87" s="611"/>
      <c r="CEI87" s="612"/>
      <c r="CEJ87" s="612"/>
      <c r="CEK87" s="612"/>
      <c r="CEL87" s="612"/>
      <c r="CEM87" s="612"/>
      <c r="CEN87" s="181"/>
      <c r="CEO87" s="611"/>
      <c r="CEP87" s="612"/>
      <c r="CEQ87" s="612"/>
      <c r="CER87" s="612"/>
      <c r="CES87" s="612"/>
      <c r="CET87" s="612"/>
      <c r="CEU87" s="181"/>
      <c r="CEV87" s="611"/>
      <c r="CEW87" s="612"/>
      <c r="CEX87" s="612"/>
      <c r="CEY87" s="612"/>
      <c r="CEZ87" s="612"/>
      <c r="CFA87" s="612"/>
      <c r="CFB87" s="181"/>
      <c r="CFC87" s="611"/>
      <c r="CFD87" s="612"/>
      <c r="CFE87" s="612"/>
      <c r="CFF87" s="612"/>
      <c r="CFG87" s="612"/>
      <c r="CFH87" s="612"/>
      <c r="CFI87" s="181"/>
      <c r="CFJ87" s="611"/>
      <c r="CFK87" s="612"/>
      <c r="CFL87" s="612"/>
      <c r="CFM87" s="612"/>
      <c r="CFN87" s="612"/>
      <c r="CFO87" s="612"/>
      <c r="CFP87" s="181"/>
      <c r="CFQ87" s="611"/>
      <c r="CFR87" s="612"/>
      <c r="CFS87" s="612"/>
      <c r="CFT87" s="612"/>
      <c r="CFU87" s="612"/>
      <c r="CFV87" s="612"/>
      <c r="CFW87" s="181"/>
      <c r="CFX87" s="611"/>
      <c r="CFY87" s="612"/>
      <c r="CFZ87" s="612"/>
      <c r="CGA87" s="612"/>
      <c r="CGB87" s="612"/>
      <c r="CGC87" s="612"/>
      <c r="CGD87" s="181"/>
      <c r="CGE87" s="611"/>
      <c r="CGF87" s="612"/>
      <c r="CGG87" s="612"/>
      <c r="CGH87" s="612"/>
      <c r="CGI87" s="612"/>
      <c r="CGJ87" s="612"/>
      <c r="CGK87" s="181"/>
      <c r="CGL87" s="611"/>
      <c r="CGM87" s="612"/>
      <c r="CGN87" s="612"/>
      <c r="CGO87" s="612"/>
      <c r="CGP87" s="612"/>
      <c r="CGQ87" s="612"/>
      <c r="CGR87" s="181"/>
      <c r="CGS87" s="611"/>
      <c r="CGT87" s="612"/>
      <c r="CGU87" s="612"/>
      <c r="CGV87" s="612"/>
      <c r="CGW87" s="612"/>
      <c r="CGX87" s="612"/>
      <c r="CGY87" s="181"/>
      <c r="CGZ87" s="611"/>
      <c r="CHA87" s="612"/>
      <c r="CHB87" s="612"/>
      <c r="CHC87" s="612"/>
      <c r="CHD87" s="612"/>
      <c r="CHE87" s="612"/>
      <c r="CHF87" s="181"/>
      <c r="CHG87" s="611"/>
      <c r="CHH87" s="612"/>
      <c r="CHI87" s="612"/>
      <c r="CHJ87" s="612"/>
      <c r="CHK87" s="612"/>
      <c r="CHL87" s="612"/>
      <c r="CHM87" s="181"/>
      <c r="CHN87" s="611"/>
      <c r="CHO87" s="612"/>
      <c r="CHP87" s="612"/>
      <c r="CHQ87" s="612"/>
      <c r="CHR87" s="612"/>
      <c r="CHS87" s="612"/>
      <c r="CHT87" s="181"/>
      <c r="CHU87" s="611"/>
      <c r="CHV87" s="612"/>
      <c r="CHW87" s="612"/>
      <c r="CHX87" s="612"/>
      <c r="CHY87" s="612"/>
      <c r="CHZ87" s="612"/>
      <c r="CIA87" s="181"/>
      <c r="CIB87" s="611"/>
      <c r="CIC87" s="612"/>
      <c r="CID87" s="612"/>
      <c r="CIE87" s="612"/>
      <c r="CIF87" s="612"/>
      <c r="CIG87" s="612"/>
      <c r="CIH87" s="181"/>
      <c r="CII87" s="611"/>
      <c r="CIJ87" s="612"/>
      <c r="CIK87" s="612"/>
      <c r="CIL87" s="612"/>
      <c r="CIM87" s="612"/>
      <c r="CIN87" s="612"/>
      <c r="CIO87" s="181"/>
      <c r="CIP87" s="611"/>
      <c r="CIQ87" s="612"/>
      <c r="CIR87" s="612"/>
      <c r="CIS87" s="612"/>
      <c r="CIT87" s="612"/>
      <c r="CIU87" s="612"/>
      <c r="CIV87" s="181"/>
      <c r="CIW87" s="611"/>
      <c r="CIX87" s="612"/>
      <c r="CIY87" s="612"/>
      <c r="CIZ87" s="612"/>
      <c r="CJA87" s="612"/>
      <c r="CJB87" s="612"/>
      <c r="CJC87" s="181"/>
      <c r="CJD87" s="611"/>
      <c r="CJE87" s="612"/>
      <c r="CJF87" s="612"/>
      <c r="CJG87" s="612"/>
      <c r="CJH87" s="612"/>
      <c r="CJI87" s="612"/>
      <c r="CJJ87" s="181"/>
      <c r="CJK87" s="611"/>
      <c r="CJL87" s="612"/>
      <c r="CJM87" s="612"/>
      <c r="CJN87" s="612"/>
      <c r="CJO87" s="612"/>
      <c r="CJP87" s="612"/>
      <c r="CJQ87" s="181"/>
      <c r="CJR87" s="611"/>
      <c r="CJS87" s="612"/>
      <c r="CJT87" s="612"/>
      <c r="CJU87" s="612"/>
      <c r="CJV87" s="612"/>
      <c r="CJW87" s="612"/>
      <c r="CJX87" s="181"/>
      <c r="CJY87" s="611"/>
      <c r="CJZ87" s="612"/>
      <c r="CKA87" s="612"/>
      <c r="CKB87" s="612"/>
      <c r="CKC87" s="612"/>
      <c r="CKD87" s="612"/>
      <c r="CKE87" s="181"/>
      <c r="CKF87" s="611"/>
      <c r="CKG87" s="612"/>
      <c r="CKH87" s="612"/>
      <c r="CKI87" s="612"/>
      <c r="CKJ87" s="612"/>
      <c r="CKK87" s="612"/>
      <c r="CKL87" s="181"/>
      <c r="CKM87" s="611"/>
      <c r="CKN87" s="612"/>
      <c r="CKO87" s="612"/>
      <c r="CKP87" s="612"/>
      <c r="CKQ87" s="612"/>
      <c r="CKR87" s="612"/>
      <c r="CKS87" s="181"/>
      <c r="CKT87" s="611"/>
      <c r="CKU87" s="612"/>
      <c r="CKV87" s="612"/>
      <c r="CKW87" s="612"/>
      <c r="CKX87" s="612"/>
      <c r="CKY87" s="612"/>
      <c r="CKZ87" s="181"/>
      <c r="CLA87" s="611"/>
      <c r="CLB87" s="612"/>
      <c r="CLC87" s="612"/>
      <c r="CLD87" s="612"/>
      <c r="CLE87" s="612"/>
      <c r="CLF87" s="612"/>
      <c r="CLG87" s="181"/>
      <c r="CLH87" s="611"/>
      <c r="CLI87" s="612"/>
      <c r="CLJ87" s="612"/>
      <c r="CLK87" s="612"/>
      <c r="CLL87" s="612"/>
      <c r="CLM87" s="612"/>
      <c r="CLN87" s="181"/>
      <c r="CLO87" s="611"/>
      <c r="CLP87" s="612"/>
      <c r="CLQ87" s="612"/>
      <c r="CLR87" s="612"/>
      <c r="CLS87" s="612"/>
      <c r="CLT87" s="612"/>
      <c r="CLU87" s="181"/>
      <c r="CLV87" s="611"/>
      <c r="CLW87" s="612"/>
      <c r="CLX87" s="612"/>
      <c r="CLY87" s="612"/>
      <c r="CLZ87" s="612"/>
      <c r="CMA87" s="612"/>
      <c r="CMB87" s="181"/>
      <c r="CMC87" s="611"/>
      <c r="CMD87" s="612"/>
      <c r="CME87" s="612"/>
      <c r="CMF87" s="612"/>
      <c r="CMG87" s="612"/>
      <c r="CMH87" s="612"/>
      <c r="CMI87" s="181"/>
      <c r="CMJ87" s="611"/>
      <c r="CMK87" s="612"/>
      <c r="CML87" s="612"/>
      <c r="CMM87" s="612"/>
      <c r="CMN87" s="612"/>
      <c r="CMO87" s="612"/>
      <c r="CMP87" s="181"/>
      <c r="CMQ87" s="611"/>
      <c r="CMR87" s="612"/>
      <c r="CMS87" s="612"/>
      <c r="CMT87" s="612"/>
      <c r="CMU87" s="612"/>
      <c r="CMV87" s="612"/>
      <c r="CMW87" s="181"/>
      <c r="CMX87" s="611"/>
      <c r="CMY87" s="612"/>
      <c r="CMZ87" s="612"/>
      <c r="CNA87" s="612"/>
      <c r="CNB87" s="612"/>
      <c r="CNC87" s="612"/>
      <c r="CND87" s="181"/>
      <c r="CNE87" s="611"/>
      <c r="CNF87" s="612"/>
      <c r="CNG87" s="612"/>
      <c r="CNH87" s="612"/>
      <c r="CNI87" s="612"/>
      <c r="CNJ87" s="612"/>
      <c r="CNK87" s="181"/>
      <c r="CNL87" s="611"/>
      <c r="CNM87" s="612"/>
      <c r="CNN87" s="612"/>
      <c r="CNO87" s="612"/>
      <c r="CNP87" s="612"/>
      <c r="CNQ87" s="612"/>
      <c r="CNR87" s="181"/>
      <c r="CNS87" s="611"/>
      <c r="CNT87" s="612"/>
      <c r="CNU87" s="612"/>
      <c r="CNV87" s="612"/>
      <c r="CNW87" s="612"/>
      <c r="CNX87" s="612"/>
      <c r="CNY87" s="181"/>
      <c r="CNZ87" s="611"/>
      <c r="COA87" s="612"/>
      <c r="COB87" s="612"/>
      <c r="COC87" s="612"/>
      <c r="COD87" s="612"/>
      <c r="COE87" s="612"/>
      <c r="COF87" s="181"/>
      <c r="COG87" s="611"/>
      <c r="COH87" s="612"/>
      <c r="COI87" s="612"/>
      <c r="COJ87" s="612"/>
      <c r="COK87" s="612"/>
      <c r="COL87" s="612"/>
      <c r="COM87" s="181"/>
      <c r="CON87" s="611"/>
      <c r="COO87" s="612"/>
      <c r="COP87" s="612"/>
      <c r="COQ87" s="612"/>
      <c r="COR87" s="612"/>
      <c r="COS87" s="612"/>
      <c r="COT87" s="181"/>
      <c r="COU87" s="611"/>
      <c r="COV87" s="612"/>
      <c r="COW87" s="612"/>
      <c r="COX87" s="612"/>
      <c r="COY87" s="612"/>
      <c r="COZ87" s="612"/>
      <c r="CPA87" s="181"/>
      <c r="CPB87" s="611"/>
      <c r="CPC87" s="612"/>
      <c r="CPD87" s="612"/>
      <c r="CPE87" s="612"/>
      <c r="CPF87" s="612"/>
      <c r="CPG87" s="612"/>
      <c r="CPH87" s="181"/>
      <c r="CPI87" s="611"/>
      <c r="CPJ87" s="612"/>
      <c r="CPK87" s="612"/>
      <c r="CPL87" s="612"/>
      <c r="CPM87" s="612"/>
      <c r="CPN87" s="612"/>
      <c r="CPO87" s="181"/>
      <c r="CPP87" s="611"/>
      <c r="CPQ87" s="612"/>
      <c r="CPR87" s="612"/>
      <c r="CPS87" s="612"/>
      <c r="CPT87" s="612"/>
      <c r="CPU87" s="612"/>
      <c r="CPV87" s="181"/>
      <c r="CPW87" s="611"/>
      <c r="CPX87" s="612"/>
      <c r="CPY87" s="612"/>
      <c r="CPZ87" s="612"/>
      <c r="CQA87" s="612"/>
      <c r="CQB87" s="612"/>
      <c r="CQC87" s="181"/>
      <c r="CQD87" s="611"/>
      <c r="CQE87" s="612"/>
      <c r="CQF87" s="612"/>
      <c r="CQG87" s="612"/>
      <c r="CQH87" s="612"/>
      <c r="CQI87" s="612"/>
      <c r="CQJ87" s="181"/>
      <c r="CQK87" s="611"/>
      <c r="CQL87" s="612"/>
      <c r="CQM87" s="612"/>
      <c r="CQN87" s="612"/>
      <c r="CQO87" s="612"/>
      <c r="CQP87" s="612"/>
      <c r="CQQ87" s="181"/>
      <c r="CQR87" s="611"/>
      <c r="CQS87" s="612"/>
      <c r="CQT87" s="612"/>
      <c r="CQU87" s="612"/>
      <c r="CQV87" s="612"/>
      <c r="CQW87" s="612"/>
      <c r="CQX87" s="181"/>
      <c r="CQY87" s="611"/>
      <c r="CQZ87" s="612"/>
      <c r="CRA87" s="612"/>
      <c r="CRB87" s="612"/>
      <c r="CRC87" s="612"/>
      <c r="CRD87" s="612"/>
      <c r="CRE87" s="181"/>
      <c r="CRF87" s="611"/>
      <c r="CRG87" s="612"/>
      <c r="CRH87" s="612"/>
      <c r="CRI87" s="612"/>
      <c r="CRJ87" s="612"/>
      <c r="CRK87" s="612"/>
      <c r="CRL87" s="181"/>
      <c r="CRM87" s="611"/>
      <c r="CRN87" s="612"/>
      <c r="CRO87" s="612"/>
      <c r="CRP87" s="612"/>
      <c r="CRQ87" s="612"/>
      <c r="CRR87" s="612"/>
      <c r="CRS87" s="181"/>
      <c r="CRT87" s="611"/>
      <c r="CRU87" s="612"/>
      <c r="CRV87" s="612"/>
      <c r="CRW87" s="612"/>
      <c r="CRX87" s="612"/>
      <c r="CRY87" s="612"/>
      <c r="CRZ87" s="181"/>
      <c r="CSA87" s="611"/>
      <c r="CSB87" s="612"/>
      <c r="CSC87" s="612"/>
      <c r="CSD87" s="612"/>
      <c r="CSE87" s="612"/>
      <c r="CSF87" s="612"/>
      <c r="CSG87" s="181"/>
      <c r="CSH87" s="611"/>
      <c r="CSI87" s="612"/>
      <c r="CSJ87" s="612"/>
      <c r="CSK87" s="612"/>
      <c r="CSL87" s="612"/>
      <c r="CSM87" s="612"/>
      <c r="CSN87" s="181"/>
      <c r="CSO87" s="611"/>
      <c r="CSP87" s="612"/>
      <c r="CSQ87" s="612"/>
      <c r="CSR87" s="612"/>
      <c r="CSS87" s="612"/>
      <c r="CST87" s="612"/>
      <c r="CSU87" s="181"/>
      <c r="CSV87" s="611"/>
      <c r="CSW87" s="612"/>
      <c r="CSX87" s="612"/>
      <c r="CSY87" s="612"/>
      <c r="CSZ87" s="612"/>
      <c r="CTA87" s="612"/>
      <c r="CTB87" s="181"/>
      <c r="CTC87" s="611"/>
      <c r="CTD87" s="612"/>
      <c r="CTE87" s="612"/>
      <c r="CTF87" s="612"/>
      <c r="CTG87" s="612"/>
      <c r="CTH87" s="612"/>
      <c r="CTI87" s="181"/>
      <c r="CTJ87" s="611"/>
      <c r="CTK87" s="612"/>
      <c r="CTL87" s="612"/>
      <c r="CTM87" s="612"/>
      <c r="CTN87" s="612"/>
      <c r="CTO87" s="612"/>
      <c r="CTP87" s="181"/>
      <c r="CTQ87" s="611"/>
      <c r="CTR87" s="612"/>
      <c r="CTS87" s="612"/>
      <c r="CTT87" s="612"/>
      <c r="CTU87" s="612"/>
      <c r="CTV87" s="612"/>
      <c r="CTW87" s="181"/>
      <c r="CTX87" s="611"/>
      <c r="CTY87" s="612"/>
      <c r="CTZ87" s="612"/>
      <c r="CUA87" s="612"/>
      <c r="CUB87" s="612"/>
      <c r="CUC87" s="612"/>
      <c r="CUD87" s="181"/>
      <c r="CUE87" s="611"/>
      <c r="CUF87" s="612"/>
      <c r="CUG87" s="612"/>
      <c r="CUH87" s="612"/>
      <c r="CUI87" s="612"/>
      <c r="CUJ87" s="612"/>
      <c r="CUK87" s="181"/>
      <c r="CUL87" s="611"/>
      <c r="CUM87" s="612"/>
      <c r="CUN87" s="612"/>
      <c r="CUO87" s="612"/>
      <c r="CUP87" s="612"/>
      <c r="CUQ87" s="612"/>
      <c r="CUR87" s="181"/>
      <c r="CUS87" s="611"/>
      <c r="CUT87" s="612"/>
      <c r="CUU87" s="612"/>
      <c r="CUV87" s="612"/>
      <c r="CUW87" s="612"/>
      <c r="CUX87" s="612"/>
      <c r="CUY87" s="181"/>
      <c r="CUZ87" s="611"/>
      <c r="CVA87" s="612"/>
      <c r="CVB87" s="612"/>
      <c r="CVC87" s="612"/>
      <c r="CVD87" s="612"/>
      <c r="CVE87" s="612"/>
      <c r="CVF87" s="181"/>
      <c r="CVG87" s="611"/>
      <c r="CVH87" s="612"/>
      <c r="CVI87" s="612"/>
      <c r="CVJ87" s="612"/>
      <c r="CVK87" s="612"/>
      <c r="CVL87" s="612"/>
      <c r="CVM87" s="181"/>
      <c r="CVN87" s="611"/>
      <c r="CVO87" s="612"/>
      <c r="CVP87" s="612"/>
      <c r="CVQ87" s="612"/>
      <c r="CVR87" s="612"/>
      <c r="CVS87" s="612"/>
      <c r="CVT87" s="181"/>
      <c r="CVU87" s="611"/>
      <c r="CVV87" s="612"/>
      <c r="CVW87" s="612"/>
      <c r="CVX87" s="612"/>
      <c r="CVY87" s="612"/>
      <c r="CVZ87" s="612"/>
      <c r="CWA87" s="181"/>
      <c r="CWB87" s="611"/>
      <c r="CWC87" s="612"/>
      <c r="CWD87" s="612"/>
      <c r="CWE87" s="612"/>
      <c r="CWF87" s="612"/>
      <c r="CWG87" s="612"/>
      <c r="CWH87" s="181"/>
      <c r="CWI87" s="611"/>
      <c r="CWJ87" s="612"/>
      <c r="CWK87" s="612"/>
      <c r="CWL87" s="612"/>
      <c r="CWM87" s="612"/>
      <c r="CWN87" s="612"/>
      <c r="CWO87" s="181"/>
      <c r="CWP87" s="611"/>
      <c r="CWQ87" s="612"/>
      <c r="CWR87" s="612"/>
      <c r="CWS87" s="612"/>
      <c r="CWT87" s="612"/>
      <c r="CWU87" s="612"/>
      <c r="CWV87" s="181"/>
      <c r="CWW87" s="611"/>
      <c r="CWX87" s="612"/>
      <c r="CWY87" s="612"/>
      <c r="CWZ87" s="612"/>
      <c r="CXA87" s="612"/>
      <c r="CXB87" s="612"/>
      <c r="CXC87" s="181"/>
      <c r="CXD87" s="611"/>
      <c r="CXE87" s="612"/>
      <c r="CXF87" s="612"/>
      <c r="CXG87" s="612"/>
      <c r="CXH87" s="612"/>
      <c r="CXI87" s="612"/>
      <c r="CXJ87" s="181"/>
      <c r="CXK87" s="611"/>
      <c r="CXL87" s="612"/>
      <c r="CXM87" s="612"/>
      <c r="CXN87" s="612"/>
      <c r="CXO87" s="612"/>
      <c r="CXP87" s="612"/>
      <c r="CXQ87" s="181"/>
      <c r="CXR87" s="611"/>
      <c r="CXS87" s="612"/>
      <c r="CXT87" s="612"/>
      <c r="CXU87" s="612"/>
      <c r="CXV87" s="612"/>
      <c r="CXW87" s="612"/>
      <c r="CXX87" s="181"/>
      <c r="CXY87" s="611"/>
      <c r="CXZ87" s="612"/>
      <c r="CYA87" s="612"/>
      <c r="CYB87" s="612"/>
      <c r="CYC87" s="612"/>
      <c r="CYD87" s="612"/>
      <c r="CYE87" s="181"/>
      <c r="CYF87" s="611"/>
      <c r="CYG87" s="612"/>
      <c r="CYH87" s="612"/>
      <c r="CYI87" s="612"/>
      <c r="CYJ87" s="612"/>
      <c r="CYK87" s="612"/>
      <c r="CYL87" s="181"/>
      <c r="CYM87" s="611"/>
      <c r="CYN87" s="612"/>
      <c r="CYO87" s="612"/>
      <c r="CYP87" s="612"/>
      <c r="CYQ87" s="612"/>
      <c r="CYR87" s="612"/>
      <c r="CYS87" s="181"/>
      <c r="CYT87" s="611"/>
      <c r="CYU87" s="612"/>
      <c r="CYV87" s="612"/>
      <c r="CYW87" s="612"/>
      <c r="CYX87" s="612"/>
      <c r="CYY87" s="612"/>
      <c r="CYZ87" s="181"/>
      <c r="CZA87" s="611"/>
      <c r="CZB87" s="612"/>
      <c r="CZC87" s="612"/>
      <c r="CZD87" s="612"/>
      <c r="CZE87" s="612"/>
      <c r="CZF87" s="612"/>
      <c r="CZG87" s="181"/>
      <c r="CZH87" s="611"/>
      <c r="CZI87" s="612"/>
      <c r="CZJ87" s="612"/>
      <c r="CZK87" s="612"/>
      <c r="CZL87" s="612"/>
      <c r="CZM87" s="612"/>
      <c r="CZN87" s="181"/>
      <c r="CZO87" s="611"/>
      <c r="CZP87" s="612"/>
      <c r="CZQ87" s="612"/>
      <c r="CZR87" s="612"/>
      <c r="CZS87" s="612"/>
      <c r="CZT87" s="612"/>
      <c r="CZU87" s="181"/>
      <c r="CZV87" s="611"/>
      <c r="CZW87" s="612"/>
      <c r="CZX87" s="612"/>
      <c r="CZY87" s="612"/>
      <c r="CZZ87" s="612"/>
      <c r="DAA87" s="612"/>
      <c r="DAB87" s="181"/>
      <c r="DAC87" s="611"/>
      <c r="DAD87" s="612"/>
      <c r="DAE87" s="612"/>
      <c r="DAF87" s="612"/>
      <c r="DAG87" s="612"/>
      <c r="DAH87" s="612"/>
      <c r="DAI87" s="181"/>
      <c r="DAJ87" s="611"/>
      <c r="DAK87" s="612"/>
      <c r="DAL87" s="612"/>
      <c r="DAM87" s="612"/>
      <c r="DAN87" s="612"/>
      <c r="DAO87" s="612"/>
      <c r="DAP87" s="181"/>
      <c r="DAQ87" s="611"/>
      <c r="DAR87" s="612"/>
      <c r="DAS87" s="612"/>
      <c r="DAT87" s="612"/>
      <c r="DAU87" s="612"/>
      <c r="DAV87" s="612"/>
      <c r="DAW87" s="181"/>
      <c r="DAX87" s="611"/>
      <c r="DAY87" s="612"/>
      <c r="DAZ87" s="612"/>
      <c r="DBA87" s="612"/>
      <c r="DBB87" s="612"/>
      <c r="DBC87" s="612"/>
      <c r="DBD87" s="181"/>
      <c r="DBE87" s="611"/>
      <c r="DBF87" s="612"/>
      <c r="DBG87" s="612"/>
      <c r="DBH87" s="612"/>
      <c r="DBI87" s="612"/>
      <c r="DBJ87" s="612"/>
      <c r="DBK87" s="181"/>
      <c r="DBL87" s="611"/>
      <c r="DBM87" s="612"/>
      <c r="DBN87" s="612"/>
      <c r="DBO87" s="612"/>
      <c r="DBP87" s="612"/>
      <c r="DBQ87" s="612"/>
      <c r="DBR87" s="181"/>
      <c r="DBS87" s="611"/>
      <c r="DBT87" s="612"/>
      <c r="DBU87" s="612"/>
      <c r="DBV87" s="612"/>
      <c r="DBW87" s="612"/>
      <c r="DBX87" s="612"/>
      <c r="DBY87" s="181"/>
      <c r="DBZ87" s="611"/>
      <c r="DCA87" s="612"/>
      <c r="DCB87" s="612"/>
      <c r="DCC87" s="612"/>
      <c r="DCD87" s="612"/>
      <c r="DCE87" s="612"/>
      <c r="DCF87" s="181"/>
      <c r="DCG87" s="611"/>
      <c r="DCH87" s="612"/>
      <c r="DCI87" s="612"/>
      <c r="DCJ87" s="612"/>
      <c r="DCK87" s="612"/>
      <c r="DCL87" s="612"/>
      <c r="DCM87" s="181"/>
      <c r="DCN87" s="611"/>
      <c r="DCO87" s="612"/>
      <c r="DCP87" s="612"/>
      <c r="DCQ87" s="612"/>
      <c r="DCR87" s="612"/>
      <c r="DCS87" s="612"/>
      <c r="DCT87" s="181"/>
      <c r="DCU87" s="611"/>
      <c r="DCV87" s="612"/>
      <c r="DCW87" s="612"/>
      <c r="DCX87" s="612"/>
      <c r="DCY87" s="612"/>
      <c r="DCZ87" s="612"/>
      <c r="DDA87" s="181"/>
      <c r="DDB87" s="611"/>
      <c r="DDC87" s="612"/>
      <c r="DDD87" s="612"/>
      <c r="DDE87" s="612"/>
      <c r="DDF87" s="612"/>
      <c r="DDG87" s="612"/>
      <c r="DDH87" s="181"/>
      <c r="DDI87" s="611"/>
      <c r="DDJ87" s="612"/>
      <c r="DDK87" s="612"/>
      <c r="DDL87" s="612"/>
      <c r="DDM87" s="612"/>
      <c r="DDN87" s="612"/>
      <c r="DDO87" s="181"/>
      <c r="DDP87" s="611"/>
      <c r="DDQ87" s="612"/>
      <c r="DDR87" s="612"/>
      <c r="DDS87" s="612"/>
      <c r="DDT87" s="612"/>
      <c r="DDU87" s="612"/>
      <c r="DDV87" s="181"/>
      <c r="DDW87" s="611"/>
      <c r="DDX87" s="612"/>
      <c r="DDY87" s="612"/>
      <c r="DDZ87" s="612"/>
      <c r="DEA87" s="612"/>
      <c r="DEB87" s="612"/>
      <c r="DEC87" s="181"/>
      <c r="DED87" s="611"/>
      <c r="DEE87" s="612"/>
      <c r="DEF87" s="612"/>
      <c r="DEG87" s="612"/>
      <c r="DEH87" s="612"/>
      <c r="DEI87" s="612"/>
      <c r="DEJ87" s="181"/>
      <c r="DEK87" s="611"/>
      <c r="DEL87" s="612"/>
      <c r="DEM87" s="612"/>
      <c r="DEN87" s="612"/>
      <c r="DEO87" s="612"/>
      <c r="DEP87" s="612"/>
      <c r="DEQ87" s="181"/>
      <c r="DER87" s="611"/>
      <c r="DES87" s="612"/>
      <c r="DET87" s="612"/>
      <c r="DEU87" s="612"/>
      <c r="DEV87" s="612"/>
      <c r="DEW87" s="612"/>
      <c r="DEX87" s="181"/>
      <c r="DEY87" s="611"/>
      <c r="DEZ87" s="612"/>
      <c r="DFA87" s="612"/>
      <c r="DFB87" s="612"/>
      <c r="DFC87" s="612"/>
      <c r="DFD87" s="612"/>
      <c r="DFE87" s="181"/>
      <c r="DFF87" s="611"/>
      <c r="DFG87" s="612"/>
      <c r="DFH87" s="612"/>
      <c r="DFI87" s="612"/>
      <c r="DFJ87" s="612"/>
      <c r="DFK87" s="612"/>
      <c r="DFL87" s="181"/>
      <c r="DFM87" s="611"/>
      <c r="DFN87" s="612"/>
      <c r="DFO87" s="612"/>
      <c r="DFP87" s="612"/>
      <c r="DFQ87" s="612"/>
      <c r="DFR87" s="612"/>
      <c r="DFS87" s="181"/>
      <c r="DFT87" s="611"/>
      <c r="DFU87" s="612"/>
      <c r="DFV87" s="612"/>
      <c r="DFW87" s="612"/>
      <c r="DFX87" s="612"/>
      <c r="DFY87" s="612"/>
      <c r="DFZ87" s="181"/>
      <c r="DGA87" s="611"/>
      <c r="DGB87" s="612"/>
      <c r="DGC87" s="612"/>
      <c r="DGD87" s="612"/>
      <c r="DGE87" s="612"/>
      <c r="DGF87" s="612"/>
      <c r="DGG87" s="181"/>
      <c r="DGH87" s="611"/>
      <c r="DGI87" s="612"/>
      <c r="DGJ87" s="612"/>
      <c r="DGK87" s="612"/>
      <c r="DGL87" s="612"/>
      <c r="DGM87" s="612"/>
      <c r="DGN87" s="181"/>
      <c r="DGO87" s="611"/>
      <c r="DGP87" s="612"/>
      <c r="DGQ87" s="612"/>
      <c r="DGR87" s="612"/>
      <c r="DGS87" s="612"/>
      <c r="DGT87" s="612"/>
      <c r="DGU87" s="181"/>
      <c r="DGV87" s="611"/>
      <c r="DGW87" s="612"/>
      <c r="DGX87" s="612"/>
      <c r="DGY87" s="612"/>
      <c r="DGZ87" s="612"/>
      <c r="DHA87" s="612"/>
      <c r="DHB87" s="181"/>
      <c r="DHC87" s="611"/>
      <c r="DHD87" s="612"/>
      <c r="DHE87" s="612"/>
      <c r="DHF87" s="612"/>
      <c r="DHG87" s="612"/>
      <c r="DHH87" s="612"/>
      <c r="DHI87" s="181"/>
      <c r="DHJ87" s="611"/>
      <c r="DHK87" s="612"/>
      <c r="DHL87" s="612"/>
      <c r="DHM87" s="612"/>
      <c r="DHN87" s="612"/>
      <c r="DHO87" s="612"/>
      <c r="DHP87" s="181"/>
      <c r="DHQ87" s="611"/>
      <c r="DHR87" s="612"/>
      <c r="DHS87" s="612"/>
      <c r="DHT87" s="612"/>
      <c r="DHU87" s="612"/>
      <c r="DHV87" s="612"/>
      <c r="DHW87" s="181"/>
      <c r="DHX87" s="611"/>
      <c r="DHY87" s="612"/>
      <c r="DHZ87" s="612"/>
      <c r="DIA87" s="612"/>
      <c r="DIB87" s="612"/>
      <c r="DIC87" s="612"/>
      <c r="DID87" s="181"/>
      <c r="DIE87" s="611"/>
      <c r="DIF87" s="612"/>
      <c r="DIG87" s="612"/>
      <c r="DIH87" s="612"/>
      <c r="DII87" s="612"/>
      <c r="DIJ87" s="612"/>
      <c r="DIK87" s="181"/>
      <c r="DIL87" s="611"/>
      <c r="DIM87" s="612"/>
      <c r="DIN87" s="612"/>
      <c r="DIO87" s="612"/>
      <c r="DIP87" s="612"/>
      <c r="DIQ87" s="612"/>
      <c r="DIR87" s="181"/>
      <c r="DIS87" s="611"/>
      <c r="DIT87" s="612"/>
      <c r="DIU87" s="612"/>
      <c r="DIV87" s="612"/>
      <c r="DIW87" s="612"/>
      <c r="DIX87" s="612"/>
      <c r="DIY87" s="181"/>
      <c r="DIZ87" s="611"/>
      <c r="DJA87" s="612"/>
      <c r="DJB87" s="612"/>
      <c r="DJC87" s="612"/>
      <c r="DJD87" s="612"/>
      <c r="DJE87" s="612"/>
      <c r="DJF87" s="181"/>
      <c r="DJG87" s="611"/>
      <c r="DJH87" s="612"/>
      <c r="DJI87" s="612"/>
      <c r="DJJ87" s="612"/>
      <c r="DJK87" s="612"/>
      <c r="DJL87" s="612"/>
      <c r="DJM87" s="181"/>
      <c r="DJN87" s="611"/>
      <c r="DJO87" s="612"/>
      <c r="DJP87" s="612"/>
      <c r="DJQ87" s="612"/>
      <c r="DJR87" s="612"/>
      <c r="DJS87" s="612"/>
      <c r="DJT87" s="181"/>
      <c r="DJU87" s="611"/>
      <c r="DJV87" s="612"/>
      <c r="DJW87" s="612"/>
      <c r="DJX87" s="612"/>
      <c r="DJY87" s="612"/>
      <c r="DJZ87" s="612"/>
      <c r="DKA87" s="181"/>
      <c r="DKB87" s="611"/>
      <c r="DKC87" s="612"/>
      <c r="DKD87" s="612"/>
      <c r="DKE87" s="612"/>
      <c r="DKF87" s="612"/>
      <c r="DKG87" s="612"/>
      <c r="DKH87" s="181"/>
      <c r="DKI87" s="611"/>
      <c r="DKJ87" s="612"/>
      <c r="DKK87" s="612"/>
      <c r="DKL87" s="612"/>
      <c r="DKM87" s="612"/>
      <c r="DKN87" s="612"/>
      <c r="DKO87" s="181"/>
      <c r="DKP87" s="611"/>
      <c r="DKQ87" s="612"/>
      <c r="DKR87" s="612"/>
      <c r="DKS87" s="612"/>
      <c r="DKT87" s="612"/>
      <c r="DKU87" s="612"/>
      <c r="DKV87" s="181"/>
      <c r="DKW87" s="611"/>
      <c r="DKX87" s="612"/>
      <c r="DKY87" s="612"/>
      <c r="DKZ87" s="612"/>
      <c r="DLA87" s="612"/>
      <c r="DLB87" s="612"/>
      <c r="DLC87" s="181"/>
      <c r="DLD87" s="611"/>
      <c r="DLE87" s="612"/>
      <c r="DLF87" s="612"/>
      <c r="DLG87" s="612"/>
      <c r="DLH87" s="612"/>
      <c r="DLI87" s="612"/>
      <c r="DLJ87" s="181"/>
      <c r="DLK87" s="611"/>
      <c r="DLL87" s="612"/>
      <c r="DLM87" s="612"/>
      <c r="DLN87" s="612"/>
      <c r="DLO87" s="612"/>
      <c r="DLP87" s="612"/>
      <c r="DLQ87" s="181"/>
      <c r="DLR87" s="611"/>
      <c r="DLS87" s="612"/>
      <c r="DLT87" s="612"/>
      <c r="DLU87" s="612"/>
      <c r="DLV87" s="612"/>
      <c r="DLW87" s="612"/>
      <c r="DLX87" s="181"/>
      <c r="DLY87" s="611"/>
      <c r="DLZ87" s="612"/>
      <c r="DMA87" s="612"/>
      <c r="DMB87" s="612"/>
      <c r="DMC87" s="612"/>
      <c r="DMD87" s="612"/>
      <c r="DME87" s="181"/>
      <c r="DMF87" s="611"/>
      <c r="DMG87" s="612"/>
      <c r="DMH87" s="612"/>
      <c r="DMI87" s="612"/>
      <c r="DMJ87" s="612"/>
      <c r="DMK87" s="612"/>
      <c r="DML87" s="181"/>
      <c r="DMM87" s="611"/>
      <c r="DMN87" s="612"/>
      <c r="DMO87" s="612"/>
      <c r="DMP87" s="612"/>
      <c r="DMQ87" s="612"/>
      <c r="DMR87" s="612"/>
      <c r="DMS87" s="181"/>
      <c r="DMT87" s="611"/>
      <c r="DMU87" s="612"/>
      <c r="DMV87" s="612"/>
      <c r="DMW87" s="612"/>
      <c r="DMX87" s="612"/>
      <c r="DMY87" s="612"/>
      <c r="DMZ87" s="181"/>
      <c r="DNA87" s="611"/>
      <c r="DNB87" s="612"/>
      <c r="DNC87" s="612"/>
      <c r="DND87" s="612"/>
      <c r="DNE87" s="612"/>
      <c r="DNF87" s="612"/>
      <c r="DNG87" s="181"/>
      <c r="DNH87" s="611"/>
      <c r="DNI87" s="612"/>
      <c r="DNJ87" s="612"/>
      <c r="DNK87" s="612"/>
      <c r="DNL87" s="612"/>
      <c r="DNM87" s="612"/>
      <c r="DNN87" s="181"/>
      <c r="DNO87" s="611"/>
      <c r="DNP87" s="612"/>
      <c r="DNQ87" s="612"/>
      <c r="DNR87" s="612"/>
      <c r="DNS87" s="612"/>
      <c r="DNT87" s="612"/>
      <c r="DNU87" s="181"/>
      <c r="DNV87" s="611"/>
      <c r="DNW87" s="612"/>
      <c r="DNX87" s="612"/>
      <c r="DNY87" s="612"/>
      <c r="DNZ87" s="612"/>
      <c r="DOA87" s="612"/>
      <c r="DOB87" s="181"/>
      <c r="DOC87" s="611"/>
      <c r="DOD87" s="612"/>
      <c r="DOE87" s="612"/>
      <c r="DOF87" s="612"/>
      <c r="DOG87" s="612"/>
      <c r="DOH87" s="612"/>
      <c r="DOI87" s="181"/>
      <c r="DOJ87" s="611"/>
      <c r="DOK87" s="612"/>
      <c r="DOL87" s="612"/>
      <c r="DOM87" s="612"/>
      <c r="DON87" s="612"/>
      <c r="DOO87" s="612"/>
      <c r="DOP87" s="181"/>
      <c r="DOQ87" s="611"/>
      <c r="DOR87" s="612"/>
      <c r="DOS87" s="612"/>
      <c r="DOT87" s="612"/>
      <c r="DOU87" s="612"/>
      <c r="DOV87" s="612"/>
      <c r="DOW87" s="181"/>
      <c r="DOX87" s="611"/>
      <c r="DOY87" s="612"/>
      <c r="DOZ87" s="612"/>
      <c r="DPA87" s="612"/>
      <c r="DPB87" s="612"/>
      <c r="DPC87" s="612"/>
      <c r="DPD87" s="181"/>
      <c r="DPE87" s="611"/>
      <c r="DPF87" s="612"/>
      <c r="DPG87" s="612"/>
      <c r="DPH87" s="612"/>
      <c r="DPI87" s="612"/>
      <c r="DPJ87" s="612"/>
      <c r="DPK87" s="181"/>
      <c r="DPL87" s="611"/>
      <c r="DPM87" s="612"/>
      <c r="DPN87" s="612"/>
      <c r="DPO87" s="612"/>
      <c r="DPP87" s="612"/>
      <c r="DPQ87" s="612"/>
      <c r="DPR87" s="181"/>
      <c r="DPS87" s="611"/>
      <c r="DPT87" s="612"/>
      <c r="DPU87" s="612"/>
      <c r="DPV87" s="612"/>
      <c r="DPW87" s="612"/>
      <c r="DPX87" s="612"/>
      <c r="DPY87" s="181"/>
      <c r="DPZ87" s="611"/>
      <c r="DQA87" s="612"/>
      <c r="DQB87" s="612"/>
      <c r="DQC87" s="612"/>
      <c r="DQD87" s="612"/>
      <c r="DQE87" s="612"/>
      <c r="DQF87" s="181"/>
      <c r="DQG87" s="611"/>
      <c r="DQH87" s="612"/>
      <c r="DQI87" s="612"/>
      <c r="DQJ87" s="612"/>
      <c r="DQK87" s="612"/>
      <c r="DQL87" s="612"/>
      <c r="DQM87" s="181"/>
      <c r="DQN87" s="611"/>
      <c r="DQO87" s="612"/>
      <c r="DQP87" s="612"/>
      <c r="DQQ87" s="612"/>
      <c r="DQR87" s="612"/>
      <c r="DQS87" s="612"/>
      <c r="DQT87" s="181"/>
      <c r="DQU87" s="611"/>
      <c r="DQV87" s="612"/>
      <c r="DQW87" s="612"/>
      <c r="DQX87" s="612"/>
      <c r="DQY87" s="612"/>
      <c r="DQZ87" s="612"/>
      <c r="DRA87" s="181"/>
      <c r="DRB87" s="611"/>
      <c r="DRC87" s="612"/>
      <c r="DRD87" s="612"/>
      <c r="DRE87" s="612"/>
      <c r="DRF87" s="612"/>
      <c r="DRG87" s="612"/>
      <c r="DRH87" s="181"/>
      <c r="DRI87" s="611"/>
      <c r="DRJ87" s="612"/>
      <c r="DRK87" s="612"/>
      <c r="DRL87" s="612"/>
      <c r="DRM87" s="612"/>
      <c r="DRN87" s="612"/>
      <c r="DRO87" s="181"/>
      <c r="DRP87" s="611"/>
      <c r="DRQ87" s="612"/>
      <c r="DRR87" s="612"/>
      <c r="DRS87" s="612"/>
      <c r="DRT87" s="612"/>
      <c r="DRU87" s="612"/>
      <c r="DRV87" s="181"/>
      <c r="DRW87" s="611"/>
      <c r="DRX87" s="612"/>
      <c r="DRY87" s="612"/>
      <c r="DRZ87" s="612"/>
      <c r="DSA87" s="612"/>
      <c r="DSB87" s="612"/>
      <c r="DSC87" s="181"/>
      <c r="DSD87" s="611"/>
      <c r="DSE87" s="612"/>
      <c r="DSF87" s="612"/>
      <c r="DSG87" s="612"/>
      <c r="DSH87" s="612"/>
      <c r="DSI87" s="612"/>
      <c r="DSJ87" s="181"/>
      <c r="DSK87" s="611"/>
      <c r="DSL87" s="612"/>
      <c r="DSM87" s="612"/>
      <c r="DSN87" s="612"/>
      <c r="DSO87" s="612"/>
      <c r="DSP87" s="612"/>
      <c r="DSQ87" s="181"/>
      <c r="DSR87" s="611"/>
      <c r="DSS87" s="612"/>
      <c r="DST87" s="612"/>
      <c r="DSU87" s="612"/>
      <c r="DSV87" s="612"/>
      <c r="DSW87" s="612"/>
      <c r="DSX87" s="181"/>
      <c r="DSY87" s="611"/>
      <c r="DSZ87" s="612"/>
      <c r="DTA87" s="612"/>
      <c r="DTB87" s="612"/>
      <c r="DTC87" s="612"/>
      <c r="DTD87" s="612"/>
      <c r="DTE87" s="181"/>
      <c r="DTF87" s="611"/>
      <c r="DTG87" s="612"/>
      <c r="DTH87" s="612"/>
      <c r="DTI87" s="612"/>
      <c r="DTJ87" s="612"/>
      <c r="DTK87" s="612"/>
      <c r="DTL87" s="181"/>
      <c r="DTM87" s="611"/>
      <c r="DTN87" s="612"/>
      <c r="DTO87" s="612"/>
      <c r="DTP87" s="612"/>
      <c r="DTQ87" s="612"/>
      <c r="DTR87" s="612"/>
      <c r="DTS87" s="181"/>
      <c r="DTT87" s="611"/>
      <c r="DTU87" s="612"/>
      <c r="DTV87" s="612"/>
      <c r="DTW87" s="612"/>
      <c r="DTX87" s="612"/>
      <c r="DTY87" s="612"/>
      <c r="DTZ87" s="181"/>
      <c r="DUA87" s="611"/>
      <c r="DUB87" s="612"/>
      <c r="DUC87" s="612"/>
      <c r="DUD87" s="612"/>
      <c r="DUE87" s="612"/>
      <c r="DUF87" s="612"/>
      <c r="DUG87" s="181"/>
      <c r="DUH87" s="611"/>
      <c r="DUI87" s="612"/>
      <c r="DUJ87" s="612"/>
      <c r="DUK87" s="612"/>
      <c r="DUL87" s="612"/>
      <c r="DUM87" s="612"/>
      <c r="DUN87" s="181"/>
      <c r="DUO87" s="611"/>
      <c r="DUP87" s="612"/>
      <c r="DUQ87" s="612"/>
      <c r="DUR87" s="612"/>
      <c r="DUS87" s="612"/>
      <c r="DUT87" s="612"/>
      <c r="DUU87" s="181"/>
      <c r="DUV87" s="611"/>
      <c r="DUW87" s="612"/>
      <c r="DUX87" s="612"/>
      <c r="DUY87" s="612"/>
      <c r="DUZ87" s="612"/>
      <c r="DVA87" s="612"/>
      <c r="DVB87" s="181"/>
      <c r="DVC87" s="611"/>
      <c r="DVD87" s="612"/>
      <c r="DVE87" s="612"/>
      <c r="DVF87" s="612"/>
      <c r="DVG87" s="612"/>
      <c r="DVH87" s="612"/>
      <c r="DVI87" s="181"/>
      <c r="DVJ87" s="611"/>
      <c r="DVK87" s="612"/>
      <c r="DVL87" s="612"/>
      <c r="DVM87" s="612"/>
      <c r="DVN87" s="612"/>
      <c r="DVO87" s="612"/>
      <c r="DVP87" s="181"/>
      <c r="DVQ87" s="611"/>
      <c r="DVR87" s="612"/>
      <c r="DVS87" s="612"/>
      <c r="DVT87" s="612"/>
      <c r="DVU87" s="612"/>
      <c r="DVV87" s="612"/>
      <c r="DVW87" s="181"/>
      <c r="DVX87" s="611"/>
      <c r="DVY87" s="612"/>
      <c r="DVZ87" s="612"/>
      <c r="DWA87" s="612"/>
      <c r="DWB87" s="612"/>
      <c r="DWC87" s="612"/>
      <c r="DWD87" s="181"/>
      <c r="DWE87" s="611"/>
      <c r="DWF87" s="612"/>
      <c r="DWG87" s="612"/>
      <c r="DWH87" s="612"/>
      <c r="DWI87" s="612"/>
      <c r="DWJ87" s="612"/>
      <c r="DWK87" s="181"/>
      <c r="DWL87" s="611"/>
      <c r="DWM87" s="612"/>
      <c r="DWN87" s="612"/>
      <c r="DWO87" s="612"/>
      <c r="DWP87" s="612"/>
      <c r="DWQ87" s="612"/>
      <c r="DWR87" s="181"/>
      <c r="DWS87" s="611"/>
      <c r="DWT87" s="612"/>
      <c r="DWU87" s="612"/>
      <c r="DWV87" s="612"/>
      <c r="DWW87" s="612"/>
      <c r="DWX87" s="612"/>
      <c r="DWY87" s="181"/>
      <c r="DWZ87" s="611"/>
      <c r="DXA87" s="612"/>
      <c r="DXB87" s="612"/>
      <c r="DXC87" s="612"/>
      <c r="DXD87" s="612"/>
      <c r="DXE87" s="612"/>
      <c r="DXF87" s="181"/>
      <c r="DXG87" s="611"/>
      <c r="DXH87" s="612"/>
      <c r="DXI87" s="612"/>
      <c r="DXJ87" s="612"/>
      <c r="DXK87" s="612"/>
      <c r="DXL87" s="612"/>
      <c r="DXM87" s="181"/>
      <c r="DXN87" s="611"/>
      <c r="DXO87" s="612"/>
      <c r="DXP87" s="612"/>
      <c r="DXQ87" s="612"/>
      <c r="DXR87" s="612"/>
      <c r="DXS87" s="612"/>
      <c r="DXT87" s="181"/>
      <c r="DXU87" s="611"/>
      <c r="DXV87" s="612"/>
      <c r="DXW87" s="612"/>
      <c r="DXX87" s="612"/>
      <c r="DXY87" s="612"/>
      <c r="DXZ87" s="612"/>
      <c r="DYA87" s="181"/>
      <c r="DYB87" s="611"/>
      <c r="DYC87" s="612"/>
      <c r="DYD87" s="612"/>
      <c r="DYE87" s="612"/>
      <c r="DYF87" s="612"/>
      <c r="DYG87" s="612"/>
      <c r="DYH87" s="181"/>
      <c r="DYI87" s="611"/>
      <c r="DYJ87" s="612"/>
      <c r="DYK87" s="612"/>
      <c r="DYL87" s="612"/>
      <c r="DYM87" s="612"/>
      <c r="DYN87" s="612"/>
      <c r="DYO87" s="181"/>
      <c r="DYP87" s="611"/>
      <c r="DYQ87" s="612"/>
      <c r="DYR87" s="612"/>
      <c r="DYS87" s="612"/>
      <c r="DYT87" s="612"/>
      <c r="DYU87" s="612"/>
      <c r="DYV87" s="181"/>
      <c r="DYW87" s="611"/>
      <c r="DYX87" s="612"/>
      <c r="DYY87" s="612"/>
      <c r="DYZ87" s="612"/>
      <c r="DZA87" s="612"/>
      <c r="DZB87" s="612"/>
      <c r="DZC87" s="181"/>
      <c r="DZD87" s="611"/>
      <c r="DZE87" s="612"/>
      <c r="DZF87" s="612"/>
      <c r="DZG87" s="612"/>
      <c r="DZH87" s="612"/>
      <c r="DZI87" s="612"/>
      <c r="DZJ87" s="181"/>
      <c r="DZK87" s="611"/>
      <c r="DZL87" s="612"/>
      <c r="DZM87" s="612"/>
      <c r="DZN87" s="612"/>
      <c r="DZO87" s="612"/>
      <c r="DZP87" s="612"/>
      <c r="DZQ87" s="181"/>
      <c r="DZR87" s="611"/>
      <c r="DZS87" s="612"/>
      <c r="DZT87" s="612"/>
      <c r="DZU87" s="612"/>
      <c r="DZV87" s="612"/>
      <c r="DZW87" s="612"/>
      <c r="DZX87" s="181"/>
      <c r="DZY87" s="611"/>
      <c r="DZZ87" s="612"/>
      <c r="EAA87" s="612"/>
      <c r="EAB87" s="612"/>
      <c r="EAC87" s="612"/>
      <c r="EAD87" s="612"/>
      <c r="EAE87" s="181"/>
      <c r="EAF87" s="611"/>
      <c r="EAG87" s="612"/>
      <c r="EAH87" s="612"/>
      <c r="EAI87" s="612"/>
      <c r="EAJ87" s="612"/>
      <c r="EAK87" s="612"/>
      <c r="EAL87" s="181"/>
      <c r="EAM87" s="611"/>
      <c r="EAN87" s="612"/>
      <c r="EAO87" s="612"/>
      <c r="EAP87" s="612"/>
      <c r="EAQ87" s="612"/>
      <c r="EAR87" s="612"/>
      <c r="EAS87" s="181"/>
      <c r="EAT87" s="611"/>
      <c r="EAU87" s="612"/>
      <c r="EAV87" s="612"/>
      <c r="EAW87" s="612"/>
      <c r="EAX87" s="612"/>
      <c r="EAY87" s="612"/>
      <c r="EAZ87" s="181"/>
      <c r="EBA87" s="611"/>
      <c r="EBB87" s="612"/>
      <c r="EBC87" s="612"/>
      <c r="EBD87" s="612"/>
      <c r="EBE87" s="612"/>
      <c r="EBF87" s="612"/>
      <c r="EBG87" s="181"/>
      <c r="EBH87" s="611"/>
      <c r="EBI87" s="612"/>
      <c r="EBJ87" s="612"/>
      <c r="EBK87" s="612"/>
      <c r="EBL87" s="612"/>
      <c r="EBM87" s="612"/>
      <c r="EBN87" s="181"/>
      <c r="EBO87" s="611"/>
      <c r="EBP87" s="612"/>
      <c r="EBQ87" s="612"/>
      <c r="EBR87" s="612"/>
      <c r="EBS87" s="612"/>
      <c r="EBT87" s="612"/>
      <c r="EBU87" s="181"/>
      <c r="EBV87" s="611"/>
      <c r="EBW87" s="612"/>
      <c r="EBX87" s="612"/>
      <c r="EBY87" s="612"/>
      <c r="EBZ87" s="612"/>
      <c r="ECA87" s="612"/>
      <c r="ECB87" s="181"/>
      <c r="ECC87" s="611"/>
      <c r="ECD87" s="612"/>
      <c r="ECE87" s="612"/>
      <c r="ECF87" s="612"/>
      <c r="ECG87" s="612"/>
      <c r="ECH87" s="612"/>
      <c r="ECI87" s="181"/>
      <c r="ECJ87" s="611"/>
      <c r="ECK87" s="612"/>
      <c r="ECL87" s="612"/>
      <c r="ECM87" s="612"/>
      <c r="ECN87" s="612"/>
      <c r="ECO87" s="612"/>
      <c r="ECP87" s="181"/>
      <c r="ECQ87" s="611"/>
      <c r="ECR87" s="612"/>
      <c r="ECS87" s="612"/>
      <c r="ECT87" s="612"/>
      <c r="ECU87" s="612"/>
      <c r="ECV87" s="612"/>
      <c r="ECW87" s="181"/>
      <c r="ECX87" s="611"/>
      <c r="ECY87" s="612"/>
      <c r="ECZ87" s="612"/>
      <c r="EDA87" s="612"/>
      <c r="EDB87" s="612"/>
      <c r="EDC87" s="612"/>
      <c r="EDD87" s="181"/>
      <c r="EDE87" s="611"/>
      <c r="EDF87" s="612"/>
      <c r="EDG87" s="612"/>
      <c r="EDH87" s="612"/>
      <c r="EDI87" s="612"/>
      <c r="EDJ87" s="612"/>
      <c r="EDK87" s="181"/>
      <c r="EDL87" s="611"/>
      <c r="EDM87" s="612"/>
      <c r="EDN87" s="612"/>
      <c r="EDO87" s="612"/>
      <c r="EDP87" s="612"/>
      <c r="EDQ87" s="612"/>
      <c r="EDR87" s="181"/>
      <c r="EDS87" s="611"/>
      <c r="EDT87" s="612"/>
      <c r="EDU87" s="612"/>
      <c r="EDV87" s="612"/>
      <c r="EDW87" s="612"/>
      <c r="EDX87" s="612"/>
      <c r="EDY87" s="181"/>
      <c r="EDZ87" s="611"/>
      <c r="EEA87" s="612"/>
      <c r="EEB87" s="612"/>
      <c r="EEC87" s="612"/>
      <c r="EED87" s="612"/>
      <c r="EEE87" s="612"/>
      <c r="EEF87" s="181"/>
      <c r="EEG87" s="611"/>
      <c r="EEH87" s="612"/>
      <c r="EEI87" s="612"/>
      <c r="EEJ87" s="612"/>
      <c r="EEK87" s="612"/>
      <c r="EEL87" s="612"/>
      <c r="EEM87" s="181"/>
      <c r="EEN87" s="611"/>
      <c r="EEO87" s="612"/>
      <c r="EEP87" s="612"/>
      <c r="EEQ87" s="612"/>
      <c r="EER87" s="612"/>
      <c r="EES87" s="612"/>
      <c r="EET87" s="181"/>
      <c r="EEU87" s="611"/>
      <c r="EEV87" s="612"/>
      <c r="EEW87" s="612"/>
      <c r="EEX87" s="612"/>
      <c r="EEY87" s="612"/>
      <c r="EEZ87" s="612"/>
      <c r="EFA87" s="181"/>
      <c r="EFB87" s="611"/>
      <c r="EFC87" s="612"/>
      <c r="EFD87" s="612"/>
      <c r="EFE87" s="612"/>
      <c r="EFF87" s="612"/>
      <c r="EFG87" s="612"/>
      <c r="EFH87" s="181"/>
      <c r="EFI87" s="611"/>
      <c r="EFJ87" s="612"/>
      <c r="EFK87" s="612"/>
      <c r="EFL87" s="612"/>
      <c r="EFM87" s="612"/>
      <c r="EFN87" s="612"/>
      <c r="EFO87" s="181"/>
      <c r="EFP87" s="611"/>
      <c r="EFQ87" s="612"/>
      <c r="EFR87" s="612"/>
      <c r="EFS87" s="612"/>
      <c r="EFT87" s="612"/>
      <c r="EFU87" s="612"/>
      <c r="EFV87" s="181"/>
      <c r="EFW87" s="611"/>
      <c r="EFX87" s="612"/>
      <c r="EFY87" s="612"/>
      <c r="EFZ87" s="612"/>
      <c r="EGA87" s="612"/>
      <c r="EGB87" s="612"/>
      <c r="EGC87" s="181"/>
      <c r="EGD87" s="611"/>
      <c r="EGE87" s="612"/>
      <c r="EGF87" s="612"/>
      <c r="EGG87" s="612"/>
      <c r="EGH87" s="612"/>
      <c r="EGI87" s="612"/>
      <c r="EGJ87" s="181"/>
      <c r="EGK87" s="611"/>
      <c r="EGL87" s="612"/>
      <c r="EGM87" s="612"/>
      <c r="EGN87" s="612"/>
      <c r="EGO87" s="612"/>
      <c r="EGP87" s="612"/>
      <c r="EGQ87" s="181"/>
      <c r="EGR87" s="611"/>
      <c r="EGS87" s="612"/>
      <c r="EGT87" s="612"/>
      <c r="EGU87" s="612"/>
      <c r="EGV87" s="612"/>
      <c r="EGW87" s="612"/>
      <c r="EGX87" s="181"/>
      <c r="EGY87" s="611"/>
      <c r="EGZ87" s="612"/>
      <c r="EHA87" s="612"/>
      <c r="EHB87" s="612"/>
      <c r="EHC87" s="612"/>
      <c r="EHD87" s="612"/>
      <c r="EHE87" s="181"/>
      <c r="EHF87" s="611"/>
      <c r="EHG87" s="612"/>
      <c r="EHH87" s="612"/>
      <c r="EHI87" s="612"/>
      <c r="EHJ87" s="612"/>
      <c r="EHK87" s="612"/>
      <c r="EHL87" s="181"/>
      <c r="EHM87" s="611"/>
      <c r="EHN87" s="612"/>
      <c r="EHO87" s="612"/>
      <c r="EHP87" s="612"/>
      <c r="EHQ87" s="612"/>
      <c r="EHR87" s="612"/>
      <c r="EHS87" s="181"/>
      <c r="EHT87" s="611"/>
      <c r="EHU87" s="612"/>
      <c r="EHV87" s="612"/>
      <c r="EHW87" s="612"/>
      <c r="EHX87" s="612"/>
      <c r="EHY87" s="612"/>
      <c r="EHZ87" s="181"/>
      <c r="EIA87" s="611"/>
      <c r="EIB87" s="612"/>
      <c r="EIC87" s="612"/>
      <c r="EID87" s="612"/>
      <c r="EIE87" s="612"/>
      <c r="EIF87" s="612"/>
      <c r="EIG87" s="181"/>
      <c r="EIH87" s="611"/>
      <c r="EII87" s="612"/>
      <c r="EIJ87" s="612"/>
      <c r="EIK87" s="612"/>
      <c r="EIL87" s="612"/>
      <c r="EIM87" s="612"/>
      <c r="EIN87" s="181"/>
      <c r="EIO87" s="611"/>
      <c r="EIP87" s="612"/>
      <c r="EIQ87" s="612"/>
      <c r="EIR87" s="612"/>
      <c r="EIS87" s="612"/>
      <c r="EIT87" s="612"/>
      <c r="EIU87" s="181"/>
      <c r="EIV87" s="611"/>
      <c r="EIW87" s="612"/>
      <c r="EIX87" s="612"/>
      <c r="EIY87" s="612"/>
      <c r="EIZ87" s="612"/>
      <c r="EJA87" s="612"/>
      <c r="EJB87" s="181"/>
      <c r="EJC87" s="611"/>
      <c r="EJD87" s="612"/>
      <c r="EJE87" s="612"/>
      <c r="EJF87" s="612"/>
      <c r="EJG87" s="612"/>
      <c r="EJH87" s="612"/>
      <c r="EJI87" s="181"/>
      <c r="EJJ87" s="611"/>
      <c r="EJK87" s="612"/>
      <c r="EJL87" s="612"/>
      <c r="EJM87" s="612"/>
      <c r="EJN87" s="612"/>
      <c r="EJO87" s="612"/>
      <c r="EJP87" s="181"/>
      <c r="EJQ87" s="611"/>
      <c r="EJR87" s="612"/>
      <c r="EJS87" s="612"/>
      <c r="EJT87" s="612"/>
      <c r="EJU87" s="612"/>
      <c r="EJV87" s="612"/>
      <c r="EJW87" s="181"/>
      <c r="EJX87" s="611"/>
      <c r="EJY87" s="612"/>
      <c r="EJZ87" s="612"/>
      <c r="EKA87" s="612"/>
      <c r="EKB87" s="612"/>
      <c r="EKC87" s="612"/>
      <c r="EKD87" s="181"/>
      <c r="EKE87" s="611"/>
      <c r="EKF87" s="612"/>
      <c r="EKG87" s="612"/>
      <c r="EKH87" s="612"/>
      <c r="EKI87" s="612"/>
      <c r="EKJ87" s="612"/>
      <c r="EKK87" s="181"/>
      <c r="EKL87" s="611"/>
      <c r="EKM87" s="612"/>
      <c r="EKN87" s="612"/>
      <c r="EKO87" s="612"/>
      <c r="EKP87" s="612"/>
      <c r="EKQ87" s="612"/>
      <c r="EKR87" s="181"/>
      <c r="EKS87" s="611"/>
      <c r="EKT87" s="612"/>
      <c r="EKU87" s="612"/>
      <c r="EKV87" s="612"/>
      <c r="EKW87" s="612"/>
      <c r="EKX87" s="612"/>
      <c r="EKY87" s="181"/>
      <c r="EKZ87" s="611"/>
      <c r="ELA87" s="612"/>
      <c r="ELB87" s="612"/>
      <c r="ELC87" s="612"/>
      <c r="ELD87" s="612"/>
      <c r="ELE87" s="612"/>
      <c r="ELF87" s="181"/>
      <c r="ELG87" s="611"/>
      <c r="ELH87" s="612"/>
      <c r="ELI87" s="612"/>
      <c r="ELJ87" s="612"/>
      <c r="ELK87" s="612"/>
      <c r="ELL87" s="612"/>
      <c r="ELM87" s="181"/>
      <c r="ELN87" s="611"/>
      <c r="ELO87" s="612"/>
      <c r="ELP87" s="612"/>
      <c r="ELQ87" s="612"/>
      <c r="ELR87" s="612"/>
      <c r="ELS87" s="612"/>
      <c r="ELT87" s="181"/>
      <c r="ELU87" s="611"/>
      <c r="ELV87" s="612"/>
      <c r="ELW87" s="612"/>
      <c r="ELX87" s="612"/>
      <c r="ELY87" s="612"/>
      <c r="ELZ87" s="612"/>
      <c r="EMA87" s="181"/>
      <c r="EMB87" s="611"/>
      <c r="EMC87" s="612"/>
      <c r="EMD87" s="612"/>
      <c r="EME87" s="612"/>
      <c r="EMF87" s="612"/>
      <c r="EMG87" s="612"/>
      <c r="EMH87" s="181"/>
      <c r="EMI87" s="611"/>
      <c r="EMJ87" s="612"/>
      <c r="EMK87" s="612"/>
      <c r="EML87" s="612"/>
      <c r="EMM87" s="612"/>
      <c r="EMN87" s="612"/>
      <c r="EMO87" s="181"/>
      <c r="EMP87" s="611"/>
      <c r="EMQ87" s="612"/>
      <c r="EMR87" s="612"/>
      <c r="EMS87" s="612"/>
      <c r="EMT87" s="612"/>
      <c r="EMU87" s="612"/>
      <c r="EMV87" s="181"/>
      <c r="EMW87" s="611"/>
      <c r="EMX87" s="612"/>
      <c r="EMY87" s="612"/>
      <c r="EMZ87" s="612"/>
      <c r="ENA87" s="612"/>
      <c r="ENB87" s="612"/>
      <c r="ENC87" s="181"/>
      <c r="END87" s="611"/>
      <c r="ENE87" s="612"/>
      <c r="ENF87" s="612"/>
      <c r="ENG87" s="612"/>
      <c r="ENH87" s="612"/>
      <c r="ENI87" s="612"/>
      <c r="ENJ87" s="181"/>
      <c r="ENK87" s="611"/>
      <c r="ENL87" s="612"/>
      <c r="ENM87" s="612"/>
      <c r="ENN87" s="612"/>
      <c r="ENO87" s="612"/>
      <c r="ENP87" s="612"/>
      <c r="ENQ87" s="181"/>
      <c r="ENR87" s="611"/>
      <c r="ENS87" s="612"/>
      <c r="ENT87" s="612"/>
      <c r="ENU87" s="612"/>
      <c r="ENV87" s="612"/>
      <c r="ENW87" s="612"/>
      <c r="ENX87" s="181"/>
      <c r="ENY87" s="611"/>
      <c r="ENZ87" s="612"/>
      <c r="EOA87" s="612"/>
      <c r="EOB87" s="612"/>
      <c r="EOC87" s="612"/>
      <c r="EOD87" s="612"/>
      <c r="EOE87" s="181"/>
      <c r="EOF87" s="611"/>
      <c r="EOG87" s="612"/>
      <c r="EOH87" s="612"/>
      <c r="EOI87" s="612"/>
      <c r="EOJ87" s="612"/>
      <c r="EOK87" s="612"/>
      <c r="EOL87" s="181"/>
      <c r="EOM87" s="611"/>
      <c r="EON87" s="612"/>
      <c r="EOO87" s="612"/>
      <c r="EOP87" s="612"/>
      <c r="EOQ87" s="612"/>
      <c r="EOR87" s="612"/>
      <c r="EOS87" s="181"/>
      <c r="EOT87" s="611"/>
      <c r="EOU87" s="612"/>
      <c r="EOV87" s="612"/>
      <c r="EOW87" s="612"/>
      <c r="EOX87" s="612"/>
      <c r="EOY87" s="612"/>
      <c r="EOZ87" s="181"/>
      <c r="EPA87" s="611"/>
      <c r="EPB87" s="612"/>
      <c r="EPC87" s="612"/>
      <c r="EPD87" s="612"/>
      <c r="EPE87" s="612"/>
      <c r="EPF87" s="612"/>
      <c r="EPG87" s="181"/>
      <c r="EPH87" s="611"/>
      <c r="EPI87" s="612"/>
      <c r="EPJ87" s="612"/>
      <c r="EPK87" s="612"/>
      <c r="EPL87" s="612"/>
      <c r="EPM87" s="612"/>
      <c r="EPN87" s="181"/>
      <c r="EPO87" s="611"/>
      <c r="EPP87" s="612"/>
      <c r="EPQ87" s="612"/>
      <c r="EPR87" s="612"/>
      <c r="EPS87" s="612"/>
      <c r="EPT87" s="612"/>
      <c r="EPU87" s="181"/>
      <c r="EPV87" s="611"/>
      <c r="EPW87" s="612"/>
      <c r="EPX87" s="612"/>
      <c r="EPY87" s="612"/>
      <c r="EPZ87" s="612"/>
      <c r="EQA87" s="612"/>
      <c r="EQB87" s="181"/>
      <c r="EQC87" s="611"/>
      <c r="EQD87" s="612"/>
      <c r="EQE87" s="612"/>
      <c r="EQF87" s="612"/>
      <c r="EQG87" s="612"/>
      <c r="EQH87" s="612"/>
      <c r="EQI87" s="181"/>
      <c r="EQJ87" s="611"/>
      <c r="EQK87" s="612"/>
      <c r="EQL87" s="612"/>
      <c r="EQM87" s="612"/>
      <c r="EQN87" s="612"/>
      <c r="EQO87" s="612"/>
      <c r="EQP87" s="181"/>
      <c r="EQQ87" s="611"/>
      <c r="EQR87" s="612"/>
      <c r="EQS87" s="612"/>
      <c r="EQT87" s="612"/>
      <c r="EQU87" s="612"/>
      <c r="EQV87" s="612"/>
      <c r="EQW87" s="181"/>
      <c r="EQX87" s="611"/>
      <c r="EQY87" s="612"/>
      <c r="EQZ87" s="612"/>
      <c r="ERA87" s="612"/>
      <c r="ERB87" s="612"/>
      <c r="ERC87" s="612"/>
      <c r="ERD87" s="181"/>
      <c r="ERE87" s="611"/>
      <c r="ERF87" s="612"/>
      <c r="ERG87" s="612"/>
      <c r="ERH87" s="612"/>
      <c r="ERI87" s="612"/>
      <c r="ERJ87" s="612"/>
      <c r="ERK87" s="181"/>
      <c r="ERL87" s="611"/>
      <c r="ERM87" s="612"/>
      <c r="ERN87" s="612"/>
      <c r="ERO87" s="612"/>
      <c r="ERP87" s="612"/>
      <c r="ERQ87" s="612"/>
      <c r="ERR87" s="181"/>
      <c r="ERS87" s="611"/>
      <c r="ERT87" s="612"/>
      <c r="ERU87" s="612"/>
      <c r="ERV87" s="612"/>
      <c r="ERW87" s="612"/>
      <c r="ERX87" s="612"/>
      <c r="ERY87" s="181"/>
      <c r="ERZ87" s="611"/>
      <c r="ESA87" s="612"/>
      <c r="ESB87" s="612"/>
      <c r="ESC87" s="612"/>
      <c r="ESD87" s="612"/>
      <c r="ESE87" s="612"/>
      <c r="ESF87" s="181"/>
      <c r="ESG87" s="611"/>
      <c r="ESH87" s="612"/>
      <c r="ESI87" s="612"/>
      <c r="ESJ87" s="612"/>
      <c r="ESK87" s="612"/>
      <c r="ESL87" s="612"/>
      <c r="ESM87" s="181"/>
      <c r="ESN87" s="611"/>
      <c r="ESO87" s="612"/>
      <c r="ESP87" s="612"/>
      <c r="ESQ87" s="612"/>
      <c r="ESR87" s="612"/>
      <c r="ESS87" s="612"/>
      <c r="EST87" s="181"/>
      <c r="ESU87" s="611"/>
      <c r="ESV87" s="612"/>
      <c r="ESW87" s="612"/>
      <c r="ESX87" s="612"/>
      <c r="ESY87" s="612"/>
      <c r="ESZ87" s="612"/>
      <c r="ETA87" s="181"/>
      <c r="ETB87" s="611"/>
      <c r="ETC87" s="612"/>
      <c r="ETD87" s="612"/>
      <c r="ETE87" s="612"/>
      <c r="ETF87" s="612"/>
      <c r="ETG87" s="612"/>
      <c r="ETH87" s="181"/>
      <c r="ETI87" s="611"/>
      <c r="ETJ87" s="612"/>
      <c r="ETK87" s="612"/>
      <c r="ETL87" s="612"/>
      <c r="ETM87" s="612"/>
      <c r="ETN87" s="612"/>
      <c r="ETO87" s="181"/>
      <c r="ETP87" s="611"/>
      <c r="ETQ87" s="612"/>
      <c r="ETR87" s="612"/>
      <c r="ETS87" s="612"/>
      <c r="ETT87" s="612"/>
      <c r="ETU87" s="612"/>
      <c r="ETV87" s="181"/>
      <c r="ETW87" s="611"/>
      <c r="ETX87" s="612"/>
      <c r="ETY87" s="612"/>
      <c r="ETZ87" s="612"/>
      <c r="EUA87" s="612"/>
      <c r="EUB87" s="612"/>
      <c r="EUC87" s="181"/>
      <c r="EUD87" s="611"/>
      <c r="EUE87" s="612"/>
      <c r="EUF87" s="612"/>
      <c r="EUG87" s="612"/>
      <c r="EUH87" s="612"/>
      <c r="EUI87" s="612"/>
      <c r="EUJ87" s="181"/>
      <c r="EUK87" s="611"/>
      <c r="EUL87" s="612"/>
      <c r="EUM87" s="612"/>
      <c r="EUN87" s="612"/>
      <c r="EUO87" s="612"/>
      <c r="EUP87" s="612"/>
      <c r="EUQ87" s="181"/>
      <c r="EUR87" s="611"/>
      <c r="EUS87" s="612"/>
      <c r="EUT87" s="612"/>
      <c r="EUU87" s="612"/>
      <c r="EUV87" s="612"/>
      <c r="EUW87" s="612"/>
      <c r="EUX87" s="181"/>
      <c r="EUY87" s="611"/>
      <c r="EUZ87" s="612"/>
      <c r="EVA87" s="612"/>
      <c r="EVB87" s="612"/>
      <c r="EVC87" s="612"/>
      <c r="EVD87" s="612"/>
      <c r="EVE87" s="181"/>
      <c r="EVF87" s="611"/>
      <c r="EVG87" s="612"/>
      <c r="EVH87" s="612"/>
      <c r="EVI87" s="612"/>
      <c r="EVJ87" s="612"/>
      <c r="EVK87" s="612"/>
      <c r="EVL87" s="181"/>
      <c r="EVM87" s="611"/>
      <c r="EVN87" s="612"/>
      <c r="EVO87" s="612"/>
      <c r="EVP87" s="612"/>
      <c r="EVQ87" s="612"/>
      <c r="EVR87" s="612"/>
      <c r="EVS87" s="181"/>
      <c r="EVT87" s="611"/>
      <c r="EVU87" s="612"/>
      <c r="EVV87" s="612"/>
      <c r="EVW87" s="612"/>
      <c r="EVX87" s="612"/>
      <c r="EVY87" s="612"/>
      <c r="EVZ87" s="181"/>
      <c r="EWA87" s="611"/>
      <c r="EWB87" s="612"/>
      <c r="EWC87" s="612"/>
      <c r="EWD87" s="612"/>
      <c r="EWE87" s="612"/>
      <c r="EWF87" s="612"/>
      <c r="EWG87" s="181"/>
      <c r="EWH87" s="611"/>
      <c r="EWI87" s="612"/>
      <c r="EWJ87" s="612"/>
      <c r="EWK87" s="612"/>
      <c r="EWL87" s="612"/>
      <c r="EWM87" s="612"/>
      <c r="EWN87" s="181"/>
      <c r="EWO87" s="611"/>
      <c r="EWP87" s="612"/>
      <c r="EWQ87" s="612"/>
      <c r="EWR87" s="612"/>
      <c r="EWS87" s="612"/>
      <c r="EWT87" s="612"/>
      <c r="EWU87" s="181"/>
      <c r="EWV87" s="611"/>
      <c r="EWW87" s="612"/>
      <c r="EWX87" s="612"/>
      <c r="EWY87" s="612"/>
      <c r="EWZ87" s="612"/>
      <c r="EXA87" s="612"/>
      <c r="EXB87" s="181"/>
      <c r="EXC87" s="611"/>
      <c r="EXD87" s="612"/>
      <c r="EXE87" s="612"/>
      <c r="EXF87" s="612"/>
      <c r="EXG87" s="612"/>
      <c r="EXH87" s="612"/>
      <c r="EXI87" s="181"/>
      <c r="EXJ87" s="611"/>
      <c r="EXK87" s="612"/>
      <c r="EXL87" s="612"/>
      <c r="EXM87" s="612"/>
      <c r="EXN87" s="612"/>
      <c r="EXO87" s="612"/>
      <c r="EXP87" s="181"/>
      <c r="EXQ87" s="611"/>
      <c r="EXR87" s="612"/>
      <c r="EXS87" s="612"/>
      <c r="EXT87" s="612"/>
      <c r="EXU87" s="612"/>
      <c r="EXV87" s="612"/>
      <c r="EXW87" s="181"/>
      <c r="EXX87" s="611"/>
      <c r="EXY87" s="612"/>
      <c r="EXZ87" s="612"/>
      <c r="EYA87" s="612"/>
      <c r="EYB87" s="612"/>
      <c r="EYC87" s="612"/>
      <c r="EYD87" s="181"/>
      <c r="EYE87" s="611"/>
      <c r="EYF87" s="612"/>
      <c r="EYG87" s="612"/>
      <c r="EYH87" s="612"/>
      <c r="EYI87" s="612"/>
      <c r="EYJ87" s="612"/>
      <c r="EYK87" s="181"/>
      <c r="EYL87" s="611"/>
      <c r="EYM87" s="612"/>
      <c r="EYN87" s="612"/>
      <c r="EYO87" s="612"/>
      <c r="EYP87" s="612"/>
      <c r="EYQ87" s="612"/>
      <c r="EYR87" s="181"/>
      <c r="EYS87" s="611"/>
      <c r="EYT87" s="612"/>
      <c r="EYU87" s="612"/>
      <c r="EYV87" s="612"/>
      <c r="EYW87" s="612"/>
      <c r="EYX87" s="612"/>
      <c r="EYY87" s="181"/>
      <c r="EYZ87" s="611"/>
      <c r="EZA87" s="612"/>
      <c r="EZB87" s="612"/>
      <c r="EZC87" s="612"/>
      <c r="EZD87" s="612"/>
      <c r="EZE87" s="612"/>
      <c r="EZF87" s="181"/>
      <c r="EZG87" s="611"/>
      <c r="EZH87" s="612"/>
      <c r="EZI87" s="612"/>
      <c r="EZJ87" s="612"/>
      <c r="EZK87" s="612"/>
      <c r="EZL87" s="612"/>
      <c r="EZM87" s="181"/>
      <c r="EZN87" s="611"/>
      <c r="EZO87" s="612"/>
      <c r="EZP87" s="612"/>
      <c r="EZQ87" s="612"/>
      <c r="EZR87" s="612"/>
      <c r="EZS87" s="612"/>
      <c r="EZT87" s="181"/>
      <c r="EZU87" s="611"/>
      <c r="EZV87" s="612"/>
      <c r="EZW87" s="612"/>
      <c r="EZX87" s="612"/>
      <c r="EZY87" s="612"/>
      <c r="EZZ87" s="612"/>
      <c r="FAA87" s="181"/>
      <c r="FAB87" s="611"/>
      <c r="FAC87" s="612"/>
      <c r="FAD87" s="612"/>
      <c r="FAE87" s="612"/>
      <c r="FAF87" s="612"/>
      <c r="FAG87" s="612"/>
      <c r="FAH87" s="181"/>
      <c r="FAI87" s="611"/>
      <c r="FAJ87" s="612"/>
      <c r="FAK87" s="612"/>
      <c r="FAL87" s="612"/>
      <c r="FAM87" s="612"/>
      <c r="FAN87" s="612"/>
      <c r="FAO87" s="181"/>
      <c r="FAP87" s="611"/>
      <c r="FAQ87" s="612"/>
      <c r="FAR87" s="612"/>
      <c r="FAS87" s="612"/>
      <c r="FAT87" s="612"/>
      <c r="FAU87" s="612"/>
      <c r="FAV87" s="181"/>
      <c r="FAW87" s="611"/>
      <c r="FAX87" s="612"/>
      <c r="FAY87" s="612"/>
      <c r="FAZ87" s="612"/>
      <c r="FBA87" s="612"/>
      <c r="FBB87" s="612"/>
      <c r="FBC87" s="181"/>
      <c r="FBD87" s="611"/>
      <c r="FBE87" s="612"/>
      <c r="FBF87" s="612"/>
      <c r="FBG87" s="612"/>
      <c r="FBH87" s="612"/>
      <c r="FBI87" s="612"/>
      <c r="FBJ87" s="181"/>
      <c r="FBK87" s="611"/>
      <c r="FBL87" s="612"/>
      <c r="FBM87" s="612"/>
      <c r="FBN87" s="612"/>
      <c r="FBO87" s="612"/>
      <c r="FBP87" s="612"/>
      <c r="FBQ87" s="181"/>
      <c r="FBR87" s="611"/>
      <c r="FBS87" s="612"/>
      <c r="FBT87" s="612"/>
      <c r="FBU87" s="612"/>
      <c r="FBV87" s="612"/>
      <c r="FBW87" s="612"/>
      <c r="FBX87" s="181"/>
      <c r="FBY87" s="611"/>
      <c r="FBZ87" s="612"/>
      <c r="FCA87" s="612"/>
      <c r="FCB87" s="612"/>
      <c r="FCC87" s="612"/>
      <c r="FCD87" s="612"/>
      <c r="FCE87" s="181"/>
      <c r="FCF87" s="611"/>
      <c r="FCG87" s="612"/>
      <c r="FCH87" s="612"/>
      <c r="FCI87" s="612"/>
      <c r="FCJ87" s="612"/>
      <c r="FCK87" s="612"/>
      <c r="FCL87" s="181"/>
      <c r="FCM87" s="611"/>
      <c r="FCN87" s="612"/>
      <c r="FCO87" s="612"/>
      <c r="FCP87" s="612"/>
      <c r="FCQ87" s="612"/>
      <c r="FCR87" s="612"/>
      <c r="FCS87" s="181"/>
      <c r="FCT87" s="611"/>
      <c r="FCU87" s="612"/>
      <c r="FCV87" s="612"/>
      <c r="FCW87" s="612"/>
      <c r="FCX87" s="612"/>
      <c r="FCY87" s="612"/>
      <c r="FCZ87" s="181"/>
      <c r="FDA87" s="611"/>
      <c r="FDB87" s="612"/>
      <c r="FDC87" s="612"/>
      <c r="FDD87" s="612"/>
      <c r="FDE87" s="612"/>
      <c r="FDF87" s="612"/>
      <c r="FDG87" s="181"/>
      <c r="FDH87" s="611"/>
      <c r="FDI87" s="612"/>
      <c r="FDJ87" s="612"/>
      <c r="FDK87" s="612"/>
      <c r="FDL87" s="612"/>
      <c r="FDM87" s="612"/>
      <c r="FDN87" s="181"/>
      <c r="FDO87" s="611"/>
      <c r="FDP87" s="612"/>
      <c r="FDQ87" s="612"/>
      <c r="FDR87" s="612"/>
      <c r="FDS87" s="612"/>
      <c r="FDT87" s="612"/>
      <c r="FDU87" s="181"/>
      <c r="FDV87" s="611"/>
      <c r="FDW87" s="612"/>
      <c r="FDX87" s="612"/>
      <c r="FDY87" s="612"/>
      <c r="FDZ87" s="612"/>
      <c r="FEA87" s="612"/>
      <c r="FEB87" s="181"/>
      <c r="FEC87" s="611"/>
      <c r="FED87" s="612"/>
      <c r="FEE87" s="612"/>
      <c r="FEF87" s="612"/>
      <c r="FEG87" s="612"/>
      <c r="FEH87" s="612"/>
      <c r="FEI87" s="181"/>
      <c r="FEJ87" s="611"/>
      <c r="FEK87" s="612"/>
      <c r="FEL87" s="612"/>
      <c r="FEM87" s="612"/>
      <c r="FEN87" s="612"/>
      <c r="FEO87" s="612"/>
      <c r="FEP87" s="181"/>
      <c r="FEQ87" s="611"/>
      <c r="FER87" s="612"/>
      <c r="FES87" s="612"/>
      <c r="FET87" s="612"/>
      <c r="FEU87" s="612"/>
      <c r="FEV87" s="612"/>
      <c r="FEW87" s="181"/>
      <c r="FEX87" s="611"/>
      <c r="FEY87" s="612"/>
      <c r="FEZ87" s="612"/>
      <c r="FFA87" s="612"/>
      <c r="FFB87" s="612"/>
      <c r="FFC87" s="612"/>
      <c r="FFD87" s="181"/>
      <c r="FFE87" s="611"/>
      <c r="FFF87" s="612"/>
      <c r="FFG87" s="612"/>
      <c r="FFH87" s="612"/>
      <c r="FFI87" s="612"/>
      <c r="FFJ87" s="612"/>
      <c r="FFK87" s="181"/>
      <c r="FFL87" s="611"/>
      <c r="FFM87" s="612"/>
      <c r="FFN87" s="612"/>
      <c r="FFO87" s="612"/>
      <c r="FFP87" s="612"/>
      <c r="FFQ87" s="612"/>
      <c r="FFR87" s="181"/>
      <c r="FFS87" s="611"/>
      <c r="FFT87" s="612"/>
      <c r="FFU87" s="612"/>
      <c r="FFV87" s="612"/>
      <c r="FFW87" s="612"/>
      <c r="FFX87" s="612"/>
      <c r="FFY87" s="181"/>
      <c r="FFZ87" s="611"/>
      <c r="FGA87" s="612"/>
      <c r="FGB87" s="612"/>
      <c r="FGC87" s="612"/>
      <c r="FGD87" s="612"/>
      <c r="FGE87" s="612"/>
      <c r="FGF87" s="181"/>
      <c r="FGG87" s="611"/>
      <c r="FGH87" s="612"/>
      <c r="FGI87" s="612"/>
      <c r="FGJ87" s="612"/>
      <c r="FGK87" s="612"/>
      <c r="FGL87" s="612"/>
      <c r="FGM87" s="181"/>
      <c r="FGN87" s="611"/>
      <c r="FGO87" s="612"/>
      <c r="FGP87" s="612"/>
      <c r="FGQ87" s="612"/>
      <c r="FGR87" s="612"/>
      <c r="FGS87" s="612"/>
      <c r="FGT87" s="181"/>
      <c r="FGU87" s="611"/>
      <c r="FGV87" s="612"/>
      <c r="FGW87" s="612"/>
      <c r="FGX87" s="612"/>
      <c r="FGY87" s="612"/>
      <c r="FGZ87" s="612"/>
      <c r="FHA87" s="181"/>
      <c r="FHB87" s="611"/>
      <c r="FHC87" s="612"/>
      <c r="FHD87" s="612"/>
      <c r="FHE87" s="612"/>
      <c r="FHF87" s="612"/>
      <c r="FHG87" s="612"/>
      <c r="FHH87" s="181"/>
      <c r="FHI87" s="611"/>
      <c r="FHJ87" s="612"/>
      <c r="FHK87" s="612"/>
      <c r="FHL87" s="612"/>
      <c r="FHM87" s="612"/>
      <c r="FHN87" s="612"/>
      <c r="FHO87" s="181"/>
      <c r="FHP87" s="611"/>
      <c r="FHQ87" s="612"/>
      <c r="FHR87" s="612"/>
      <c r="FHS87" s="612"/>
      <c r="FHT87" s="612"/>
      <c r="FHU87" s="612"/>
      <c r="FHV87" s="181"/>
      <c r="FHW87" s="611"/>
      <c r="FHX87" s="612"/>
      <c r="FHY87" s="612"/>
      <c r="FHZ87" s="612"/>
      <c r="FIA87" s="612"/>
      <c r="FIB87" s="612"/>
      <c r="FIC87" s="181"/>
      <c r="FID87" s="611"/>
      <c r="FIE87" s="612"/>
      <c r="FIF87" s="612"/>
      <c r="FIG87" s="612"/>
      <c r="FIH87" s="612"/>
      <c r="FII87" s="612"/>
      <c r="FIJ87" s="181"/>
      <c r="FIK87" s="611"/>
      <c r="FIL87" s="612"/>
      <c r="FIM87" s="612"/>
      <c r="FIN87" s="612"/>
      <c r="FIO87" s="612"/>
      <c r="FIP87" s="612"/>
      <c r="FIQ87" s="181"/>
      <c r="FIR87" s="611"/>
      <c r="FIS87" s="612"/>
      <c r="FIT87" s="612"/>
      <c r="FIU87" s="612"/>
      <c r="FIV87" s="612"/>
      <c r="FIW87" s="612"/>
      <c r="FIX87" s="181"/>
      <c r="FIY87" s="611"/>
      <c r="FIZ87" s="612"/>
      <c r="FJA87" s="612"/>
      <c r="FJB87" s="612"/>
      <c r="FJC87" s="612"/>
      <c r="FJD87" s="612"/>
      <c r="FJE87" s="181"/>
      <c r="FJF87" s="611"/>
      <c r="FJG87" s="612"/>
      <c r="FJH87" s="612"/>
      <c r="FJI87" s="612"/>
      <c r="FJJ87" s="612"/>
      <c r="FJK87" s="612"/>
      <c r="FJL87" s="181"/>
      <c r="FJM87" s="611"/>
      <c r="FJN87" s="612"/>
      <c r="FJO87" s="612"/>
      <c r="FJP87" s="612"/>
      <c r="FJQ87" s="612"/>
      <c r="FJR87" s="612"/>
      <c r="FJS87" s="181"/>
      <c r="FJT87" s="611"/>
      <c r="FJU87" s="612"/>
      <c r="FJV87" s="612"/>
      <c r="FJW87" s="612"/>
      <c r="FJX87" s="612"/>
      <c r="FJY87" s="612"/>
      <c r="FJZ87" s="181"/>
      <c r="FKA87" s="611"/>
      <c r="FKB87" s="612"/>
      <c r="FKC87" s="612"/>
      <c r="FKD87" s="612"/>
      <c r="FKE87" s="612"/>
      <c r="FKF87" s="612"/>
      <c r="FKG87" s="181"/>
      <c r="FKH87" s="611"/>
      <c r="FKI87" s="612"/>
      <c r="FKJ87" s="612"/>
      <c r="FKK87" s="612"/>
      <c r="FKL87" s="612"/>
      <c r="FKM87" s="612"/>
      <c r="FKN87" s="181"/>
      <c r="FKO87" s="611"/>
      <c r="FKP87" s="612"/>
      <c r="FKQ87" s="612"/>
      <c r="FKR87" s="612"/>
      <c r="FKS87" s="612"/>
      <c r="FKT87" s="612"/>
      <c r="FKU87" s="181"/>
      <c r="FKV87" s="611"/>
      <c r="FKW87" s="612"/>
      <c r="FKX87" s="612"/>
      <c r="FKY87" s="612"/>
      <c r="FKZ87" s="612"/>
      <c r="FLA87" s="612"/>
      <c r="FLB87" s="181"/>
      <c r="FLC87" s="611"/>
      <c r="FLD87" s="612"/>
      <c r="FLE87" s="612"/>
      <c r="FLF87" s="612"/>
      <c r="FLG87" s="612"/>
      <c r="FLH87" s="612"/>
      <c r="FLI87" s="181"/>
      <c r="FLJ87" s="611"/>
      <c r="FLK87" s="612"/>
      <c r="FLL87" s="612"/>
      <c r="FLM87" s="612"/>
      <c r="FLN87" s="612"/>
      <c r="FLO87" s="612"/>
      <c r="FLP87" s="181"/>
      <c r="FLQ87" s="611"/>
      <c r="FLR87" s="612"/>
      <c r="FLS87" s="612"/>
      <c r="FLT87" s="612"/>
      <c r="FLU87" s="612"/>
      <c r="FLV87" s="612"/>
      <c r="FLW87" s="181"/>
      <c r="FLX87" s="611"/>
      <c r="FLY87" s="612"/>
      <c r="FLZ87" s="612"/>
      <c r="FMA87" s="612"/>
      <c r="FMB87" s="612"/>
      <c r="FMC87" s="612"/>
      <c r="FMD87" s="181"/>
      <c r="FME87" s="611"/>
      <c r="FMF87" s="612"/>
      <c r="FMG87" s="612"/>
      <c r="FMH87" s="612"/>
      <c r="FMI87" s="612"/>
      <c r="FMJ87" s="612"/>
      <c r="FMK87" s="181"/>
      <c r="FML87" s="611"/>
      <c r="FMM87" s="612"/>
      <c r="FMN87" s="612"/>
      <c r="FMO87" s="612"/>
      <c r="FMP87" s="612"/>
      <c r="FMQ87" s="612"/>
      <c r="FMR87" s="181"/>
      <c r="FMS87" s="611"/>
      <c r="FMT87" s="612"/>
      <c r="FMU87" s="612"/>
      <c r="FMV87" s="612"/>
      <c r="FMW87" s="612"/>
      <c r="FMX87" s="612"/>
      <c r="FMY87" s="181"/>
      <c r="FMZ87" s="611"/>
      <c r="FNA87" s="612"/>
      <c r="FNB87" s="612"/>
      <c r="FNC87" s="612"/>
      <c r="FND87" s="612"/>
      <c r="FNE87" s="612"/>
      <c r="FNF87" s="181"/>
      <c r="FNG87" s="611"/>
      <c r="FNH87" s="612"/>
      <c r="FNI87" s="612"/>
      <c r="FNJ87" s="612"/>
      <c r="FNK87" s="612"/>
      <c r="FNL87" s="612"/>
      <c r="FNM87" s="181"/>
      <c r="FNN87" s="611"/>
      <c r="FNO87" s="612"/>
      <c r="FNP87" s="612"/>
      <c r="FNQ87" s="612"/>
      <c r="FNR87" s="612"/>
      <c r="FNS87" s="612"/>
      <c r="FNT87" s="181"/>
      <c r="FNU87" s="611"/>
      <c r="FNV87" s="612"/>
      <c r="FNW87" s="612"/>
      <c r="FNX87" s="612"/>
      <c r="FNY87" s="612"/>
      <c r="FNZ87" s="612"/>
      <c r="FOA87" s="181"/>
      <c r="FOB87" s="611"/>
      <c r="FOC87" s="612"/>
      <c r="FOD87" s="612"/>
      <c r="FOE87" s="612"/>
      <c r="FOF87" s="612"/>
      <c r="FOG87" s="612"/>
      <c r="FOH87" s="181"/>
      <c r="FOI87" s="611"/>
      <c r="FOJ87" s="612"/>
      <c r="FOK87" s="612"/>
      <c r="FOL87" s="612"/>
      <c r="FOM87" s="612"/>
      <c r="FON87" s="612"/>
      <c r="FOO87" s="181"/>
      <c r="FOP87" s="611"/>
      <c r="FOQ87" s="612"/>
      <c r="FOR87" s="612"/>
      <c r="FOS87" s="612"/>
      <c r="FOT87" s="612"/>
      <c r="FOU87" s="612"/>
      <c r="FOV87" s="181"/>
      <c r="FOW87" s="611"/>
      <c r="FOX87" s="612"/>
      <c r="FOY87" s="612"/>
      <c r="FOZ87" s="612"/>
      <c r="FPA87" s="612"/>
      <c r="FPB87" s="612"/>
      <c r="FPC87" s="181"/>
      <c r="FPD87" s="611"/>
      <c r="FPE87" s="612"/>
      <c r="FPF87" s="612"/>
      <c r="FPG87" s="612"/>
      <c r="FPH87" s="612"/>
      <c r="FPI87" s="612"/>
      <c r="FPJ87" s="181"/>
      <c r="FPK87" s="611"/>
      <c r="FPL87" s="612"/>
      <c r="FPM87" s="612"/>
      <c r="FPN87" s="612"/>
      <c r="FPO87" s="612"/>
      <c r="FPP87" s="612"/>
      <c r="FPQ87" s="181"/>
      <c r="FPR87" s="611"/>
      <c r="FPS87" s="612"/>
      <c r="FPT87" s="612"/>
      <c r="FPU87" s="612"/>
      <c r="FPV87" s="612"/>
      <c r="FPW87" s="612"/>
      <c r="FPX87" s="181"/>
      <c r="FPY87" s="611"/>
      <c r="FPZ87" s="612"/>
      <c r="FQA87" s="612"/>
      <c r="FQB87" s="612"/>
      <c r="FQC87" s="612"/>
      <c r="FQD87" s="612"/>
      <c r="FQE87" s="181"/>
      <c r="FQF87" s="611"/>
      <c r="FQG87" s="612"/>
      <c r="FQH87" s="612"/>
      <c r="FQI87" s="612"/>
      <c r="FQJ87" s="612"/>
      <c r="FQK87" s="612"/>
      <c r="FQL87" s="181"/>
      <c r="FQM87" s="611"/>
      <c r="FQN87" s="612"/>
      <c r="FQO87" s="612"/>
      <c r="FQP87" s="612"/>
      <c r="FQQ87" s="612"/>
      <c r="FQR87" s="612"/>
      <c r="FQS87" s="181"/>
      <c r="FQT87" s="611"/>
      <c r="FQU87" s="612"/>
      <c r="FQV87" s="612"/>
      <c r="FQW87" s="612"/>
      <c r="FQX87" s="612"/>
      <c r="FQY87" s="612"/>
      <c r="FQZ87" s="181"/>
      <c r="FRA87" s="611"/>
      <c r="FRB87" s="612"/>
      <c r="FRC87" s="612"/>
      <c r="FRD87" s="612"/>
      <c r="FRE87" s="612"/>
      <c r="FRF87" s="612"/>
      <c r="FRG87" s="181"/>
      <c r="FRH87" s="611"/>
      <c r="FRI87" s="612"/>
      <c r="FRJ87" s="612"/>
      <c r="FRK87" s="612"/>
      <c r="FRL87" s="612"/>
      <c r="FRM87" s="612"/>
      <c r="FRN87" s="181"/>
      <c r="FRO87" s="611"/>
      <c r="FRP87" s="612"/>
      <c r="FRQ87" s="612"/>
      <c r="FRR87" s="612"/>
      <c r="FRS87" s="612"/>
      <c r="FRT87" s="612"/>
      <c r="FRU87" s="181"/>
      <c r="FRV87" s="611"/>
      <c r="FRW87" s="612"/>
      <c r="FRX87" s="612"/>
      <c r="FRY87" s="612"/>
      <c r="FRZ87" s="612"/>
      <c r="FSA87" s="612"/>
      <c r="FSB87" s="181"/>
      <c r="FSC87" s="611"/>
      <c r="FSD87" s="612"/>
      <c r="FSE87" s="612"/>
      <c r="FSF87" s="612"/>
      <c r="FSG87" s="612"/>
      <c r="FSH87" s="612"/>
      <c r="FSI87" s="181"/>
      <c r="FSJ87" s="611"/>
      <c r="FSK87" s="612"/>
      <c r="FSL87" s="612"/>
      <c r="FSM87" s="612"/>
      <c r="FSN87" s="612"/>
      <c r="FSO87" s="612"/>
      <c r="FSP87" s="181"/>
      <c r="FSQ87" s="611"/>
      <c r="FSR87" s="612"/>
      <c r="FSS87" s="612"/>
      <c r="FST87" s="612"/>
      <c r="FSU87" s="612"/>
      <c r="FSV87" s="612"/>
      <c r="FSW87" s="181"/>
      <c r="FSX87" s="611"/>
      <c r="FSY87" s="612"/>
      <c r="FSZ87" s="612"/>
      <c r="FTA87" s="612"/>
      <c r="FTB87" s="612"/>
      <c r="FTC87" s="612"/>
      <c r="FTD87" s="181"/>
      <c r="FTE87" s="611"/>
      <c r="FTF87" s="612"/>
      <c r="FTG87" s="612"/>
      <c r="FTH87" s="612"/>
      <c r="FTI87" s="612"/>
      <c r="FTJ87" s="612"/>
      <c r="FTK87" s="181"/>
      <c r="FTL87" s="611"/>
      <c r="FTM87" s="612"/>
      <c r="FTN87" s="612"/>
      <c r="FTO87" s="612"/>
      <c r="FTP87" s="612"/>
      <c r="FTQ87" s="612"/>
      <c r="FTR87" s="181"/>
      <c r="FTS87" s="611"/>
      <c r="FTT87" s="612"/>
      <c r="FTU87" s="612"/>
      <c r="FTV87" s="612"/>
      <c r="FTW87" s="612"/>
      <c r="FTX87" s="612"/>
      <c r="FTY87" s="181"/>
      <c r="FTZ87" s="611"/>
      <c r="FUA87" s="612"/>
      <c r="FUB87" s="612"/>
      <c r="FUC87" s="612"/>
      <c r="FUD87" s="612"/>
      <c r="FUE87" s="612"/>
      <c r="FUF87" s="181"/>
      <c r="FUG87" s="611"/>
      <c r="FUH87" s="612"/>
      <c r="FUI87" s="612"/>
      <c r="FUJ87" s="612"/>
      <c r="FUK87" s="612"/>
      <c r="FUL87" s="612"/>
      <c r="FUM87" s="181"/>
      <c r="FUN87" s="611"/>
      <c r="FUO87" s="612"/>
      <c r="FUP87" s="612"/>
      <c r="FUQ87" s="612"/>
      <c r="FUR87" s="612"/>
      <c r="FUS87" s="612"/>
      <c r="FUT87" s="181"/>
      <c r="FUU87" s="611"/>
      <c r="FUV87" s="612"/>
      <c r="FUW87" s="612"/>
      <c r="FUX87" s="612"/>
      <c r="FUY87" s="612"/>
      <c r="FUZ87" s="612"/>
      <c r="FVA87" s="181"/>
      <c r="FVB87" s="611"/>
      <c r="FVC87" s="612"/>
      <c r="FVD87" s="612"/>
      <c r="FVE87" s="612"/>
      <c r="FVF87" s="612"/>
      <c r="FVG87" s="612"/>
      <c r="FVH87" s="181"/>
      <c r="FVI87" s="611"/>
      <c r="FVJ87" s="612"/>
      <c r="FVK87" s="612"/>
      <c r="FVL87" s="612"/>
      <c r="FVM87" s="612"/>
      <c r="FVN87" s="612"/>
      <c r="FVO87" s="181"/>
      <c r="FVP87" s="611"/>
      <c r="FVQ87" s="612"/>
      <c r="FVR87" s="612"/>
      <c r="FVS87" s="612"/>
      <c r="FVT87" s="612"/>
      <c r="FVU87" s="612"/>
      <c r="FVV87" s="181"/>
      <c r="FVW87" s="611"/>
      <c r="FVX87" s="612"/>
      <c r="FVY87" s="612"/>
      <c r="FVZ87" s="612"/>
      <c r="FWA87" s="612"/>
      <c r="FWB87" s="612"/>
      <c r="FWC87" s="181"/>
      <c r="FWD87" s="611"/>
      <c r="FWE87" s="612"/>
      <c r="FWF87" s="612"/>
      <c r="FWG87" s="612"/>
      <c r="FWH87" s="612"/>
      <c r="FWI87" s="612"/>
      <c r="FWJ87" s="181"/>
      <c r="FWK87" s="611"/>
      <c r="FWL87" s="612"/>
      <c r="FWM87" s="612"/>
      <c r="FWN87" s="612"/>
      <c r="FWO87" s="612"/>
      <c r="FWP87" s="612"/>
      <c r="FWQ87" s="181"/>
      <c r="FWR87" s="611"/>
      <c r="FWS87" s="612"/>
      <c r="FWT87" s="612"/>
      <c r="FWU87" s="612"/>
      <c r="FWV87" s="612"/>
      <c r="FWW87" s="612"/>
      <c r="FWX87" s="181"/>
      <c r="FWY87" s="611"/>
      <c r="FWZ87" s="612"/>
      <c r="FXA87" s="612"/>
      <c r="FXB87" s="612"/>
      <c r="FXC87" s="612"/>
      <c r="FXD87" s="612"/>
      <c r="FXE87" s="181"/>
      <c r="FXF87" s="611"/>
      <c r="FXG87" s="612"/>
      <c r="FXH87" s="612"/>
      <c r="FXI87" s="612"/>
      <c r="FXJ87" s="612"/>
      <c r="FXK87" s="612"/>
      <c r="FXL87" s="181"/>
      <c r="FXM87" s="611"/>
      <c r="FXN87" s="612"/>
      <c r="FXO87" s="612"/>
      <c r="FXP87" s="612"/>
      <c r="FXQ87" s="612"/>
      <c r="FXR87" s="612"/>
      <c r="FXS87" s="181"/>
      <c r="FXT87" s="611"/>
      <c r="FXU87" s="612"/>
      <c r="FXV87" s="612"/>
      <c r="FXW87" s="612"/>
      <c r="FXX87" s="612"/>
      <c r="FXY87" s="612"/>
      <c r="FXZ87" s="181"/>
      <c r="FYA87" s="611"/>
      <c r="FYB87" s="612"/>
      <c r="FYC87" s="612"/>
      <c r="FYD87" s="612"/>
      <c r="FYE87" s="612"/>
      <c r="FYF87" s="612"/>
      <c r="FYG87" s="181"/>
      <c r="FYH87" s="611"/>
      <c r="FYI87" s="612"/>
      <c r="FYJ87" s="612"/>
      <c r="FYK87" s="612"/>
      <c r="FYL87" s="612"/>
      <c r="FYM87" s="612"/>
      <c r="FYN87" s="181"/>
      <c r="FYO87" s="611"/>
      <c r="FYP87" s="612"/>
      <c r="FYQ87" s="612"/>
      <c r="FYR87" s="612"/>
      <c r="FYS87" s="612"/>
      <c r="FYT87" s="612"/>
      <c r="FYU87" s="181"/>
      <c r="FYV87" s="611"/>
      <c r="FYW87" s="612"/>
      <c r="FYX87" s="612"/>
      <c r="FYY87" s="612"/>
      <c r="FYZ87" s="612"/>
      <c r="FZA87" s="612"/>
      <c r="FZB87" s="181"/>
      <c r="FZC87" s="611"/>
      <c r="FZD87" s="612"/>
      <c r="FZE87" s="612"/>
      <c r="FZF87" s="612"/>
      <c r="FZG87" s="612"/>
      <c r="FZH87" s="612"/>
      <c r="FZI87" s="181"/>
      <c r="FZJ87" s="611"/>
      <c r="FZK87" s="612"/>
      <c r="FZL87" s="612"/>
      <c r="FZM87" s="612"/>
      <c r="FZN87" s="612"/>
      <c r="FZO87" s="612"/>
      <c r="FZP87" s="181"/>
      <c r="FZQ87" s="611"/>
      <c r="FZR87" s="612"/>
      <c r="FZS87" s="612"/>
      <c r="FZT87" s="612"/>
      <c r="FZU87" s="612"/>
      <c r="FZV87" s="612"/>
      <c r="FZW87" s="181"/>
      <c r="FZX87" s="611"/>
      <c r="FZY87" s="612"/>
      <c r="FZZ87" s="612"/>
      <c r="GAA87" s="612"/>
      <c r="GAB87" s="612"/>
      <c r="GAC87" s="612"/>
      <c r="GAD87" s="181"/>
      <c r="GAE87" s="611"/>
      <c r="GAF87" s="612"/>
      <c r="GAG87" s="612"/>
      <c r="GAH87" s="612"/>
      <c r="GAI87" s="612"/>
      <c r="GAJ87" s="612"/>
      <c r="GAK87" s="181"/>
      <c r="GAL87" s="611"/>
      <c r="GAM87" s="612"/>
      <c r="GAN87" s="612"/>
      <c r="GAO87" s="612"/>
      <c r="GAP87" s="612"/>
      <c r="GAQ87" s="612"/>
      <c r="GAR87" s="181"/>
      <c r="GAS87" s="611"/>
      <c r="GAT87" s="612"/>
      <c r="GAU87" s="612"/>
      <c r="GAV87" s="612"/>
      <c r="GAW87" s="612"/>
      <c r="GAX87" s="612"/>
      <c r="GAY87" s="181"/>
      <c r="GAZ87" s="611"/>
      <c r="GBA87" s="612"/>
      <c r="GBB87" s="612"/>
      <c r="GBC87" s="612"/>
      <c r="GBD87" s="612"/>
      <c r="GBE87" s="612"/>
      <c r="GBF87" s="181"/>
      <c r="GBG87" s="611"/>
      <c r="GBH87" s="612"/>
      <c r="GBI87" s="612"/>
      <c r="GBJ87" s="612"/>
      <c r="GBK87" s="612"/>
      <c r="GBL87" s="612"/>
      <c r="GBM87" s="181"/>
      <c r="GBN87" s="611"/>
      <c r="GBO87" s="612"/>
      <c r="GBP87" s="612"/>
      <c r="GBQ87" s="612"/>
      <c r="GBR87" s="612"/>
      <c r="GBS87" s="612"/>
      <c r="GBT87" s="181"/>
      <c r="GBU87" s="611"/>
      <c r="GBV87" s="612"/>
      <c r="GBW87" s="612"/>
      <c r="GBX87" s="612"/>
      <c r="GBY87" s="612"/>
      <c r="GBZ87" s="612"/>
      <c r="GCA87" s="181"/>
      <c r="GCB87" s="611"/>
      <c r="GCC87" s="612"/>
      <c r="GCD87" s="612"/>
      <c r="GCE87" s="612"/>
      <c r="GCF87" s="612"/>
      <c r="GCG87" s="612"/>
      <c r="GCH87" s="181"/>
      <c r="GCI87" s="611"/>
      <c r="GCJ87" s="612"/>
      <c r="GCK87" s="612"/>
      <c r="GCL87" s="612"/>
      <c r="GCM87" s="612"/>
      <c r="GCN87" s="612"/>
      <c r="GCO87" s="181"/>
      <c r="GCP87" s="611"/>
      <c r="GCQ87" s="612"/>
      <c r="GCR87" s="612"/>
      <c r="GCS87" s="612"/>
      <c r="GCT87" s="612"/>
      <c r="GCU87" s="612"/>
      <c r="GCV87" s="181"/>
      <c r="GCW87" s="611"/>
      <c r="GCX87" s="612"/>
      <c r="GCY87" s="612"/>
      <c r="GCZ87" s="612"/>
      <c r="GDA87" s="612"/>
      <c r="GDB87" s="612"/>
      <c r="GDC87" s="181"/>
      <c r="GDD87" s="611"/>
      <c r="GDE87" s="612"/>
      <c r="GDF87" s="612"/>
      <c r="GDG87" s="612"/>
      <c r="GDH87" s="612"/>
      <c r="GDI87" s="612"/>
      <c r="GDJ87" s="181"/>
      <c r="GDK87" s="611"/>
      <c r="GDL87" s="612"/>
      <c r="GDM87" s="612"/>
      <c r="GDN87" s="612"/>
      <c r="GDO87" s="612"/>
      <c r="GDP87" s="612"/>
      <c r="GDQ87" s="181"/>
      <c r="GDR87" s="611"/>
      <c r="GDS87" s="612"/>
      <c r="GDT87" s="612"/>
      <c r="GDU87" s="612"/>
      <c r="GDV87" s="612"/>
      <c r="GDW87" s="612"/>
      <c r="GDX87" s="181"/>
      <c r="GDY87" s="611"/>
      <c r="GDZ87" s="612"/>
      <c r="GEA87" s="612"/>
      <c r="GEB87" s="612"/>
      <c r="GEC87" s="612"/>
      <c r="GED87" s="612"/>
      <c r="GEE87" s="181"/>
      <c r="GEF87" s="611"/>
      <c r="GEG87" s="612"/>
      <c r="GEH87" s="612"/>
      <c r="GEI87" s="612"/>
      <c r="GEJ87" s="612"/>
      <c r="GEK87" s="612"/>
      <c r="GEL87" s="181"/>
      <c r="GEM87" s="611"/>
      <c r="GEN87" s="612"/>
      <c r="GEO87" s="612"/>
      <c r="GEP87" s="612"/>
      <c r="GEQ87" s="612"/>
      <c r="GER87" s="612"/>
      <c r="GES87" s="181"/>
      <c r="GET87" s="611"/>
      <c r="GEU87" s="612"/>
      <c r="GEV87" s="612"/>
      <c r="GEW87" s="612"/>
      <c r="GEX87" s="612"/>
      <c r="GEY87" s="612"/>
      <c r="GEZ87" s="181"/>
      <c r="GFA87" s="611"/>
      <c r="GFB87" s="612"/>
      <c r="GFC87" s="612"/>
      <c r="GFD87" s="612"/>
      <c r="GFE87" s="612"/>
      <c r="GFF87" s="612"/>
      <c r="GFG87" s="181"/>
      <c r="GFH87" s="611"/>
      <c r="GFI87" s="612"/>
      <c r="GFJ87" s="612"/>
      <c r="GFK87" s="612"/>
      <c r="GFL87" s="612"/>
      <c r="GFM87" s="612"/>
      <c r="GFN87" s="181"/>
      <c r="GFO87" s="611"/>
      <c r="GFP87" s="612"/>
      <c r="GFQ87" s="612"/>
      <c r="GFR87" s="612"/>
      <c r="GFS87" s="612"/>
      <c r="GFT87" s="612"/>
      <c r="GFU87" s="181"/>
      <c r="GFV87" s="611"/>
      <c r="GFW87" s="612"/>
      <c r="GFX87" s="612"/>
      <c r="GFY87" s="612"/>
      <c r="GFZ87" s="612"/>
      <c r="GGA87" s="612"/>
      <c r="GGB87" s="181"/>
      <c r="GGC87" s="611"/>
      <c r="GGD87" s="612"/>
      <c r="GGE87" s="612"/>
      <c r="GGF87" s="612"/>
      <c r="GGG87" s="612"/>
      <c r="GGH87" s="612"/>
      <c r="GGI87" s="181"/>
      <c r="GGJ87" s="611"/>
      <c r="GGK87" s="612"/>
      <c r="GGL87" s="612"/>
      <c r="GGM87" s="612"/>
      <c r="GGN87" s="612"/>
      <c r="GGO87" s="612"/>
      <c r="GGP87" s="181"/>
      <c r="GGQ87" s="611"/>
      <c r="GGR87" s="612"/>
      <c r="GGS87" s="612"/>
      <c r="GGT87" s="612"/>
      <c r="GGU87" s="612"/>
      <c r="GGV87" s="612"/>
      <c r="GGW87" s="181"/>
      <c r="GGX87" s="611"/>
      <c r="GGY87" s="612"/>
      <c r="GGZ87" s="612"/>
      <c r="GHA87" s="612"/>
      <c r="GHB87" s="612"/>
      <c r="GHC87" s="612"/>
      <c r="GHD87" s="181"/>
      <c r="GHE87" s="611"/>
      <c r="GHF87" s="612"/>
      <c r="GHG87" s="612"/>
      <c r="GHH87" s="612"/>
      <c r="GHI87" s="612"/>
      <c r="GHJ87" s="612"/>
      <c r="GHK87" s="181"/>
      <c r="GHL87" s="611"/>
      <c r="GHM87" s="612"/>
      <c r="GHN87" s="612"/>
      <c r="GHO87" s="612"/>
      <c r="GHP87" s="612"/>
      <c r="GHQ87" s="612"/>
      <c r="GHR87" s="181"/>
      <c r="GHS87" s="611"/>
      <c r="GHT87" s="612"/>
      <c r="GHU87" s="612"/>
      <c r="GHV87" s="612"/>
      <c r="GHW87" s="612"/>
      <c r="GHX87" s="612"/>
      <c r="GHY87" s="181"/>
      <c r="GHZ87" s="611"/>
      <c r="GIA87" s="612"/>
      <c r="GIB87" s="612"/>
      <c r="GIC87" s="612"/>
      <c r="GID87" s="612"/>
      <c r="GIE87" s="612"/>
      <c r="GIF87" s="181"/>
      <c r="GIG87" s="611"/>
      <c r="GIH87" s="612"/>
      <c r="GII87" s="612"/>
      <c r="GIJ87" s="612"/>
      <c r="GIK87" s="612"/>
      <c r="GIL87" s="612"/>
      <c r="GIM87" s="181"/>
      <c r="GIN87" s="611"/>
      <c r="GIO87" s="612"/>
      <c r="GIP87" s="612"/>
      <c r="GIQ87" s="612"/>
      <c r="GIR87" s="612"/>
      <c r="GIS87" s="612"/>
      <c r="GIT87" s="181"/>
      <c r="GIU87" s="611"/>
      <c r="GIV87" s="612"/>
      <c r="GIW87" s="612"/>
      <c r="GIX87" s="612"/>
      <c r="GIY87" s="612"/>
      <c r="GIZ87" s="612"/>
      <c r="GJA87" s="181"/>
      <c r="GJB87" s="611"/>
      <c r="GJC87" s="612"/>
      <c r="GJD87" s="612"/>
      <c r="GJE87" s="612"/>
      <c r="GJF87" s="612"/>
      <c r="GJG87" s="612"/>
      <c r="GJH87" s="181"/>
      <c r="GJI87" s="611"/>
      <c r="GJJ87" s="612"/>
      <c r="GJK87" s="612"/>
      <c r="GJL87" s="612"/>
      <c r="GJM87" s="612"/>
      <c r="GJN87" s="612"/>
      <c r="GJO87" s="181"/>
      <c r="GJP87" s="611"/>
      <c r="GJQ87" s="612"/>
      <c r="GJR87" s="612"/>
      <c r="GJS87" s="612"/>
      <c r="GJT87" s="612"/>
      <c r="GJU87" s="612"/>
      <c r="GJV87" s="181"/>
      <c r="GJW87" s="611"/>
      <c r="GJX87" s="612"/>
      <c r="GJY87" s="612"/>
      <c r="GJZ87" s="612"/>
      <c r="GKA87" s="612"/>
      <c r="GKB87" s="612"/>
      <c r="GKC87" s="181"/>
      <c r="GKD87" s="611"/>
      <c r="GKE87" s="612"/>
      <c r="GKF87" s="612"/>
      <c r="GKG87" s="612"/>
      <c r="GKH87" s="612"/>
      <c r="GKI87" s="612"/>
      <c r="GKJ87" s="181"/>
      <c r="GKK87" s="611"/>
      <c r="GKL87" s="612"/>
      <c r="GKM87" s="612"/>
      <c r="GKN87" s="612"/>
      <c r="GKO87" s="612"/>
      <c r="GKP87" s="612"/>
      <c r="GKQ87" s="181"/>
      <c r="GKR87" s="611"/>
      <c r="GKS87" s="612"/>
      <c r="GKT87" s="612"/>
      <c r="GKU87" s="612"/>
      <c r="GKV87" s="612"/>
      <c r="GKW87" s="612"/>
      <c r="GKX87" s="181"/>
      <c r="GKY87" s="611"/>
      <c r="GKZ87" s="612"/>
      <c r="GLA87" s="612"/>
      <c r="GLB87" s="612"/>
      <c r="GLC87" s="612"/>
      <c r="GLD87" s="612"/>
      <c r="GLE87" s="181"/>
      <c r="GLF87" s="611"/>
      <c r="GLG87" s="612"/>
      <c r="GLH87" s="612"/>
      <c r="GLI87" s="612"/>
      <c r="GLJ87" s="612"/>
      <c r="GLK87" s="612"/>
      <c r="GLL87" s="181"/>
      <c r="GLM87" s="611"/>
      <c r="GLN87" s="612"/>
      <c r="GLO87" s="612"/>
      <c r="GLP87" s="612"/>
      <c r="GLQ87" s="612"/>
      <c r="GLR87" s="612"/>
      <c r="GLS87" s="181"/>
      <c r="GLT87" s="611"/>
      <c r="GLU87" s="612"/>
      <c r="GLV87" s="612"/>
      <c r="GLW87" s="612"/>
      <c r="GLX87" s="612"/>
      <c r="GLY87" s="612"/>
      <c r="GLZ87" s="181"/>
      <c r="GMA87" s="611"/>
      <c r="GMB87" s="612"/>
      <c r="GMC87" s="612"/>
      <c r="GMD87" s="612"/>
      <c r="GME87" s="612"/>
      <c r="GMF87" s="612"/>
      <c r="GMG87" s="181"/>
      <c r="GMH87" s="611"/>
      <c r="GMI87" s="612"/>
      <c r="GMJ87" s="612"/>
      <c r="GMK87" s="612"/>
      <c r="GML87" s="612"/>
      <c r="GMM87" s="612"/>
      <c r="GMN87" s="181"/>
      <c r="GMO87" s="611"/>
      <c r="GMP87" s="612"/>
      <c r="GMQ87" s="612"/>
      <c r="GMR87" s="612"/>
      <c r="GMS87" s="612"/>
      <c r="GMT87" s="612"/>
      <c r="GMU87" s="181"/>
      <c r="GMV87" s="611"/>
      <c r="GMW87" s="612"/>
      <c r="GMX87" s="612"/>
      <c r="GMY87" s="612"/>
      <c r="GMZ87" s="612"/>
      <c r="GNA87" s="612"/>
      <c r="GNB87" s="181"/>
      <c r="GNC87" s="611"/>
      <c r="GND87" s="612"/>
      <c r="GNE87" s="612"/>
      <c r="GNF87" s="612"/>
      <c r="GNG87" s="612"/>
      <c r="GNH87" s="612"/>
      <c r="GNI87" s="181"/>
      <c r="GNJ87" s="611"/>
      <c r="GNK87" s="612"/>
      <c r="GNL87" s="612"/>
      <c r="GNM87" s="612"/>
      <c r="GNN87" s="612"/>
      <c r="GNO87" s="612"/>
      <c r="GNP87" s="181"/>
      <c r="GNQ87" s="611"/>
      <c r="GNR87" s="612"/>
      <c r="GNS87" s="612"/>
      <c r="GNT87" s="612"/>
      <c r="GNU87" s="612"/>
      <c r="GNV87" s="612"/>
      <c r="GNW87" s="181"/>
      <c r="GNX87" s="611"/>
      <c r="GNY87" s="612"/>
      <c r="GNZ87" s="612"/>
      <c r="GOA87" s="612"/>
      <c r="GOB87" s="612"/>
      <c r="GOC87" s="612"/>
      <c r="GOD87" s="181"/>
      <c r="GOE87" s="611"/>
      <c r="GOF87" s="612"/>
      <c r="GOG87" s="612"/>
      <c r="GOH87" s="612"/>
      <c r="GOI87" s="612"/>
      <c r="GOJ87" s="612"/>
      <c r="GOK87" s="181"/>
      <c r="GOL87" s="611"/>
      <c r="GOM87" s="612"/>
      <c r="GON87" s="612"/>
      <c r="GOO87" s="612"/>
      <c r="GOP87" s="612"/>
      <c r="GOQ87" s="612"/>
      <c r="GOR87" s="181"/>
      <c r="GOS87" s="611"/>
      <c r="GOT87" s="612"/>
      <c r="GOU87" s="612"/>
      <c r="GOV87" s="612"/>
      <c r="GOW87" s="612"/>
      <c r="GOX87" s="612"/>
      <c r="GOY87" s="181"/>
      <c r="GOZ87" s="611"/>
      <c r="GPA87" s="612"/>
      <c r="GPB87" s="612"/>
      <c r="GPC87" s="612"/>
      <c r="GPD87" s="612"/>
      <c r="GPE87" s="612"/>
      <c r="GPF87" s="181"/>
      <c r="GPG87" s="611"/>
      <c r="GPH87" s="612"/>
      <c r="GPI87" s="612"/>
      <c r="GPJ87" s="612"/>
      <c r="GPK87" s="612"/>
      <c r="GPL87" s="612"/>
      <c r="GPM87" s="181"/>
      <c r="GPN87" s="611"/>
      <c r="GPO87" s="612"/>
      <c r="GPP87" s="612"/>
      <c r="GPQ87" s="612"/>
      <c r="GPR87" s="612"/>
      <c r="GPS87" s="612"/>
      <c r="GPT87" s="181"/>
      <c r="GPU87" s="611"/>
      <c r="GPV87" s="612"/>
      <c r="GPW87" s="612"/>
      <c r="GPX87" s="612"/>
      <c r="GPY87" s="612"/>
      <c r="GPZ87" s="612"/>
      <c r="GQA87" s="181"/>
      <c r="GQB87" s="611"/>
      <c r="GQC87" s="612"/>
      <c r="GQD87" s="612"/>
      <c r="GQE87" s="612"/>
      <c r="GQF87" s="612"/>
      <c r="GQG87" s="612"/>
      <c r="GQH87" s="181"/>
      <c r="GQI87" s="611"/>
      <c r="GQJ87" s="612"/>
      <c r="GQK87" s="612"/>
      <c r="GQL87" s="612"/>
      <c r="GQM87" s="612"/>
      <c r="GQN87" s="612"/>
      <c r="GQO87" s="181"/>
      <c r="GQP87" s="611"/>
      <c r="GQQ87" s="612"/>
      <c r="GQR87" s="612"/>
      <c r="GQS87" s="612"/>
      <c r="GQT87" s="612"/>
      <c r="GQU87" s="612"/>
      <c r="GQV87" s="181"/>
      <c r="GQW87" s="611"/>
      <c r="GQX87" s="612"/>
      <c r="GQY87" s="612"/>
      <c r="GQZ87" s="612"/>
      <c r="GRA87" s="612"/>
      <c r="GRB87" s="612"/>
      <c r="GRC87" s="181"/>
      <c r="GRD87" s="611"/>
      <c r="GRE87" s="612"/>
      <c r="GRF87" s="612"/>
      <c r="GRG87" s="612"/>
      <c r="GRH87" s="612"/>
      <c r="GRI87" s="612"/>
      <c r="GRJ87" s="181"/>
      <c r="GRK87" s="611"/>
      <c r="GRL87" s="612"/>
      <c r="GRM87" s="612"/>
      <c r="GRN87" s="612"/>
      <c r="GRO87" s="612"/>
      <c r="GRP87" s="612"/>
      <c r="GRQ87" s="181"/>
      <c r="GRR87" s="611"/>
      <c r="GRS87" s="612"/>
      <c r="GRT87" s="612"/>
      <c r="GRU87" s="612"/>
      <c r="GRV87" s="612"/>
      <c r="GRW87" s="612"/>
      <c r="GRX87" s="181"/>
      <c r="GRY87" s="611"/>
      <c r="GRZ87" s="612"/>
      <c r="GSA87" s="612"/>
      <c r="GSB87" s="612"/>
      <c r="GSC87" s="612"/>
      <c r="GSD87" s="612"/>
      <c r="GSE87" s="181"/>
      <c r="GSF87" s="611"/>
      <c r="GSG87" s="612"/>
      <c r="GSH87" s="612"/>
      <c r="GSI87" s="612"/>
      <c r="GSJ87" s="612"/>
      <c r="GSK87" s="612"/>
      <c r="GSL87" s="181"/>
      <c r="GSM87" s="611"/>
      <c r="GSN87" s="612"/>
      <c r="GSO87" s="612"/>
      <c r="GSP87" s="612"/>
      <c r="GSQ87" s="612"/>
      <c r="GSR87" s="612"/>
      <c r="GSS87" s="181"/>
      <c r="GST87" s="611"/>
      <c r="GSU87" s="612"/>
      <c r="GSV87" s="612"/>
      <c r="GSW87" s="612"/>
      <c r="GSX87" s="612"/>
      <c r="GSY87" s="612"/>
      <c r="GSZ87" s="181"/>
      <c r="GTA87" s="611"/>
      <c r="GTB87" s="612"/>
      <c r="GTC87" s="612"/>
      <c r="GTD87" s="612"/>
      <c r="GTE87" s="612"/>
      <c r="GTF87" s="612"/>
      <c r="GTG87" s="181"/>
      <c r="GTH87" s="611"/>
      <c r="GTI87" s="612"/>
      <c r="GTJ87" s="612"/>
      <c r="GTK87" s="612"/>
      <c r="GTL87" s="612"/>
      <c r="GTM87" s="612"/>
      <c r="GTN87" s="181"/>
      <c r="GTO87" s="611"/>
      <c r="GTP87" s="612"/>
      <c r="GTQ87" s="612"/>
      <c r="GTR87" s="612"/>
      <c r="GTS87" s="612"/>
      <c r="GTT87" s="612"/>
      <c r="GTU87" s="181"/>
      <c r="GTV87" s="611"/>
      <c r="GTW87" s="612"/>
      <c r="GTX87" s="612"/>
      <c r="GTY87" s="612"/>
      <c r="GTZ87" s="612"/>
      <c r="GUA87" s="612"/>
      <c r="GUB87" s="181"/>
      <c r="GUC87" s="611"/>
      <c r="GUD87" s="612"/>
      <c r="GUE87" s="612"/>
      <c r="GUF87" s="612"/>
      <c r="GUG87" s="612"/>
      <c r="GUH87" s="612"/>
      <c r="GUI87" s="181"/>
      <c r="GUJ87" s="611"/>
      <c r="GUK87" s="612"/>
      <c r="GUL87" s="612"/>
      <c r="GUM87" s="612"/>
      <c r="GUN87" s="612"/>
      <c r="GUO87" s="612"/>
      <c r="GUP87" s="181"/>
      <c r="GUQ87" s="611"/>
      <c r="GUR87" s="612"/>
      <c r="GUS87" s="612"/>
      <c r="GUT87" s="612"/>
      <c r="GUU87" s="612"/>
      <c r="GUV87" s="612"/>
      <c r="GUW87" s="181"/>
      <c r="GUX87" s="611"/>
      <c r="GUY87" s="612"/>
      <c r="GUZ87" s="612"/>
      <c r="GVA87" s="612"/>
      <c r="GVB87" s="612"/>
      <c r="GVC87" s="612"/>
      <c r="GVD87" s="181"/>
      <c r="GVE87" s="611"/>
      <c r="GVF87" s="612"/>
      <c r="GVG87" s="612"/>
      <c r="GVH87" s="612"/>
      <c r="GVI87" s="612"/>
      <c r="GVJ87" s="612"/>
      <c r="GVK87" s="181"/>
      <c r="GVL87" s="611"/>
      <c r="GVM87" s="612"/>
      <c r="GVN87" s="612"/>
      <c r="GVO87" s="612"/>
      <c r="GVP87" s="612"/>
      <c r="GVQ87" s="612"/>
      <c r="GVR87" s="181"/>
      <c r="GVS87" s="611"/>
      <c r="GVT87" s="612"/>
      <c r="GVU87" s="612"/>
      <c r="GVV87" s="612"/>
      <c r="GVW87" s="612"/>
      <c r="GVX87" s="612"/>
      <c r="GVY87" s="181"/>
      <c r="GVZ87" s="611"/>
      <c r="GWA87" s="612"/>
      <c r="GWB87" s="612"/>
      <c r="GWC87" s="612"/>
      <c r="GWD87" s="612"/>
      <c r="GWE87" s="612"/>
      <c r="GWF87" s="181"/>
      <c r="GWG87" s="611"/>
      <c r="GWH87" s="612"/>
      <c r="GWI87" s="612"/>
      <c r="GWJ87" s="612"/>
      <c r="GWK87" s="612"/>
      <c r="GWL87" s="612"/>
      <c r="GWM87" s="181"/>
      <c r="GWN87" s="611"/>
      <c r="GWO87" s="612"/>
      <c r="GWP87" s="612"/>
      <c r="GWQ87" s="612"/>
      <c r="GWR87" s="612"/>
      <c r="GWS87" s="612"/>
      <c r="GWT87" s="181"/>
      <c r="GWU87" s="611"/>
      <c r="GWV87" s="612"/>
      <c r="GWW87" s="612"/>
      <c r="GWX87" s="612"/>
      <c r="GWY87" s="612"/>
      <c r="GWZ87" s="612"/>
      <c r="GXA87" s="181"/>
      <c r="GXB87" s="611"/>
      <c r="GXC87" s="612"/>
      <c r="GXD87" s="612"/>
      <c r="GXE87" s="612"/>
      <c r="GXF87" s="612"/>
      <c r="GXG87" s="612"/>
      <c r="GXH87" s="181"/>
      <c r="GXI87" s="611"/>
      <c r="GXJ87" s="612"/>
      <c r="GXK87" s="612"/>
      <c r="GXL87" s="612"/>
      <c r="GXM87" s="612"/>
      <c r="GXN87" s="612"/>
      <c r="GXO87" s="181"/>
      <c r="GXP87" s="611"/>
      <c r="GXQ87" s="612"/>
      <c r="GXR87" s="612"/>
      <c r="GXS87" s="612"/>
      <c r="GXT87" s="612"/>
      <c r="GXU87" s="612"/>
      <c r="GXV87" s="181"/>
      <c r="GXW87" s="611"/>
      <c r="GXX87" s="612"/>
      <c r="GXY87" s="612"/>
      <c r="GXZ87" s="612"/>
      <c r="GYA87" s="612"/>
      <c r="GYB87" s="612"/>
      <c r="GYC87" s="181"/>
      <c r="GYD87" s="611"/>
      <c r="GYE87" s="612"/>
      <c r="GYF87" s="612"/>
      <c r="GYG87" s="612"/>
      <c r="GYH87" s="612"/>
      <c r="GYI87" s="612"/>
      <c r="GYJ87" s="181"/>
      <c r="GYK87" s="611"/>
      <c r="GYL87" s="612"/>
      <c r="GYM87" s="612"/>
      <c r="GYN87" s="612"/>
      <c r="GYO87" s="612"/>
      <c r="GYP87" s="612"/>
      <c r="GYQ87" s="181"/>
      <c r="GYR87" s="611"/>
      <c r="GYS87" s="612"/>
      <c r="GYT87" s="612"/>
      <c r="GYU87" s="612"/>
      <c r="GYV87" s="612"/>
      <c r="GYW87" s="612"/>
      <c r="GYX87" s="181"/>
      <c r="GYY87" s="611"/>
      <c r="GYZ87" s="612"/>
      <c r="GZA87" s="612"/>
      <c r="GZB87" s="612"/>
      <c r="GZC87" s="612"/>
      <c r="GZD87" s="612"/>
      <c r="GZE87" s="181"/>
      <c r="GZF87" s="611"/>
      <c r="GZG87" s="612"/>
      <c r="GZH87" s="612"/>
      <c r="GZI87" s="612"/>
      <c r="GZJ87" s="612"/>
      <c r="GZK87" s="612"/>
      <c r="GZL87" s="181"/>
      <c r="GZM87" s="611"/>
      <c r="GZN87" s="612"/>
      <c r="GZO87" s="612"/>
      <c r="GZP87" s="612"/>
      <c r="GZQ87" s="612"/>
      <c r="GZR87" s="612"/>
      <c r="GZS87" s="181"/>
      <c r="GZT87" s="611"/>
      <c r="GZU87" s="612"/>
      <c r="GZV87" s="612"/>
      <c r="GZW87" s="612"/>
      <c r="GZX87" s="612"/>
      <c r="GZY87" s="612"/>
      <c r="GZZ87" s="181"/>
      <c r="HAA87" s="611"/>
      <c r="HAB87" s="612"/>
      <c r="HAC87" s="612"/>
      <c r="HAD87" s="612"/>
      <c r="HAE87" s="612"/>
      <c r="HAF87" s="612"/>
      <c r="HAG87" s="181"/>
      <c r="HAH87" s="611"/>
      <c r="HAI87" s="612"/>
      <c r="HAJ87" s="612"/>
      <c r="HAK87" s="612"/>
      <c r="HAL87" s="612"/>
      <c r="HAM87" s="612"/>
      <c r="HAN87" s="181"/>
      <c r="HAO87" s="611"/>
      <c r="HAP87" s="612"/>
      <c r="HAQ87" s="612"/>
      <c r="HAR87" s="612"/>
      <c r="HAS87" s="612"/>
      <c r="HAT87" s="612"/>
      <c r="HAU87" s="181"/>
      <c r="HAV87" s="611"/>
      <c r="HAW87" s="612"/>
      <c r="HAX87" s="612"/>
      <c r="HAY87" s="612"/>
      <c r="HAZ87" s="612"/>
      <c r="HBA87" s="612"/>
      <c r="HBB87" s="181"/>
      <c r="HBC87" s="611"/>
      <c r="HBD87" s="612"/>
      <c r="HBE87" s="612"/>
      <c r="HBF87" s="612"/>
      <c r="HBG87" s="612"/>
      <c r="HBH87" s="612"/>
      <c r="HBI87" s="181"/>
      <c r="HBJ87" s="611"/>
      <c r="HBK87" s="612"/>
      <c r="HBL87" s="612"/>
      <c r="HBM87" s="612"/>
      <c r="HBN87" s="612"/>
      <c r="HBO87" s="612"/>
      <c r="HBP87" s="181"/>
      <c r="HBQ87" s="611"/>
      <c r="HBR87" s="612"/>
      <c r="HBS87" s="612"/>
      <c r="HBT87" s="612"/>
      <c r="HBU87" s="612"/>
      <c r="HBV87" s="612"/>
      <c r="HBW87" s="181"/>
      <c r="HBX87" s="611"/>
      <c r="HBY87" s="612"/>
      <c r="HBZ87" s="612"/>
      <c r="HCA87" s="612"/>
      <c r="HCB87" s="612"/>
      <c r="HCC87" s="612"/>
      <c r="HCD87" s="181"/>
      <c r="HCE87" s="611"/>
      <c r="HCF87" s="612"/>
      <c r="HCG87" s="612"/>
      <c r="HCH87" s="612"/>
      <c r="HCI87" s="612"/>
      <c r="HCJ87" s="612"/>
      <c r="HCK87" s="181"/>
      <c r="HCL87" s="611"/>
      <c r="HCM87" s="612"/>
      <c r="HCN87" s="612"/>
      <c r="HCO87" s="612"/>
      <c r="HCP87" s="612"/>
      <c r="HCQ87" s="612"/>
      <c r="HCR87" s="181"/>
      <c r="HCS87" s="611"/>
      <c r="HCT87" s="612"/>
      <c r="HCU87" s="612"/>
      <c r="HCV87" s="612"/>
      <c r="HCW87" s="612"/>
      <c r="HCX87" s="612"/>
      <c r="HCY87" s="181"/>
      <c r="HCZ87" s="611"/>
      <c r="HDA87" s="612"/>
      <c r="HDB87" s="612"/>
      <c r="HDC87" s="612"/>
      <c r="HDD87" s="612"/>
      <c r="HDE87" s="612"/>
      <c r="HDF87" s="181"/>
      <c r="HDG87" s="611"/>
      <c r="HDH87" s="612"/>
      <c r="HDI87" s="612"/>
      <c r="HDJ87" s="612"/>
      <c r="HDK87" s="612"/>
      <c r="HDL87" s="612"/>
      <c r="HDM87" s="181"/>
      <c r="HDN87" s="611"/>
      <c r="HDO87" s="612"/>
      <c r="HDP87" s="612"/>
      <c r="HDQ87" s="612"/>
      <c r="HDR87" s="612"/>
      <c r="HDS87" s="612"/>
      <c r="HDT87" s="181"/>
      <c r="HDU87" s="611"/>
      <c r="HDV87" s="612"/>
      <c r="HDW87" s="612"/>
      <c r="HDX87" s="612"/>
      <c r="HDY87" s="612"/>
      <c r="HDZ87" s="612"/>
      <c r="HEA87" s="181"/>
      <c r="HEB87" s="611"/>
      <c r="HEC87" s="612"/>
      <c r="HED87" s="612"/>
      <c r="HEE87" s="612"/>
      <c r="HEF87" s="612"/>
      <c r="HEG87" s="612"/>
      <c r="HEH87" s="181"/>
      <c r="HEI87" s="611"/>
      <c r="HEJ87" s="612"/>
      <c r="HEK87" s="612"/>
      <c r="HEL87" s="612"/>
      <c r="HEM87" s="612"/>
      <c r="HEN87" s="612"/>
      <c r="HEO87" s="181"/>
      <c r="HEP87" s="611"/>
      <c r="HEQ87" s="612"/>
      <c r="HER87" s="612"/>
      <c r="HES87" s="612"/>
      <c r="HET87" s="612"/>
      <c r="HEU87" s="612"/>
      <c r="HEV87" s="181"/>
      <c r="HEW87" s="611"/>
      <c r="HEX87" s="612"/>
      <c r="HEY87" s="612"/>
      <c r="HEZ87" s="612"/>
      <c r="HFA87" s="612"/>
      <c r="HFB87" s="612"/>
      <c r="HFC87" s="181"/>
      <c r="HFD87" s="611"/>
      <c r="HFE87" s="612"/>
      <c r="HFF87" s="612"/>
      <c r="HFG87" s="612"/>
      <c r="HFH87" s="612"/>
      <c r="HFI87" s="612"/>
      <c r="HFJ87" s="181"/>
      <c r="HFK87" s="611"/>
      <c r="HFL87" s="612"/>
      <c r="HFM87" s="612"/>
      <c r="HFN87" s="612"/>
      <c r="HFO87" s="612"/>
      <c r="HFP87" s="612"/>
      <c r="HFQ87" s="181"/>
      <c r="HFR87" s="611"/>
      <c r="HFS87" s="612"/>
      <c r="HFT87" s="612"/>
      <c r="HFU87" s="612"/>
      <c r="HFV87" s="612"/>
      <c r="HFW87" s="612"/>
      <c r="HFX87" s="181"/>
      <c r="HFY87" s="611"/>
      <c r="HFZ87" s="612"/>
      <c r="HGA87" s="612"/>
      <c r="HGB87" s="612"/>
      <c r="HGC87" s="612"/>
      <c r="HGD87" s="612"/>
      <c r="HGE87" s="181"/>
      <c r="HGF87" s="611"/>
      <c r="HGG87" s="612"/>
      <c r="HGH87" s="612"/>
      <c r="HGI87" s="612"/>
      <c r="HGJ87" s="612"/>
      <c r="HGK87" s="612"/>
      <c r="HGL87" s="181"/>
      <c r="HGM87" s="611"/>
      <c r="HGN87" s="612"/>
      <c r="HGO87" s="612"/>
      <c r="HGP87" s="612"/>
      <c r="HGQ87" s="612"/>
      <c r="HGR87" s="612"/>
      <c r="HGS87" s="181"/>
      <c r="HGT87" s="611"/>
      <c r="HGU87" s="612"/>
      <c r="HGV87" s="612"/>
      <c r="HGW87" s="612"/>
      <c r="HGX87" s="612"/>
      <c r="HGY87" s="612"/>
      <c r="HGZ87" s="181"/>
      <c r="HHA87" s="611"/>
      <c r="HHB87" s="612"/>
      <c r="HHC87" s="612"/>
      <c r="HHD87" s="612"/>
      <c r="HHE87" s="612"/>
      <c r="HHF87" s="612"/>
      <c r="HHG87" s="181"/>
      <c r="HHH87" s="611"/>
      <c r="HHI87" s="612"/>
      <c r="HHJ87" s="612"/>
      <c r="HHK87" s="612"/>
      <c r="HHL87" s="612"/>
      <c r="HHM87" s="612"/>
      <c r="HHN87" s="181"/>
      <c r="HHO87" s="611"/>
      <c r="HHP87" s="612"/>
      <c r="HHQ87" s="612"/>
      <c r="HHR87" s="612"/>
      <c r="HHS87" s="612"/>
      <c r="HHT87" s="612"/>
      <c r="HHU87" s="181"/>
      <c r="HHV87" s="611"/>
      <c r="HHW87" s="612"/>
      <c r="HHX87" s="612"/>
      <c r="HHY87" s="612"/>
      <c r="HHZ87" s="612"/>
      <c r="HIA87" s="612"/>
      <c r="HIB87" s="181"/>
      <c r="HIC87" s="611"/>
      <c r="HID87" s="612"/>
      <c r="HIE87" s="612"/>
      <c r="HIF87" s="612"/>
      <c r="HIG87" s="612"/>
      <c r="HIH87" s="612"/>
      <c r="HII87" s="181"/>
      <c r="HIJ87" s="611"/>
      <c r="HIK87" s="612"/>
      <c r="HIL87" s="612"/>
      <c r="HIM87" s="612"/>
      <c r="HIN87" s="612"/>
      <c r="HIO87" s="612"/>
      <c r="HIP87" s="181"/>
      <c r="HIQ87" s="611"/>
      <c r="HIR87" s="612"/>
      <c r="HIS87" s="612"/>
      <c r="HIT87" s="612"/>
      <c r="HIU87" s="612"/>
      <c r="HIV87" s="612"/>
      <c r="HIW87" s="181"/>
      <c r="HIX87" s="611"/>
      <c r="HIY87" s="612"/>
      <c r="HIZ87" s="612"/>
      <c r="HJA87" s="612"/>
      <c r="HJB87" s="612"/>
      <c r="HJC87" s="612"/>
      <c r="HJD87" s="181"/>
      <c r="HJE87" s="611"/>
      <c r="HJF87" s="612"/>
      <c r="HJG87" s="612"/>
      <c r="HJH87" s="612"/>
      <c r="HJI87" s="612"/>
      <c r="HJJ87" s="612"/>
      <c r="HJK87" s="181"/>
      <c r="HJL87" s="611"/>
      <c r="HJM87" s="612"/>
      <c r="HJN87" s="612"/>
      <c r="HJO87" s="612"/>
      <c r="HJP87" s="612"/>
      <c r="HJQ87" s="612"/>
      <c r="HJR87" s="181"/>
      <c r="HJS87" s="611"/>
      <c r="HJT87" s="612"/>
      <c r="HJU87" s="612"/>
      <c r="HJV87" s="612"/>
      <c r="HJW87" s="612"/>
      <c r="HJX87" s="612"/>
      <c r="HJY87" s="181"/>
      <c r="HJZ87" s="611"/>
      <c r="HKA87" s="612"/>
      <c r="HKB87" s="612"/>
      <c r="HKC87" s="612"/>
      <c r="HKD87" s="612"/>
      <c r="HKE87" s="612"/>
      <c r="HKF87" s="181"/>
      <c r="HKG87" s="611"/>
      <c r="HKH87" s="612"/>
      <c r="HKI87" s="612"/>
      <c r="HKJ87" s="612"/>
      <c r="HKK87" s="612"/>
      <c r="HKL87" s="612"/>
      <c r="HKM87" s="181"/>
      <c r="HKN87" s="611"/>
      <c r="HKO87" s="612"/>
      <c r="HKP87" s="612"/>
      <c r="HKQ87" s="612"/>
      <c r="HKR87" s="612"/>
      <c r="HKS87" s="612"/>
      <c r="HKT87" s="181"/>
      <c r="HKU87" s="611"/>
      <c r="HKV87" s="612"/>
      <c r="HKW87" s="612"/>
      <c r="HKX87" s="612"/>
      <c r="HKY87" s="612"/>
      <c r="HKZ87" s="612"/>
      <c r="HLA87" s="181"/>
      <c r="HLB87" s="611"/>
      <c r="HLC87" s="612"/>
      <c r="HLD87" s="612"/>
      <c r="HLE87" s="612"/>
      <c r="HLF87" s="612"/>
      <c r="HLG87" s="612"/>
      <c r="HLH87" s="181"/>
      <c r="HLI87" s="611"/>
      <c r="HLJ87" s="612"/>
      <c r="HLK87" s="612"/>
      <c r="HLL87" s="612"/>
      <c r="HLM87" s="612"/>
      <c r="HLN87" s="612"/>
      <c r="HLO87" s="181"/>
      <c r="HLP87" s="611"/>
      <c r="HLQ87" s="612"/>
      <c r="HLR87" s="612"/>
      <c r="HLS87" s="612"/>
      <c r="HLT87" s="612"/>
      <c r="HLU87" s="612"/>
      <c r="HLV87" s="181"/>
      <c r="HLW87" s="611"/>
      <c r="HLX87" s="612"/>
      <c r="HLY87" s="612"/>
      <c r="HLZ87" s="612"/>
      <c r="HMA87" s="612"/>
      <c r="HMB87" s="612"/>
      <c r="HMC87" s="181"/>
      <c r="HMD87" s="611"/>
      <c r="HME87" s="612"/>
      <c r="HMF87" s="612"/>
      <c r="HMG87" s="612"/>
      <c r="HMH87" s="612"/>
      <c r="HMI87" s="612"/>
      <c r="HMJ87" s="181"/>
      <c r="HMK87" s="611"/>
      <c r="HML87" s="612"/>
      <c r="HMM87" s="612"/>
      <c r="HMN87" s="612"/>
      <c r="HMO87" s="612"/>
      <c r="HMP87" s="612"/>
      <c r="HMQ87" s="181"/>
      <c r="HMR87" s="611"/>
      <c r="HMS87" s="612"/>
      <c r="HMT87" s="612"/>
      <c r="HMU87" s="612"/>
      <c r="HMV87" s="612"/>
      <c r="HMW87" s="612"/>
      <c r="HMX87" s="181"/>
      <c r="HMY87" s="611"/>
      <c r="HMZ87" s="612"/>
      <c r="HNA87" s="612"/>
      <c r="HNB87" s="612"/>
      <c r="HNC87" s="612"/>
      <c r="HND87" s="612"/>
      <c r="HNE87" s="181"/>
      <c r="HNF87" s="611"/>
      <c r="HNG87" s="612"/>
      <c r="HNH87" s="612"/>
      <c r="HNI87" s="612"/>
      <c r="HNJ87" s="612"/>
      <c r="HNK87" s="612"/>
      <c r="HNL87" s="181"/>
      <c r="HNM87" s="611"/>
      <c r="HNN87" s="612"/>
      <c r="HNO87" s="612"/>
      <c r="HNP87" s="612"/>
      <c r="HNQ87" s="612"/>
      <c r="HNR87" s="612"/>
      <c r="HNS87" s="181"/>
      <c r="HNT87" s="611"/>
      <c r="HNU87" s="612"/>
      <c r="HNV87" s="612"/>
      <c r="HNW87" s="612"/>
      <c r="HNX87" s="612"/>
      <c r="HNY87" s="612"/>
      <c r="HNZ87" s="181"/>
      <c r="HOA87" s="611"/>
      <c r="HOB87" s="612"/>
      <c r="HOC87" s="612"/>
      <c r="HOD87" s="612"/>
      <c r="HOE87" s="612"/>
      <c r="HOF87" s="612"/>
      <c r="HOG87" s="181"/>
      <c r="HOH87" s="611"/>
      <c r="HOI87" s="612"/>
      <c r="HOJ87" s="612"/>
      <c r="HOK87" s="612"/>
      <c r="HOL87" s="612"/>
      <c r="HOM87" s="612"/>
      <c r="HON87" s="181"/>
      <c r="HOO87" s="611"/>
      <c r="HOP87" s="612"/>
      <c r="HOQ87" s="612"/>
      <c r="HOR87" s="612"/>
      <c r="HOS87" s="612"/>
      <c r="HOT87" s="612"/>
      <c r="HOU87" s="181"/>
      <c r="HOV87" s="611"/>
      <c r="HOW87" s="612"/>
      <c r="HOX87" s="612"/>
      <c r="HOY87" s="612"/>
      <c r="HOZ87" s="612"/>
      <c r="HPA87" s="612"/>
      <c r="HPB87" s="181"/>
      <c r="HPC87" s="611"/>
      <c r="HPD87" s="612"/>
      <c r="HPE87" s="612"/>
      <c r="HPF87" s="612"/>
      <c r="HPG87" s="612"/>
      <c r="HPH87" s="612"/>
      <c r="HPI87" s="181"/>
      <c r="HPJ87" s="611"/>
      <c r="HPK87" s="612"/>
      <c r="HPL87" s="612"/>
      <c r="HPM87" s="612"/>
      <c r="HPN87" s="612"/>
      <c r="HPO87" s="612"/>
      <c r="HPP87" s="181"/>
      <c r="HPQ87" s="611"/>
      <c r="HPR87" s="612"/>
      <c r="HPS87" s="612"/>
      <c r="HPT87" s="612"/>
      <c r="HPU87" s="612"/>
      <c r="HPV87" s="612"/>
      <c r="HPW87" s="181"/>
      <c r="HPX87" s="611"/>
      <c r="HPY87" s="612"/>
      <c r="HPZ87" s="612"/>
      <c r="HQA87" s="612"/>
      <c r="HQB87" s="612"/>
      <c r="HQC87" s="612"/>
      <c r="HQD87" s="181"/>
      <c r="HQE87" s="611"/>
      <c r="HQF87" s="612"/>
      <c r="HQG87" s="612"/>
      <c r="HQH87" s="612"/>
      <c r="HQI87" s="612"/>
      <c r="HQJ87" s="612"/>
      <c r="HQK87" s="181"/>
      <c r="HQL87" s="611"/>
      <c r="HQM87" s="612"/>
      <c r="HQN87" s="612"/>
      <c r="HQO87" s="612"/>
      <c r="HQP87" s="612"/>
      <c r="HQQ87" s="612"/>
      <c r="HQR87" s="181"/>
      <c r="HQS87" s="611"/>
      <c r="HQT87" s="612"/>
      <c r="HQU87" s="612"/>
      <c r="HQV87" s="612"/>
      <c r="HQW87" s="612"/>
      <c r="HQX87" s="612"/>
      <c r="HQY87" s="181"/>
      <c r="HQZ87" s="611"/>
      <c r="HRA87" s="612"/>
      <c r="HRB87" s="612"/>
      <c r="HRC87" s="612"/>
      <c r="HRD87" s="612"/>
      <c r="HRE87" s="612"/>
      <c r="HRF87" s="181"/>
      <c r="HRG87" s="611"/>
      <c r="HRH87" s="612"/>
      <c r="HRI87" s="612"/>
      <c r="HRJ87" s="612"/>
      <c r="HRK87" s="612"/>
      <c r="HRL87" s="612"/>
      <c r="HRM87" s="181"/>
      <c r="HRN87" s="611"/>
      <c r="HRO87" s="612"/>
      <c r="HRP87" s="612"/>
      <c r="HRQ87" s="612"/>
      <c r="HRR87" s="612"/>
      <c r="HRS87" s="612"/>
      <c r="HRT87" s="181"/>
      <c r="HRU87" s="611"/>
      <c r="HRV87" s="612"/>
      <c r="HRW87" s="612"/>
      <c r="HRX87" s="612"/>
      <c r="HRY87" s="612"/>
      <c r="HRZ87" s="612"/>
      <c r="HSA87" s="181"/>
      <c r="HSB87" s="611"/>
      <c r="HSC87" s="612"/>
      <c r="HSD87" s="612"/>
      <c r="HSE87" s="612"/>
      <c r="HSF87" s="612"/>
      <c r="HSG87" s="612"/>
      <c r="HSH87" s="181"/>
      <c r="HSI87" s="611"/>
      <c r="HSJ87" s="612"/>
      <c r="HSK87" s="612"/>
      <c r="HSL87" s="612"/>
      <c r="HSM87" s="612"/>
      <c r="HSN87" s="612"/>
      <c r="HSO87" s="181"/>
      <c r="HSP87" s="611"/>
      <c r="HSQ87" s="612"/>
      <c r="HSR87" s="612"/>
      <c r="HSS87" s="612"/>
      <c r="HST87" s="612"/>
      <c r="HSU87" s="612"/>
      <c r="HSV87" s="181"/>
      <c r="HSW87" s="611"/>
      <c r="HSX87" s="612"/>
      <c r="HSY87" s="612"/>
      <c r="HSZ87" s="612"/>
      <c r="HTA87" s="612"/>
      <c r="HTB87" s="612"/>
      <c r="HTC87" s="181"/>
      <c r="HTD87" s="611"/>
      <c r="HTE87" s="612"/>
      <c r="HTF87" s="612"/>
      <c r="HTG87" s="612"/>
      <c r="HTH87" s="612"/>
      <c r="HTI87" s="612"/>
      <c r="HTJ87" s="181"/>
      <c r="HTK87" s="611"/>
      <c r="HTL87" s="612"/>
      <c r="HTM87" s="612"/>
      <c r="HTN87" s="612"/>
      <c r="HTO87" s="612"/>
      <c r="HTP87" s="612"/>
      <c r="HTQ87" s="181"/>
      <c r="HTR87" s="611"/>
      <c r="HTS87" s="612"/>
      <c r="HTT87" s="612"/>
      <c r="HTU87" s="612"/>
      <c r="HTV87" s="612"/>
      <c r="HTW87" s="612"/>
      <c r="HTX87" s="181"/>
      <c r="HTY87" s="611"/>
      <c r="HTZ87" s="612"/>
      <c r="HUA87" s="612"/>
      <c r="HUB87" s="612"/>
      <c r="HUC87" s="612"/>
      <c r="HUD87" s="612"/>
      <c r="HUE87" s="181"/>
      <c r="HUF87" s="611"/>
      <c r="HUG87" s="612"/>
      <c r="HUH87" s="612"/>
      <c r="HUI87" s="612"/>
      <c r="HUJ87" s="612"/>
      <c r="HUK87" s="612"/>
      <c r="HUL87" s="181"/>
      <c r="HUM87" s="611"/>
      <c r="HUN87" s="612"/>
      <c r="HUO87" s="612"/>
      <c r="HUP87" s="612"/>
      <c r="HUQ87" s="612"/>
      <c r="HUR87" s="612"/>
      <c r="HUS87" s="181"/>
      <c r="HUT87" s="611"/>
      <c r="HUU87" s="612"/>
      <c r="HUV87" s="612"/>
      <c r="HUW87" s="612"/>
      <c r="HUX87" s="612"/>
      <c r="HUY87" s="612"/>
      <c r="HUZ87" s="181"/>
      <c r="HVA87" s="611"/>
      <c r="HVB87" s="612"/>
      <c r="HVC87" s="612"/>
      <c r="HVD87" s="612"/>
      <c r="HVE87" s="612"/>
      <c r="HVF87" s="612"/>
      <c r="HVG87" s="181"/>
      <c r="HVH87" s="611"/>
      <c r="HVI87" s="612"/>
      <c r="HVJ87" s="612"/>
      <c r="HVK87" s="612"/>
      <c r="HVL87" s="612"/>
      <c r="HVM87" s="612"/>
      <c r="HVN87" s="181"/>
      <c r="HVO87" s="611"/>
      <c r="HVP87" s="612"/>
      <c r="HVQ87" s="612"/>
      <c r="HVR87" s="612"/>
      <c r="HVS87" s="612"/>
      <c r="HVT87" s="612"/>
      <c r="HVU87" s="181"/>
      <c r="HVV87" s="611"/>
      <c r="HVW87" s="612"/>
      <c r="HVX87" s="612"/>
      <c r="HVY87" s="612"/>
      <c r="HVZ87" s="612"/>
      <c r="HWA87" s="612"/>
      <c r="HWB87" s="181"/>
      <c r="HWC87" s="611"/>
      <c r="HWD87" s="612"/>
      <c r="HWE87" s="612"/>
      <c r="HWF87" s="612"/>
      <c r="HWG87" s="612"/>
      <c r="HWH87" s="612"/>
      <c r="HWI87" s="181"/>
      <c r="HWJ87" s="611"/>
      <c r="HWK87" s="612"/>
      <c r="HWL87" s="612"/>
      <c r="HWM87" s="612"/>
      <c r="HWN87" s="612"/>
      <c r="HWO87" s="612"/>
      <c r="HWP87" s="181"/>
      <c r="HWQ87" s="611"/>
      <c r="HWR87" s="612"/>
      <c r="HWS87" s="612"/>
      <c r="HWT87" s="612"/>
      <c r="HWU87" s="612"/>
      <c r="HWV87" s="612"/>
      <c r="HWW87" s="181"/>
      <c r="HWX87" s="611"/>
      <c r="HWY87" s="612"/>
      <c r="HWZ87" s="612"/>
      <c r="HXA87" s="612"/>
      <c r="HXB87" s="612"/>
      <c r="HXC87" s="612"/>
      <c r="HXD87" s="181"/>
      <c r="HXE87" s="611"/>
      <c r="HXF87" s="612"/>
      <c r="HXG87" s="612"/>
      <c r="HXH87" s="612"/>
      <c r="HXI87" s="612"/>
      <c r="HXJ87" s="612"/>
      <c r="HXK87" s="181"/>
      <c r="HXL87" s="611"/>
      <c r="HXM87" s="612"/>
      <c r="HXN87" s="612"/>
      <c r="HXO87" s="612"/>
      <c r="HXP87" s="612"/>
      <c r="HXQ87" s="612"/>
      <c r="HXR87" s="181"/>
      <c r="HXS87" s="611"/>
      <c r="HXT87" s="612"/>
      <c r="HXU87" s="612"/>
      <c r="HXV87" s="612"/>
      <c r="HXW87" s="612"/>
      <c r="HXX87" s="612"/>
      <c r="HXY87" s="181"/>
      <c r="HXZ87" s="611"/>
      <c r="HYA87" s="612"/>
      <c r="HYB87" s="612"/>
      <c r="HYC87" s="612"/>
      <c r="HYD87" s="612"/>
      <c r="HYE87" s="612"/>
      <c r="HYF87" s="181"/>
      <c r="HYG87" s="611"/>
      <c r="HYH87" s="612"/>
      <c r="HYI87" s="612"/>
      <c r="HYJ87" s="612"/>
      <c r="HYK87" s="612"/>
      <c r="HYL87" s="612"/>
      <c r="HYM87" s="181"/>
      <c r="HYN87" s="611"/>
      <c r="HYO87" s="612"/>
      <c r="HYP87" s="612"/>
      <c r="HYQ87" s="612"/>
      <c r="HYR87" s="612"/>
      <c r="HYS87" s="612"/>
      <c r="HYT87" s="181"/>
      <c r="HYU87" s="611"/>
      <c r="HYV87" s="612"/>
      <c r="HYW87" s="612"/>
      <c r="HYX87" s="612"/>
      <c r="HYY87" s="612"/>
      <c r="HYZ87" s="612"/>
      <c r="HZA87" s="181"/>
      <c r="HZB87" s="611"/>
      <c r="HZC87" s="612"/>
      <c r="HZD87" s="612"/>
      <c r="HZE87" s="612"/>
      <c r="HZF87" s="612"/>
      <c r="HZG87" s="612"/>
      <c r="HZH87" s="181"/>
      <c r="HZI87" s="611"/>
      <c r="HZJ87" s="612"/>
      <c r="HZK87" s="612"/>
      <c r="HZL87" s="612"/>
      <c r="HZM87" s="612"/>
      <c r="HZN87" s="612"/>
      <c r="HZO87" s="181"/>
      <c r="HZP87" s="611"/>
      <c r="HZQ87" s="612"/>
      <c r="HZR87" s="612"/>
      <c r="HZS87" s="612"/>
      <c r="HZT87" s="612"/>
      <c r="HZU87" s="612"/>
      <c r="HZV87" s="181"/>
      <c r="HZW87" s="611"/>
      <c r="HZX87" s="612"/>
      <c r="HZY87" s="612"/>
      <c r="HZZ87" s="612"/>
      <c r="IAA87" s="612"/>
      <c r="IAB87" s="612"/>
      <c r="IAC87" s="181"/>
      <c r="IAD87" s="611"/>
      <c r="IAE87" s="612"/>
      <c r="IAF87" s="612"/>
      <c r="IAG87" s="612"/>
      <c r="IAH87" s="612"/>
      <c r="IAI87" s="612"/>
      <c r="IAJ87" s="181"/>
      <c r="IAK87" s="611"/>
      <c r="IAL87" s="612"/>
      <c r="IAM87" s="612"/>
      <c r="IAN87" s="612"/>
      <c r="IAO87" s="612"/>
      <c r="IAP87" s="612"/>
      <c r="IAQ87" s="181"/>
      <c r="IAR87" s="611"/>
      <c r="IAS87" s="612"/>
      <c r="IAT87" s="612"/>
      <c r="IAU87" s="612"/>
      <c r="IAV87" s="612"/>
      <c r="IAW87" s="612"/>
      <c r="IAX87" s="181"/>
      <c r="IAY87" s="611"/>
      <c r="IAZ87" s="612"/>
      <c r="IBA87" s="612"/>
      <c r="IBB87" s="612"/>
      <c r="IBC87" s="612"/>
      <c r="IBD87" s="612"/>
      <c r="IBE87" s="181"/>
      <c r="IBF87" s="611"/>
      <c r="IBG87" s="612"/>
      <c r="IBH87" s="612"/>
      <c r="IBI87" s="612"/>
      <c r="IBJ87" s="612"/>
      <c r="IBK87" s="612"/>
      <c r="IBL87" s="181"/>
      <c r="IBM87" s="611"/>
      <c r="IBN87" s="612"/>
      <c r="IBO87" s="612"/>
      <c r="IBP87" s="612"/>
      <c r="IBQ87" s="612"/>
      <c r="IBR87" s="612"/>
      <c r="IBS87" s="181"/>
      <c r="IBT87" s="611"/>
      <c r="IBU87" s="612"/>
      <c r="IBV87" s="612"/>
      <c r="IBW87" s="612"/>
      <c r="IBX87" s="612"/>
      <c r="IBY87" s="612"/>
      <c r="IBZ87" s="181"/>
      <c r="ICA87" s="611"/>
      <c r="ICB87" s="612"/>
      <c r="ICC87" s="612"/>
      <c r="ICD87" s="612"/>
      <c r="ICE87" s="612"/>
      <c r="ICF87" s="612"/>
      <c r="ICG87" s="181"/>
      <c r="ICH87" s="611"/>
      <c r="ICI87" s="612"/>
      <c r="ICJ87" s="612"/>
      <c r="ICK87" s="612"/>
      <c r="ICL87" s="612"/>
      <c r="ICM87" s="612"/>
      <c r="ICN87" s="181"/>
      <c r="ICO87" s="611"/>
      <c r="ICP87" s="612"/>
      <c r="ICQ87" s="612"/>
      <c r="ICR87" s="612"/>
      <c r="ICS87" s="612"/>
      <c r="ICT87" s="612"/>
      <c r="ICU87" s="181"/>
      <c r="ICV87" s="611"/>
      <c r="ICW87" s="612"/>
      <c r="ICX87" s="612"/>
      <c r="ICY87" s="612"/>
      <c r="ICZ87" s="612"/>
      <c r="IDA87" s="612"/>
      <c r="IDB87" s="181"/>
      <c r="IDC87" s="611"/>
      <c r="IDD87" s="612"/>
      <c r="IDE87" s="612"/>
      <c r="IDF87" s="612"/>
      <c r="IDG87" s="612"/>
      <c r="IDH87" s="612"/>
      <c r="IDI87" s="181"/>
      <c r="IDJ87" s="611"/>
      <c r="IDK87" s="612"/>
      <c r="IDL87" s="612"/>
      <c r="IDM87" s="612"/>
      <c r="IDN87" s="612"/>
      <c r="IDO87" s="612"/>
      <c r="IDP87" s="181"/>
      <c r="IDQ87" s="611"/>
      <c r="IDR87" s="612"/>
      <c r="IDS87" s="612"/>
      <c r="IDT87" s="612"/>
      <c r="IDU87" s="612"/>
      <c r="IDV87" s="612"/>
      <c r="IDW87" s="181"/>
      <c r="IDX87" s="611"/>
      <c r="IDY87" s="612"/>
      <c r="IDZ87" s="612"/>
      <c r="IEA87" s="612"/>
      <c r="IEB87" s="612"/>
      <c r="IEC87" s="612"/>
      <c r="IED87" s="181"/>
      <c r="IEE87" s="611"/>
      <c r="IEF87" s="612"/>
      <c r="IEG87" s="612"/>
      <c r="IEH87" s="612"/>
      <c r="IEI87" s="612"/>
      <c r="IEJ87" s="612"/>
      <c r="IEK87" s="181"/>
      <c r="IEL87" s="611"/>
      <c r="IEM87" s="612"/>
      <c r="IEN87" s="612"/>
      <c r="IEO87" s="612"/>
      <c r="IEP87" s="612"/>
      <c r="IEQ87" s="612"/>
      <c r="IER87" s="181"/>
      <c r="IES87" s="611"/>
      <c r="IET87" s="612"/>
      <c r="IEU87" s="612"/>
      <c r="IEV87" s="612"/>
      <c r="IEW87" s="612"/>
      <c r="IEX87" s="612"/>
      <c r="IEY87" s="181"/>
      <c r="IEZ87" s="611"/>
      <c r="IFA87" s="612"/>
      <c r="IFB87" s="612"/>
      <c r="IFC87" s="612"/>
      <c r="IFD87" s="612"/>
      <c r="IFE87" s="612"/>
      <c r="IFF87" s="181"/>
      <c r="IFG87" s="611"/>
      <c r="IFH87" s="612"/>
      <c r="IFI87" s="612"/>
      <c r="IFJ87" s="612"/>
      <c r="IFK87" s="612"/>
      <c r="IFL87" s="612"/>
      <c r="IFM87" s="181"/>
      <c r="IFN87" s="611"/>
      <c r="IFO87" s="612"/>
      <c r="IFP87" s="612"/>
      <c r="IFQ87" s="612"/>
      <c r="IFR87" s="612"/>
      <c r="IFS87" s="612"/>
      <c r="IFT87" s="181"/>
      <c r="IFU87" s="611"/>
      <c r="IFV87" s="612"/>
      <c r="IFW87" s="612"/>
      <c r="IFX87" s="612"/>
      <c r="IFY87" s="612"/>
      <c r="IFZ87" s="612"/>
      <c r="IGA87" s="181"/>
      <c r="IGB87" s="611"/>
      <c r="IGC87" s="612"/>
      <c r="IGD87" s="612"/>
      <c r="IGE87" s="612"/>
      <c r="IGF87" s="612"/>
      <c r="IGG87" s="612"/>
      <c r="IGH87" s="181"/>
      <c r="IGI87" s="611"/>
      <c r="IGJ87" s="612"/>
      <c r="IGK87" s="612"/>
      <c r="IGL87" s="612"/>
      <c r="IGM87" s="612"/>
      <c r="IGN87" s="612"/>
      <c r="IGO87" s="181"/>
      <c r="IGP87" s="611"/>
      <c r="IGQ87" s="612"/>
      <c r="IGR87" s="612"/>
      <c r="IGS87" s="612"/>
      <c r="IGT87" s="612"/>
      <c r="IGU87" s="612"/>
      <c r="IGV87" s="181"/>
      <c r="IGW87" s="611"/>
      <c r="IGX87" s="612"/>
      <c r="IGY87" s="612"/>
      <c r="IGZ87" s="612"/>
      <c r="IHA87" s="612"/>
      <c r="IHB87" s="612"/>
      <c r="IHC87" s="181"/>
      <c r="IHD87" s="611"/>
      <c r="IHE87" s="612"/>
      <c r="IHF87" s="612"/>
      <c r="IHG87" s="612"/>
      <c r="IHH87" s="612"/>
      <c r="IHI87" s="612"/>
      <c r="IHJ87" s="181"/>
      <c r="IHK87" s="611"/>
      <c r="IHL87" s="612"/>
      <c r="IHM87" s="612"/>
      <c r="IHN87" s="612"/>
      <c r="IHO87" s="612"/>
      <c r="IHP87" s="612"/>
      <c r="IHQ87" s="181"/>
      <c r="IHR87" s="611"/>
      <c r="IHS87" s="612"/>
      <c r="IHT87" s="612"/>
      <c r="IHU87" s="612"/>
      <c r="IHV87" s="612"/>
      <c r="IHW87" s="612"/>
      <c r="IHX87" s="181"/>
      <c r="IHY87" s="611"/>
      <c r="IHZ87" s="612"/>
      <c r="IIA87" s="612"/>
      <c r="IIB87" s="612"/>
      <c r="IIC87" s="612"/>
      <c r="IID87" s="612"/>
      <c r="IIE87" s="181"/>
      <c r="IIF87" s="611"/>
      <c r="IIG87" s="612"/>
      <c r="IIH87" s="612"/>
      <c r="III87" s="612"/>
      <c r="IIJ87" s="612"/>
      <c r="IIK87" s="612"/>
      <c r="IIL87" s="181"/>
      <c r="IIM87" s="611"/>
      <c r="IIN87" s="612"/>
      <c r="IIO87" s="612"/>
      <c r="IIP87" s="612"/>
      <c r="IIQ87" s="612"/>
      <c r="IIR87" s="612"/>
      <c r="IIS87" s="181"/>
      <c r="IIT87" s="611"/>
      <c r="IIU87" s="612"/>
      <c r="IIV87" s="612"/>
      <c r="IIW87" s="612"/>
      <c r="IIX87" s="612"/>
      <c r="IIY87" s="612"/>
      <c r="IIZ87" s="181"/>
      <c r="IJA87" s="611"/>
      <c r="IJB87" s="612"/>
      <c r="IJC87" s="612"/>
      <c r="IJD87" s="612"/>
      <c r="IJE87" s="612"/>
      <c r="IJF87" s="612"/>
      <c r="IJG87" s="181"/>
      <c r="IJH87" s="611"/>
      <c r="IJI87" s="612"/>
      <c r="IJJ87" s="612"/>
      <c r="IJK87" s="612"/>
      <c r="IJL87" s="612"/>
      <c r="IJM87" s="612"/>
      <c r="IJN87" s="181"/>
      <c r="IJO87" s="611"/>
      <c r="IJP87" s="612"/>
      <c r="IJQ87" s="612"/>
      <c r="IJR87" s="612"/>
      <c r="IJS87" s="612"/>
      <c r="IJT87" s="612"/>
      <c r="IJU87" s="181"/>
      <c r="IJV87" s="611"/>
      <c r="IJW87" s="612"/>
      <c r="IJX87" s="612"/>
      <c r="IJY87" s="612"/>
      <c r="IJZ87" s="612"/>
      <c r="IKA87" s="612"/>
      <c r="IKB87" s="181"/>
      <c r="IKC87" s="611"/>
      <c r="IKD87" s="612"/>
      <c r="IKE87" s="612"/>
      <c r="IKF87" s="612"/>
      <c r="IKG87" s="612"/>
      <c r="IKH87" s="612"/>
      <c r="IKI87" s="181"/>
      <c r="IKJ87" s="611"/>
      <c r="IKK87" s="612"/>
      <c r="IKL87" s="612"/>
      <c r="IKM87" s="612"/>
      <c r="IKN87" s="612"/>
      <c r="IKO87" s="612"/>
      <c r="IKP87" s="181"/>
      <c r="IKQ87" s="611"/>
      <c r="IKR87" s="612"/>
      <c r="IKS87" s="612"/>
      <c r="IKT87" s="612"/>
      <c r="IKU87" s="612"/>
      <c r="IKV87" s="612"/>
      <c r="IKW87" s="181"/>
      <c r="IKX87" s="611"/>
      <c r="IKY87" s="612"/>
      <c r="IKZ87" s="612"/>
      <c r="ILA87" s="612"/>
      <c r="ILB87" s="612"/>
      <c r="ILC87" s="612"/>
      <c r="ILD87" s="181"/>
      <c r="ILE87" s="611"/>
      <c r="ILF87" s="612"/>
      <c r="ILG87" s="612"/>
      <c r="ILH87" s="612"/>
      <c r="ILI87" s="612"/>
      <c r="ILJ87" s="612"/>
      <c r="ILK87" s="181"/>
      <c r="ILL87" s="611"/>
      <c r="ILM87" s="612"/>
      <c r="ILN87" s="612"/>
      <c r="ILO87" s="612"/>
      <c r="ILP87" s="612"/>
      <c r="ILQ87" s="612"/>
      <c r="ILR87" s="181"/>
      <c r="ILS87" s="611"/>
      <c r="ILT87" s="612"/>
      <c r="ILU87" s="612"/>
      <c r="ILV87" s="612"/>
      <c r="ILW87" s="612"/>
      <c r="ILX87" s="612"/>
      <c r="ILY87" s="181"/>
      <c r="ILZ87" s="611"/>
      <c r="IMA87" s="612"/>
      <c r="IMB87" s="612"/>
      <c r="IMC87" s="612"/>
      <c r="IMD87" s="612"/>
      <c r="IME87" s="612"/>
      <c r="IMF87" s="181"/>
      <c r="IMG87" s="611"/>
      <c r="IMH87" s="612"/>
      <c r="IMI87" s="612"/>
      <c r="IMJ87" s="612"/>
      <c r="IMK87" s="612"/>
      <c r="IML87" s="612"/>
      <c r="IMM87" s="181"/>
      <c r="IMN87" s="611"/>
      <c r="IMO87" s="612"/>
      <c r="IMP87" s="612"/>
      <c r="IMQ87" s="612"/>
      <c r="IMR87" s="612"/>
      <c r="IMS87" s="612"/>
      <c r="IMT87" s="181"/>
      <c r="IMU87" s="611"/>
      <c r="IMV87" s="612"/>
      <c r="IMW87" s="612"/>
      <c r="IMX87" s="612"/>
      <c r="IMY87" s="612"/>
      <c r="IMZ87" s="612"/>
      <c r="INA87" s="181"/>
      <c r="INB87" s="611"/>
      <c r="INC87" s="612"/>
      <c r="IND87" s="612"/>
      <c r="INE87" s="612"/>
      <c r="INF87" s="612"/>
      <c r="ING87" s="612"/>
      <c r="INH87" s="181"/>
      <c r="INI87" s="611"/>
      <c r="INJ87" s="612"/>
      <c r="INK87" s="612"/>
      <c r="INL87" s="612"/>
      <c r="INM87" s="612"/>
      <c r="INN87" s="612"/>
      <c r="INO87" s="181"/>
      <c r="INP87" s="611"/>
      <c r="INQ87" s="612"/>
      <c r="INR87" s="612"/>
      <c r="INS87" s="612"/>
      <c r="INT87" s="612"/>
      <c r="INU87" s="612"/>
      <c r="INV87" s="181"/>
      <c r="INW87" s="611"/>
      <c r="INX87" s="612"/>
      <c r="INY87" s="612"/>
      <c r="INZ87" s="612"/>
      <c r="IOA87" s="612"/>
      <c r="IOB87" s="612"/>
      <c r="IOC87" s="181"/>
      <c r="IOD87" s="611"/>
      <c r="IOE87" s="612"/>
      <c r="IOF87" s="612"/>
      <c r="IOG87" s="612"/>
      <c r="IOH87" s="612"/>
      <c r="IOI87" s="612"/>
      <c r="IOJ87" s="181"/>
      <c r="IOK87" s="611"/>
      <c r="IOL87" s="612"/>
      <c r="IOM87" s="612"/>
      <c r="ION87" s="612"/>
      <c r="IOO87" s="612"/>
      <c r="IOP87" s="612"/>
      <c r="IOQ87" s="181"/>
      <c r="IOR87" s="611"/>
      <c r="IOS87" s="612"/>
      <c r="IOT87" s="612"/>
      <c r="IOU87" s="612"/>
      <c r="IOV87" s="612"/>
      <c r="IOW87" s="612"/>
      <c r="IOX87" s="181"/>
      <c r="IOY87" s="611"/>
      <c r="IOZ87" s="612"/>
      <c r="IPA87" s="612"/>
      <c r="IPB87" s="612"/>
      <c r="IPC87" s="612"/>
      <c r="IPD87" s="612"/>
      <c r="IPE87" s="181"/>
      <c r="IPF87" s="611"/>
      <c r="IPG87" s="612"/>
      <c r="IPH87" s="612"/>
      <c r="IPI87" s="612"/>
      <c r="IPJ87" s="612"/>
      <c r="IPK87" s="612"/>
      <c r="IPL87" s="181"/>
      <c r="IPM87" s="611"/>
      <c r="IPN87" s="612"/>
      <c r="IPO87" s="612"/>
      <c r="IPP87" s="612"/>
      <c r="IPQ87" s="612"/>
      <c r="IPR87" s="612"/>
      <c r="IPS87" s="181"/>
      <c r="IPT87" s="611"/>
      <c r="IPU87" s="612"/>
      <c r="IPV87" s="612"/>
      <c r="IPW87" s="612"/>
      <c r="IPX87" s="612"/>
      <c r="IPY87" s="612"/>
      <c r="IPZ87" s="181"/>
      <c r="IQA87" s="611"/>
      <c r="IQB87" s="612"/>
      <c r="IQC87" s="612"/>
      <c r="IQD87" s="612"/>
      <c r="IQE87" s="612"/>
      <c r="IQF87" s="612"/>
      <c r="IQG87" s="181"/>
      <c r="IQH87" s="611"/>
      <c r="IQI87" s="612"/>
      <c r="IQJ87" s="612"/>
      <c r="IQK87" s="612"/>
      <c r="IQL87" s="612"/>
      <c r="IQM87" s="612"/>
      <c r="IQN87" s="181"/>
      <c r="IQO87" s="611"/>
      <c r="IQP87" s="612"/>
      <c r="IQQ87" s="612"/>
      <c r="IQR87" s="612"/>
      <c r="IQS87" s="612"/>
      <c r="IQT87" s="612"/>
      <c r="IQU87" s="181"/>
      <c r="IQV87" s="611"/>
      <c r="IQW87" s="612"/>
      <c r="IQX87" s="612"/>
      <c r="IQY87" s="612"/>
      <c r="IQZ87" s="612"/>
      <c r="IRA87" s="612"/>
      <c r="IRB87" s="181"/>
      <c r="IRC87" s="611"/>
      <c r="IRD87" s="612"/>
      <c r="IRE87" s="612"/>
      <c r="IRF87" s="612"/>
      <c r="IRG87" s="612"/>
      <c r="IRH87" s="612"/>
      <c r="IRI87" s="181"/>
      <c r="IRJ87" s="611"/>
      <c r="IRK87" s="612"/>
      <c r="IRL87" s="612"/>
      <c r="IRM87" s="612"/>
      <c r="IRN87" s="612"/>
      <c r="IRO87" s="612"/>
      <c r="IRP87" s="181"/>
      <c r="IRQ87" s="611"/>
      <c r="IRR87" s="612"/>
      <c r="IRS87" s="612"/>
      <c r="IRT87" s="612"/>
      <c r="IRU87" s="612"/>
      <c r="IRV87" s="612"/>
      <c r="IRW87" s="181"/>
      <c r="IRX87" s="611"/>
      <c r="IRY87" s="612"/>
      <c r="IRZ87" s="612"/>
      <c r="ISA87" s="612"/>
      <c r="ISB87" s="612"/>
      <c r="ISC87" s="612"/>
      <c r="ISD87" s="181"/>
      <c r="ISE87" s="611"/>
      <c r="ISF87" s="612"/>
      <c r="ISG87" s="612"/>
      <c r="ISH87" s="612"/>
      <c r="ISI87" s="612"/>
      <c r="ISJ87" s="612"/>
      <c r="ISK87" s="181"/>
      <c r="ISL87" s="611"/>
      <c r="ISM87" s="612"/>
      <c r="ISN87" s="612"/>
      <c r="ISO87" s="612"/>
      <c r="ISP87" s="612"/>
      <c r="ISQ87" s="612"/>
      <c r="ISR87" s="181"/>
      <c r="ISS87" s="611"/>
      <c r="IST87" s="612"/>
      <c r="ISU87" s="612"/>
      <c r="ISV87" s="612"/>
      <c r="ISW87" s="612"/>
      <c r="ISX87" s="612"/>
      <c r="ISY87" s="181"/>
      <c r="ISZ87" s="611"/>
      <c r="ITA87" s="612"/>
      <c r="ITB87" s="612"/>
      <c r="ITC87" s="612"/>
      <c r="ITD87" s="612"/>
      <c r="ITE87" s="612"/>
      <c r="ITF87" s="181"/>
      <c r="ITG87" s="611"/>
      <c r="ITH87" s="612"/>
      <c r="ITI87" s="612"/>
      <c r="ITJ87" s="612"/>
      <c r="ITK87" s="612"/>
      <c r="ITL87" s="612"/>
      <c r="ITM87" s="181"/>
      <c r="ITN87" s="611"/>
      <c r="ITO87" s="612"/>
      <c r="ITP87" s="612"/>
      <c r="ITQ87" s="612"/>
      <c r="ITR87" s="612"/>
      <c r="ITS87" s="612"/>
      <c r="ITT87" s="181"/>
      <c r="ITU87" s="611"/>
      <c r="ITV87" s="612"/>
      <c r="ITW87" s="612"/>
      <c r="ITX87" s="612"/>
      <c r="ITY87" s="612"/>
      <c r="ITZ87" s="612"/>
      <c r="IUA87" s="181"/>
      <c r="IUB87" s="611"/>
      <c r="IUC87" s="612"/>
      <c r="IUD87" s="612"/>
      <c r="IUE87" s="612"/>
      <c r="IUF87" s="612"/>
      <c r="IUG87" s="612"/>
      <c r="IUH87" s="181"/>
      <c r="IUI87" s="611"/>
      <c r="IUJ87" s="612"/>
      <c r="IUK87" s="612"/>
      <c r="IUL87" s="612"/>
      <c r="IUM87" s="612"/>
      <c r="IUN87" s="612"/>
      <c r="IUO87" s="181"/>
      <c r="IUP87" s="611"/>
      <c r="IUQ87" s="612"/>
      <c r="IUR87" s="612"/>
      <c r="IUS87" s="612"/>
      <c r="IUT87" s="612"/>
      <c r="IUU87" s="612"/>
      <c r="IUV87" s="181"/>
      <c r="IUW87" s="611"/>
      <c r="IUX87" s="612"/>
      <c r="IUY87" s="612"/>
      <c r="IUZ87" s="612"/>
      <c r="IVA87" s="612"/>
      <c r="IVB87" s="612"/>
      <c r="IVC87" s="181"/>
      <c r="IVD87" s="611"/>
      <c r="IVE87" s="612"/>
      <c r="IVF87" s="612"/>
      <c r="IVG87" s="612"/>
      <c r="IVH87" s="612"/>
      <c r="IVI87" s="612"/>
      <c r="IVJ87" s="181"/>
      <c r="IVK87" s="611"/>
      <c r="IVL87" s="612"/>
      <c r="IVM87" s="612"/>
      <c r="IVN87" s="612"/>
      <c r="IVO87" s="612"/>
      <c r="IVP87" s="612"/>
      <c r="IVQ87" s="181"/>
      <c r="IVR87" s="611"/>
      <c r="IVS87" s="612"/>
      <c r="IVT87" s="612"/>
      <c r="IVU87" s="612"/>
      <c r="IVV87" s="612"/>
      <c r="IVW87" s="612"/>
      <c r="IVX87" s="181"/>
      <c r="IVY87" s="611"/>
      <c r="IVZ87" s="612"/>
      <c r="IWA87" s="612"/>
      <c r="IWB87" s="612"/>
      <c r="IWC87" s="612"/>
      <c r="IWD87" s="612"/>
      <c r="IWE87" s="181"/>
      <c r="IWF87" s="611"/>
      <c r="IWG87" s="612"/>
      <c r="IWH87" s="612"/>
      <c r="IWI87" s="612"/>
      <c r="IWJ87" s="612"/>
      <c r="IWK87" s="612"/>
      <c r="IWL87" s="181"/>
      <c r="IWM87" s="611"/>
      <c r="IWN87" s="612"/>
      <c r="IWO87" s="612"/>
      <c r="IWP87" s="612"/>
      <c r="IWQ87" s="612"/>
      <c r="IWR87" s="612"/>
      <c r="IWS87" s="181"/>
      <c r="IWT87" s="611"/>
      <c r="IWU87" s="612"/>
      <c r="IWV87" s="612"/>
      <c r="IWW87" s="612"/>
      <c r="IWX87" s="612"/>
      <c r="IWY87" s="612"/>
      <c r="IWZ87" s="181"/>
      <c r="IXA87" s="611"/>
      <c r="IXB87" s="612"/>
      <c r="IXC87" s="612"/>
      <c r="IXD87" s="612"/>
      <c r="IXE87" s="612"/>
      <c r="IXF87" s="612"/>
      <c r="IXG87" s="181"/>
      <c r="IXH87" s="611"/>
      <c r="IXI87" s="612"/>
      <c r="IXJ87" s="612"/>
      <c r="IXK87" s="612"/>
      <c r="IXL87" s="612"/>
      <c r="IXM87" s="612"/>
      <c r="IXN87" s="181"/>
      <c r="IXO87" s="611"/>
      <c r="IXP87" s="612"/>
      <c r="IXQ87" s="612"/>
      <c r="IXR87" s="612"/>
      <c r="IXS87" s="612"/>
      <c r="IXT87" s="612"/>
      <c r="IXU87" s="181"/>
      <c r="IXV87" s="611"/>
      <c r="IXW87" s="612"/>
      <c r="IXX87" s="612"/>
      <c r="IXY87" s="612"/>
      <c r="IXZ87" s="612"/>
      <c r="IYA87" s="612"/>
      <c r="IYB87" s="181"/>
      <c r="IYC87" s="611"/>
      <c r="IYD87" s="612"/>
      <c r="IYE87" s="612"/>
      <c r="IYF87" s="612"/>
      <c r="IYG87" s="612"/>
      <c r="IYH87" s="612"/>
      <c r="IYI87" s="181"/>
      <c r="IYJ87" s="611"/>
      <c r="IYK87" s="612"/>
      <c r="IYL87" s="612"/>
      <c r="IYM87" s="612"/>
      <c r="IYN87" s="612"/>
      <c r="IYO87" s="612"/>
      <c r="IYP87" s="181"/>
      <c r="IYQ87" s="611"/>
      <c r="IYR87" s="612"/>
      <c r="IYS87" s="612"/>
      <c r="IYT87" s="612"/>
      <c r="IYU87" s="612"/>
      <c r="IYV87" s="612"/>
      <c r="IYW87" s="181"/>
      <c r="IYX87" s="611"/>
      <c r="IYY87" s="612"/>
      <c r="IYZ87" s="612"/>
      <c r="IZA87" s="612"/>
      <c r="IZB87" s="612"/>
      <c r="IZC87" s="612"/>
      <c r="IZD87" s="181"/>
      <c r="IZE87" s="611"/>
      <c r="IZF87" s="612"/>
      <c r="IZG87" s="612"/>
      <c r="IZH87" s="612"/>
      <c r="IZI87" s="612"/>
      <c r="IZJ87" s="612"/>
      <c r="IZK87" s="181"/>
      <c r="IZL87" s="611"/>
      <c r="IZM87" s="612"/>
      <c r="IZN87" s="612"/>
      <c r="IZO87" s="612"/>
      <c r="IZP87" s="612"/>
      <c r="IZQ87" s="612"/>
      <c r="IZR87" s="181"/>
      <c r="IZS87" s="611"/>
      <c r="IZT87" s="612"/>
      <c r="IZU87" s="612"/>
      <c r="IZV87" s="612"/>
      <c r="IZW87" s="612"/>
      <c r="IZX87" s="612"/>
      <c r="IZY87" s="181"/>
      <c r="IZZ87" s="611"/>
      <c r="JAA87" s="612"/>
      <c r="JAB87" s="612"/>
      <c r="JAC87" s="612"/>
      <c r="JAD87" s="612"/>
      <c r="JAE87" s="612"/>
      <c r="JAF87" s="181"/>
      <c r="JAG87" s="611"/>
      <c r="JAH87" s="612"/>
      <c r="JAI87" s="612"/>
      <c r="JAJ87" s="612"/>
      <c r="JAK87" s="612"/>
      <c r="JAL87" s="612"/>
      <c r="JAM87" s="181"/>
      <c r="JAN87" s="611"/>
      <c r="JAO87" s="612"/>
      <c r="JAP87" s="612"/>
      <c r="JAQ87" s="612"/>
      <c r="JAR87" s="612"/>
      <c r="JAS87" s="612"/>
      <c r="JAT87" s="181"/>
      <c r="JAU87" s="611"/>
      <c r="JAV87" s="612"/>
      <c r="JAW87" s="612"/>
      <c r="JAX87" s="612"/>
      <c r="JAY87" s="612"/>
      <c r="JAZ87" s="612"/>
      <c r="JBA87" s="181"/>
      <c r="JBB87" s="611"/>
      <c r="JBC87" s="612"/>
      <c r="JBD87" s="612"/>
      <c r="JBE87" s="612"/>
      <c r="JBF87" s="612"/>
      <c r="JBG87" s="612"/>
      <c r="JBH87" s="181"/>
      <c r="JBI87" s="611"/>
      <c r="JBJ87" s="612"/>
      <c r="JBK87" s="612"/>
      <c r="JBL87" s="612"/>
      <c r="JBM87" s="612"/>
      <c r="JBN87" s="612"/>
      <c r="JBO87" s="181"/>
      <c r="JBP87" s="611"/>
      <c r="JBQ87" s="612"/>
      <c r="JBR87" s="612"/>
      <c r="JBS87" s="612"/>
      <c r="JBT87" s="612"/>
      <c r="JBU87" s="612"/>
      <c r="JBV87" s="181"/>
      <c r="JBW87" s="611"/>
      <c r="JBX87" s="612"/>
      <c r="JBY87" s="612"/>
      <c r="JBZ87" s="612"/>
      <c r="JCA87" s="612"/>
      <c r="JCB87" s="612"/>
      <c r="JCC87" s="181"/>
      <c r="JCD87" s="611"/>
      <c r="JCE87" s="612"/>
      <c r="JCF87" s="612"/>
      <c r="JCG87" s="612"/>
      <c r="JCH87" s="612"/>
      <c r="JCI87" s="612"/>
      <c r="JCJ87" s="181"/>
      <c r="JCK87" s="611"/>
      <c r="JCL87" s="612"/>
      <c r="JCM87" s="612"/>
      <c r="JCN87" s="612"/>
      <c r="JCO87" s="612"/>
      <c r="JCP87" s="612"/>
      <c r="JCQ87" s="181"/>
      <c r="JCR87" s="611"/>
      <c r="JCS87" s="612"/>
      <c r="JCT87" s="612"/>
      <c r="JCU87" s="612"/>
      <c r="JCV87" s="612"/>
      <c r="JCW87" s="612"/>
      <c r="JCX87" s="181"/>
      <c r="JCY87" s="611"/>
      <c r="JCZ87" s="612"/>
      <c r="JDA87" s="612"/>
      <c r="JDB87" s="612"/>
      <c r="JDC87" s="612"/>
      <c r="JDD87" s="612"/>
      <c r="JDE87" s="181"/>
      <c r="JDF87" s="611"/>
      <c r="JDG87" s="612"/>
      <c r="JDH87" s="612"/>
      <c r="JDI87" s="612"/>
      <c r="JDJ87" s="612"/>
      <c r="JDK87" s="612"/>
      <c r="JDL87" s="181"/>
      <c r="JDM87" s="611"/>
      <c r="JDN87" s="612"/>
      <c r="JDO87" s="612"/>
      <c r="JDP87" s="612"/>
      <c r="JDQ87" s="612"/>
      <c r="JDR87" s="612"/>
      <c r="JDS87" s="181"/>
      <c r="JDT87" s="611"/>
      <c r="JDU87" s="612"/>
      <c r="JDV87" s="612"/>
      <c r="JDW87" s="612"/>
      <c r="JDX87" s="612"/>
      <c r="JDY87" s="612"/>
      <c r="JDZ87" s="181"/>
      <c r="JEA87" s="611"/>
      <c r="JEB87" s="612"/>
      <c r="JEC87" s="612"/>
      <c r="JED87" s="612"/>
      <c r="JEE87" s="612"/>
      <c r="JEF87" s="612"/>
      <c r="JEG87" s="181"/>
      <c r="JEH87" s="611"/>
      <c r="JEI87" s="612"/>
      <c r="JEJ87" s="612"/>
      <c r="JEK87" s="612"/>
      <c r="JEL87" s="612"/>
      <c r="JEM87" s="612"/>
      <c r="JEN87" s="181"/>
      <c r="JEO87" s="611"/>
      <c r="JEP87" s="612"/>
      <c r="JEQ87" s="612"/>
      <c r="JER87" s="612"/>
      <c r="JES87" s="612"/>
      <c r="JET87" s="612"/>
      <c r="JEU87" s="181"/>
      <c r="JEV87" s="611"/>
      <c r="JEW87" s="612"/>
      <c r="JEX87" s="612"/>
      <c r="JEY87" s="612"/>
      <c r="JEZ87" s="612"/>
      <c r="JFA87" s="612"/>
      <c r="JFB87" s="181"/>
      <c r="JFC87" s="611"/>
      <c r="JFD87" s="612"/>
      <c r="JFE87" s="612"/>
      <c r="JFF87" s="612"/>
      <c r="JFG87" s="612"/>
      <c r="JFH87" s="612"/>
      <c r="JFI87" s="181"/>
      <c r="JFJ87" s="611"/>
      <c r="JFK87" s="612"/>
      <c r="JFL87" s="612"/>
      <c r="JFM87" s="612"/>
      <c r="JFN87" s="612"/>
      <c r="JFO87" s="612"/>
      <c r="JFP87" s="181"/>
      <c r="JFQ87" s="611"/>
      <c r="JFR87" s="612"/>
      <c r="JFS87" s="612"/>
      <c r="JFT87" s="612"/>
      <c r="JFU87" s="612"/>
      <c r="JFV87" s="612"/>
      <c r="JFW87" s="181"/>
      <c r="JFX87" s="611"/>
      <c r="JFY87" s="612"/>
      <c r="JFZ87" s="612"/>
      <c r="JGA87" s="612"/>
      <c r="JGB87" s="612"/>
      <c r="JGC87" s="612"/>
      <c r="JGD87" s="181"/>
      <c r="JGE87" s="611"/>
      <c r="JGF87" s="612"/>
      <c r="JGG87" s="612"/>
      <c r="JGH87" s="612"/>
      <c r="JGI87" s="612"/>
      <c r="JGJ87" s="612"/>
      <c r="JGK87" s="181"/>
      <c r="JGL87" s="611"/>
      <c r="JGM87" s="612"/>
      <c r="JGN87" s="612"/>
      <c r="JGO87" s="612"/>
      <c r="JGP87" s="612"/>
      <c r="JGQ87" s="612"/>
      <c r="JGR87" s="181"/>
      <c r="JGS87" s="611"/>
      <c r="JGT87" s="612"/>
      <c r="JGU87" s="612"/>
      <c r="JGV87" s="612"/>
      <c r="JGW87" s="612"/>
      <c r="JGX87" s="612"/>
      <c r="JGY87" s="181"/>
      <c r="JGZ87" s="611"/>
      <c r="JHA87" s="612"/>
      <c r="JHB87" s="612"/>
      <c r="JHC87" s="612"/>
      <c r="JHD87" s="612"/>
      <c r="JHE87" s="612"/>
      <c r="JHF87" s="181"/>
      <c r="JHG87" s="611"/>
      <c r="JHH87" s="612"/>
      <c r="JHI87" s="612"/>
      <c r="JHJ87" s="612"/>
      <c r="JHK87" s="612"/>
      <c r="JHL87" s="612"/>
      <c r="JHM87" s="181"/>
      <c r="JHN87" s="611"/>
      <c r="JHO87" s="612"/>
      <c r="JHP87" s="612"/>
      <c r="JHQ87" s="612"/>
      <c r="JHR87" s="612"/>
      <c r="JHS87" s="612"/>
      <c r="JHT87" s="181"/>
      <c r="JHU87" s="611"/>
      <c r="JHV87" s="612"/>
      <c r="JHW87" s="612"/>
      <c r="JHX87" s="612"/>
      <c r="JHY87" s="612"/>
      <c r="JHZ87" s="612"/>
      <c r="JIA87" s="181"/>
      <c r="JIB87" s="611"/>
      <c r="JIC87" s="612"/>
      <c r="JID87" s="612"/>
      <c r="JIE87" s="612"/>
      <c r="JIF87" s="612"/>
      <c r="JIG87" s="612"/>
      <c r="JIH87" s="181"/>
      <c r="JII87" s="611"/>
      <c r="JIJ87" s="612"/>
      <c r="JIK87" s="612"/>
      <c r="JIL87" s="612"/>
      <c r="JIM87" s="612"/>
      <c r="JIN87" s="612"/>
      <c r="JIO87" s="181"/>
      <c r="JIP87" s="611"/>
      <c r="JIQ87" s="612"/>
      <c r="JIR87" s="612"/>
      <c r="JIS87" s="612"/>
      <c r="JIT87" s="612"/>
      <c r="JIU87" s="612"/>
      <c r="JIV87" s="181"/>
      <c r="JIW87" s="611"/>
      <c r="JIX87" s="612"/>
      <c r="JIY87" s="612"/>
      <c r="JIZ87" s="612"/>
      <c r="JJA87" s="612"/>
      <c r="JJB87" s="612"/>
      <c r="JJC87" s="181"/>
      <c r="JJD87" s="611"/>
      <c r="JJE87" s="612"/>
      <c r="JJF87" s="612"/>
      <c r="JJG87" s="612"/>
      <c r="JJH87" s="612"/>
      <c r="JJI87" s="612"/>
      <c r="JJJ87" s="181"/>
      <c r="JJK87" s="611"/>
      <c r="JJL87" s="612"/>
      <c r="JJM87" s="612"/>
      <c r="JJN87" s="612"/>
      <c r="JJO87" s="612"/>
      <c r="JJP87" s="612"/>
      <c r="JJQ87" s="181"/>
      <c r="JJR87" s="611"/>
      <c r="JJS87" s="612"/>
      <c r="JJT87" s="612"/>
      <c r="JJU87" s="612"/>
      <c r="JJV87" s="612"/>
      <c r="JJW87" s="612"/>
      <c r="JJX87" s="181"/>
      <c r="JJY87" s="611"/>
      <c r="JJZ87" s="612"/>
      <c r="JKA87" s="612"/>
      <c r="JKB87" s="612"/>
      <c r="JKC87" s="612"/>
      <c r="JKD87" s="612"/>
      <c r="JKE87" s="181"/>
      <c r="JKF87" s="611"/>
      <c r="JKG87" s="612"/>
      <c r="JKH87" s="612"/>
      <c r="JKI87" s="612"/>
      <c r="JKJ87" s="612"/>
      <c r="JKK87" s="612"/>
      <c r="JKL87" s="181"/>
      <c r="JKM87" s="611"/>
      <c r="JKN87" s="612"/>
      <c r="JKO87" s="612"/>
      <c r="JKP87" s="612"/>
      <c r="JKQ87" s="612"/>
      <c r="JKR87" s="612"/>
      <c r="JKS87" s="181"/>
      <c r="JKT87" s="611"/>
      <c r="JKU87" s="612"/>
      <c r="JKV87" s="612"/>
      <c r="JKW87" s="612"/>
      <c r="JKX87" s="612"/>
      <c r="JKY87" s="612"/>
      <c r="JKZ87" s="181"/>
      <c r="JLA87" s="611"/>
      <c r="JLB87" s="612"/>
      <c r="JLC87" s="612"/>
      <c r="JLD87" s="612"/>
      <c r="JLE87" s="612"/>
      <c r="JLF87" s="612"/>
      <c r="JLG87" s="181"/>
      <c r="JLH87" s="611"/>
      <c r="JLI87" s="612"/>
      <c r="JLJ87" s="612"/>
      <c r="JLK87" s="612"/>
      <c r="JLL87" s="612"/>
      <c r="JLM87" s="612"/>
      <c r="JLN87" s="181"/>
      <c r="JLO87" s="611"/>
      <c r="JLP87" s="612"/>
      <c r="JLQ87" s="612"/>
      <c r="JLR87" s="612"/>
      <c r="JLS87" s="612"/>
      <c r="JLT87" s="612"/>
      <c r="JLU87" s="181"/>
      <c r="JLV87" s="611"/>
      <c r="JLW87" s="612"/>
      <c r="JLX87" s="612"/>
      <c r="JLY87" s="612"/>
      <c r="JLZ87" s="612"/>
      <c r="JMA87" s="612"/>
      <c r="JMB87" s="181"/>
      <c r="JMC87" s="611"/>
      <c r="JMD87" s="612"/>
      <c r="JME87" s="612"/>
      <c r="JMF87" s="612"/>
      <c r="JMG87" s="612"/>
      <c r="JMH87" s="612"/>
      <c r="JMI87" s="181"/>
      <c r="JMJ87" s="611"/>
      <c r="JMK87" s="612"/>
      <c r="JML87" s="612"/>
      <c r="JMM87" s="612"/>
      <c r="JMN87" s="612"/>
      <c r="JMO87" s="612"/>
      <c r="JMP87" s="181"/>
      <c r="JMQ87" s="611"/>
      <c r="JMR87" s="612"/>
      <c r="JMS87" s="612"/>
      <c r="JMT87" s="612"/>
      <c r="JMU87" s="612"/>
      <c r="JMV87" s="612"/>
      <c r="JMW87" s="181"/>
      <c r="JMX87" s="611"/>
      <c r="JMY87" s="612"/>
      <c r="JMZ87" s="612"/>
      <c r="JNA87" s="612"/>
      <c r="JNB87" s="612"/>
      <c r="JNC87" s="612"/>
      <c r="JND87" s="181"/>
      <c r="JNE87" s="611"/>
      <c r="JNF87" s="612"/>
      <c r="JNG87" s="612"/>
      <c r="JNH87" s="612"/>
      <c r="JNI87" s="612"/>
      <c r="JNJ87" s="612"/>
      <c r="JNK87" s="181"/>
      <c r="JNL87" s="611"/>
      <c r="JNM87" s="612"/>
      <c r="JNN87" s="612"/>
      <c r="JNO87" s="612"/>
      <c r="JNP87" s="612"/>
      <c r="JNQ87" s="612"/>
      <c r="JNR87" s="181"/>
      <c r="JNS87" s="611"/>
      <c r="JNT87" s="612"/>
      <c r="JNU87" s="612"/>
      <c r="JNV87" s="612"/>
      <c r="JNW87" s="612"/>
      <c r="JNX87" s="612"/>
      <c r="JNY87" s="181"/>
      <c r="JNZ87" s="611"/>
      <c r="JOA87" s="612"/>
      <c r="JOB87" s="612"/>
      <c r="JOC87" s="612"/>
      <c r="JOD87" s="612"/>
      <c r="JOE87" s="612"/>
      <c r="JOF87" s="181"/>
      <c r="JOG87" s="611"/>
      <c r="JOH87" s="612"/>
      <c r="JOI87" s="612"/>
      <c r="JOJ87" s="612"/>
      <c r="JOK87" s="612"/>
      <c r="JOL87" s="612"/>
      <c r="JOM87" s="181"/>
      <c r="JON87" s="611"/>
      <c r="JOO87" s="612"/>
      <c r="JOP87" s="612"/>
      <c r="JOQ87" s="612"/>
      <c r="JOR87" s="612"/>
      <c r="JOS87" s="612"/>
      <c r="JOT87" s="181"/>
      <c r="JOU87" s="611"/>
      <c r="JOV87" s="612"/>
      <c r="JOW87" s="612"/>
      <c r="JOX87" s="612"/>
      <c r="JOY87" s="612"/>
      <c r="JOZ87" s="612"/>
      <c r="JPA87" s="181"/>
      <c r="JPB87" s="611"/>
      <c r="JPC87" s="612"/>
      <c r="JPD87" s="612"/>
      <c r="JPE87" s="612"/>
      <c r="JPF87" s="612"/>
      <c r="JPG87" s="612"/>
      <c r="JPH87" s="181"/>
      <c r="JPI87" s="611"/>
      <c r="JPJ87" s="612"/>
      <c r="JPK87" s="612"/>
      <c r="JPL87" s="612"/>
      <c r="JPM87" s="612"/>
      <c r="JPN87" s="612"/>
      <c r="JPO87" s="181"/>
      <c r="JPP87" s="611"/>
      <c r="JPQ87" s="612"/>
      <c r="JPR87" s="612"/>
      <c r="JPS87" s="612"/>
      <c r="JPT87" s="612"/>
      <c r="JPU87" s="612"/>
      <c r="JPV87" s="181"/>
      <c r="JPW87" s="611"/>
      <c r="JPX87" s="612"/>
      <c r="JPY87" s="612"/>
      <c r="JPZ87" s="612"/>
      <c r="JQA87" s="612"/>
      <c r="JQB87" s="612"/>
      <c r="JQC87" s="181"/>
      <c r="JQD87" s="611"/>
      <c r="JQE87" s="612"/>
      <c r="JQF87" s="612"/>
      <c r="JQG87" s="612"/>
      <c r="JQH87" s="612"/>
      <c r="JQI87" s="612"/>
      <c r="JQJ87" s="181"/>
      <c r="JQK87" s="611"/>
      <c r="JQL87" s="612"/>
      <c r="JQM87" s="612"/>
      <c r="JQN87" s="612"/>
      <c r="JQO87" s="612"/>
      <c r="JQP87" s="612"/>
      <c r="JQQ87" s="181"/>
      <c r="JQR87" s="611"/>
      <c r="JQS87" s="612"/>
      <c r="JQT87" s="612"/>
      <c r="JQU87" s="612"/>
      <c r="JQV87" s="612"/>
      <c r="JQW87" s="612"/>
      <c r="JQX87" s="181"/>
      <c r="JQY87" s="611"/>
      <c r="JQZ87" s="612"/>
      <c r="JRA87" s="612"/>
      <c r="JRB87" s="612"/>
      <c r="JRC87" s="612"/>
      <c r="JRD87" s="612"/>
      <c r="JRE87" s="181"/>
      <c r="JRF87" s="611"/>
      <c r="JRG87" s="612"/>
      <c r="JRH87" s="612"/>
      <c r="JRI87" s="612"/>
      <c r="JRJ87" s="612"/>
      <c r="JRK87" s="612"/>
      <c r="JRL87" s="181"/>
      <c r="JRM87" s="611"/>
      <c r="JRN87" s="612"/>
      <c r="JRO87" s="612"/>
      <c r="JRP87" s="612"/>
      <c r="JRQ87" s="612"/>
      <c r="JRR87" s="612"/>
      <c r="JRS87" s="181"/>
      <c r="JRT87" s="611"/>
      <c r="JRU87" s="612"/>
      <c r="JRV87" s="612"/>
      <c r="JRW87" s="612"/>
      <c r="JRX87" s="612"/>
      <c r="JRY87" s="612"/>
      <c r="JRZ87" s="181"/>
      <c r="JSA87" s="611"/>
      <c r="JSB87" s="612"/>
      <c r="JSC87" s="612"/>
      <c r="JSD87" s="612"/>
      <c r="JSE87" s="612"/>
      <c r="JSF87" s="612"/>
      <c r="JSG87" s="181"/>
      <c r="JSH87" s="611"/>
      <c r="JSI87" s="612"/>
      <c r="JSJ87" s="612"/>
      <c r="JSK87" s="612"/>
      <c r="JSL87" s="612"/>
      <c r="JSM87" s="612"/>
      <c r="JSN87" s="181"/>
      <c r="JSO87" s="611"/>
      <c r="JSP87" s="612"/>
      <c r="JSQ87" s="612"/>
      <c r="JSR87" s="612"/>
      <c r="JSS87" s="612"/>
      <c r="JST87" s="612"/>
      <c r="JSU87" s="181"/>
      <c r="JSV87" s="611"/>
      <c r="JSW87" s="612"/>
      <c r="JSX87" s="612"/>
      <c r="JSY87" s="612"/>
      <c r="JSZ87" s="612"/>
      <c r="JTA87" s="612"/>
      <c r="JTB87" s="181"/>
      <c r="JTC87" s="611"/>
      <c r="JTD87" s="612"/>
      <c r="JTE87" s="612"/>
      <c r="JTF87" s="612"/>
      <c r="JTG87" s="612"/>
      <c r="JTH87" s="612"/>
      <c r="JTI87" s="181"/>
      <c r="JTJ87" s="611"/>
      <c r="JTK87" s="612"/>
      <c r="JTL87" s="612"/>
      <c r="JTM87" s="612"/>
      <c r="JTN87" s="612"/>
      <c r="JTO87" s="612"/>
      <c r="JTP87" s="181"/>
      <c r="JTQ87" s="611"/>
      <c r="JTR87" s="612"/>
      <c r="JTS87" s="612"/>
      <c r="JTT87" s="612"/>
      <c r="JTU87" s="612"/>
      <c r="JTV87" s="612"/>
      <c r="JTW87" s="181"/>
      <c r="JTX87" s="611"/>
      <c r="JTY87" s="612"/>
      <c r="JTZ87" s="612"/>
      <c r="JUA87" s="612"/>
      <c r="JUB87" s="612"/>
      <c r="JUC87" s="612"/>
      <c r="JUD87" s="181"/>
      <c r="JUE87" s="611"/>
      <c r="JUF87" s="612"/>
      <c r="JUG87" s="612"/>
      <c r="JUH87" s="612"/>
      <c r="JUI87" s="612"/>
      <c r="JUJ87" s="612"/>
      <c r="JUK87" s="181"/>
      <c r="JUL87" s="611"/>
      <c r="JUM87" s="612"/>
      <c r="JUN87" s="612"/>
      <c r="JUO87" s="612"/>
      <c r="JUP87" s="612"/>
      <c r="JUQ87" s="612"/>
      <c r="JUR87" s="181"/>
      <c r="JUS87" s="611"/>
      <c r="JUT87" s="612"/>
      <c r="JUU87" s="612"/>
      <c r="JUV87" s="612"/>
      <c r="JUW87" s="612"/>
      <c r="JUX87" s="612"/>
      <c r="JUY87" s="181"/>
      <c r="JUZ87" s="611"/>
      <c r="JVA87" s="612"/>
      <c r="JVB87" s="612"/>
      <c r="JVC87" s="612"/>
      <c r="JVD87" s="612"/>
      <c r="JVE87" s="612"/>
      <c r="JVF87" s="181"/>
      <c r="JVG87" s="611"/>
      <c r="JVH87" s="612"/>
      <c r="JVI87" s="612"/>
      <c r="JVJ87" s="612"/>
      <c r="JVK87" s="612"/>
      <c r="JVL87" s="612"/>
      <c r="JVM87" s="181"/>
      <c r="JVN87" s="611"/>
      <c r="JVO87" s="612"/>
      <c r="JVP87" s="612"/>
      <c r="JVQ87" s="612"/>
      <c r="JVR87" s="612"/>
      <c r="JVS87" s="612"/>
      <c r="JVT87" s="181"/>
      <c r="JVU87" s="611"/>
      <c r="JVV87" s="612"/>
      <c r="JVW87" s="612"/>
      <c r="JVX87" s="612"/>
      <c r="JVY87" s="612"/>
      <c r="JVZ87" s="612"/>
      <c r="JWA87" s="181"/>
      <c r="JWB87" s="611"/>
      <c r="JWC87" s="612"/>
      <c r="JWD87" s="612"/>
      <c r="JWE87" s="612"/>
      <c r="JWF87" s="612"/>
      <c r="JWG87" s="612"/>
      <c r="JWH87" s="181"/>
      <c r="JWI87" s="611"/>
      <c r="JWJ87" s="612"/>
      <c r="JWK87" s="612"/>
      <c r="JWL87" s="612"/>
      <c r="JWM87" s="612"/>
      <c r="JWN87" s="612"/>
      <c r="JWO87" s="181"/>
      <c r="JWP87" s="611"/>
      <c r="JWQ87" s="612"/>
      <c r="JWR87" s="612"/>
      <c r="JWS87" s="612"/>
      <c r="JWT87" s="612"/>
      <c r="JWU87" s="612"/>
      <c r="JWV87" s="181"/>
      <c r="JWW87" s="611"/>
      <c r="JWX87" s="612"/>
      <c r="JWY87" s="612"/>
      <c r="JWZ87" s="612"/>
      <c r="JXA87" s="612"/>
      <c r="JXB87" s="612"/>
      <c r="JXC87" s="181"/>
      <c r="JXD87" s="611"/>
      <c r="JXE87" s="612"/>
      <c r="JXF87" s="612"/>
      <c r="JXG87" s="612"/>
      <c r="JXH87" s="612"/>
      <c r="JXI87" s="612"/>
      <c r="JXJ87" s="181"/>
      <c r="JXK87" s="611"/>
      <c r="JXL87" s="612"/>
      <c r="JXM87" s="612"/>
      <c r="JXN87" s="612"/>
      <c r="JXO87" s="612"/>
      <c r="JXP87" s="612"/>
      <c r="JXQ87" s="181"/>
      <c r="JXR87" s="611"/>
      <c r="JXS87" s="612"/>
      <c r="JXT87" s="612"/>
      <c r="JXU87" s="612"/>
      <c r="JXV87" s="612"/>
      <c r="JXW87" s="612"/>
      <c r="JXX87" s="181"/>
      <c r="JXY87" s="611"/>
      <c r="JXZ87" s="612"/>
      <c r="JYA87" s="612"/>
      <c r="JYB87" s="612"/>
      <c r="JYC87" s="612"/>
      <c r="JYD87" s="612"/>
      <c r="JYE87" s="181"/>
      <c r="JYF87" s="611"/>
      <c r="JYG87" s="612"/>
      <c r="JYH87" s="612"/>
      <c r="JYI87" s="612"/>
      <c r="JYJ87" s="612"/>
      <c r="JYK87" s="612"/>
      <c r="JYL87" s="181"/>
      <c r="JYM87" s="611"/>
      <c r="JYN87" s="612"/>
      <c r="JYO87" s="612"/>
      <c r="JYP87" s="612"/>
      <c r="JYQ87" s="612"/>
      <c r="JYR87" s="612"/>
      <c r="JYS87" s="181"/>
      <c r="JYT87" s="611"/>
      <c r="JYU87" s="612"/>
      <c r="JYV87" s="612"/>
      <c r="JYW87" s="612"/>
      <c r="JYX87" s="612"/>
      <c r="JYY87" s="612"/>
      <c r="JYZ87" s="181"/>
      <c r="JZA87" s="611"/>
      <c r="JZB87" s="612"/>
      <c r="JZC87" s="612"/>
      <c r="JZD87" s="612"/>
      <c r="JZE87" s="612"/>
      <c r="JZF87" s="612"/>
      <c r="JZG87" s="181"/>
      <c r="JZH87" s="611"/>
      <c r="JZI87" s="612"/>
      <c r="JZJ87" s="612"/>
      <c r="JZK87" s="612"/>
      <c r="JZL87" s="612"/>
      <c r="JZM87" s="612"/>
      <c r="JZN87" s="181"/>
      <c r="JZO87" s="611"/>
      <c r="JZP87" s="612"/>
      <c r="JZQ87" s="612"/>
      <c r="JZR87" s="612"/>
      <c r="JZS87" s="612"/>
      <c r="JZT87" s="612"/>
      <c r="JZU87" s="181"/>
      <c r="JZV87" s="611"/>
      <c r="JZW87" s="612"/>
      <c r="JZX87" s="612"/>
      <c r="JZY87" s="612"/>
      <c r="JZZ87" s="612"/>
      <c r="KAA87" s="612"/>
      <c r="KAB87" s="181"/>
      <c r="KAC87" s="611"/>
      <c r="KAD87" s="612"/>
      <c r="KAE87" s="612"/>
      <c r="KAF87" s="612"/>
      <c r="KAG87" s="612"/>
      <c r="KAH87" s="612"/>
      <c r="KAI87" s="181"/>
      <c r="KAJ87" s="611"/>
      <c r="KAK87" s="612"/>
      <c r="KAL87" s="612"/>
      <c r="KAM87" s="612"/>
      <c r="KAN87" s="612"/>
      <c r="KAO87" s="612"/>
      <c r="KAP87" s="181"/>
      <c r="KAQ87" s="611"/>
      <c r="KAR87" s="612"/>
      <c r="KAS87" s="612"/>
      <c r="KAT87" s="612"/>
      <c r="KAU87" s="612"/>
      <c r="KAV87" s="612"/>
      <c r="KAW87" s="181"/>
      <c r="KAX87" s="611"/>
      <c r="KAY87" s="612"/>
      <c r="KAZ87" s="612"/>
      <c r="KBA87" s="612"/>
      <c r="KBB87" s="612"/>
      <c r="KBC87" s="612"/>
      <c r="KBD87" s="181"/>
      <c r="KBE87" s="611"/>
      <c r="KBF87" s="612"/>
      <c r="KBG87" s="612"/>
      <c r="KBH87" s="612"/>
      <c r="KBI87" s="612"/>
      <c r="KBJ87" s="612"/>
      <c r="KBK87" s="181"/>
      <c r="KBL87" s="611"/>
      <c r="KBM87" s="612"/>
      <c r="KBN87" s="612"/>
      <c r="KBO87" s="612"/>
      <c r="KBP87" s="612"/>
      <c r="KBQ87" s="612"/>
      <c r="KBR87" s="181"/>
      <c r="KBS87" s="611"/>
      <c r="KBT87" s="612"/>
      <c r="KBU87" s="612"/>
      <c r="KBV87" s="612"/>
      <c r="KBW87" s="612"/>
      <c r="KBX87" s="612"/>
      <c r="KBY87" s="181"/>
      <c r="KBZ87" s="611"/>
      <c r="KCA87" s="612"/>
      <c r="KCB87" s="612"/>
      <c r="KCC87" s="612"/>
      <c r="KCD87" s="612"/>
      <c r="KCE87" s="612"/>
      <c r="KCF87" s="181"/>
      <c r="KCG87" s="611"/>
      <c r="KCH87" s="612"/>
      <c r="KCI87" s="612"/>
      <c r="KCJ87" s="612"/>
      <c r="KCK87" s="612"/>
      <c r="KCL87" s="612"/>
      <c r="KCM87" s="181"/>
      <c r="KCN87" s="611"/>
      <c r="KCO87" s="612"/>
      <c r="KCP87" s="612"/>
      <c r="KCQ87" s="612"/>
      <c r="KCR87" s="612"/>
      <c r="KCS87" s="612"/>
      <c r="KCT87" s="181"/>
      <c r="KCU87" s="611"/>
      <c r="KCV87" s="612"/>
      <c r="KCW87" s="612"/>
      <c r="KCX87" s="612"/>
      <c r="KCY87" s="612"/>
      <c r="KCZ87" s="612"/>
      <c r="KDA87" s="181"/>
      <c r="KDB87" s="611"/>
      <c r="KDC87" s="612"/>
      <c r="KDD87" s="612"/>
      <c r="KDE87" s="612"/>
      <c r="KDF87" s="612"/>
      <c r="KDG87" s="612"/>
      <c r="KDH87" s="181"/>
      <c r="KDI87" s="611"/>
      <c r="KDJ87" s="612"/>
      <c r="KDK87" s="612"/>
      <c r="KDL87" s="612"/>
      <c r="KDM87" s="612"/>
      <c r="KDN87" s="612"/>
      <c r="KDO87" s="181"/>
      <c r="KDP87" s="611"/>
      <c r="KDQ87" s="612"/>
      <c r="KDR87" s="612"/>
      <c r="KDS87" s="612"/>
      <c r="KDT87" s="612"/>
      <c r="KDU87" s="612"/>
      <c r="KDV87" s="181"/>
      <c r="KDW87" s="611"/>
      <c r="KDX87" s="612"/>
      <c r="KDY87" s="612"/>
      <c r="KDZ87" s="612"/>
      <c r="KEA87" s="612"/>
      <c r="KEB87" s="612"/>
      <c r="KEC87" s="181"/>
      <c r="KED87" s="611"/>
      <c r="KEE87" s="612"/>
      <c r="KEF87" s="612"/>
      <c r="KEG87" s="612"/>
      <c r="KEH87" s="612"/>
      <c r="KEI87" s="612"/>
      <c r="KEJ87" s="181"/>
      <c r="KEK87" s="611"/>
      <c r="KEL87" s="612"/>
      <c r="KEM87" s="612"/>
      <c r="KEN87" s="612"/>
      <c r="KEO87" s="612"/>
      <c r="KEP87" s="612"/>
      <c r="KEQ87" s="181"/>
      <c r="KER87" s="611"/>
      <c r="KES87" s="612"/>
      <c r="KET87" s="612"/>
      <c r="KEU87" s="612"/>
      <c r="KEV87" s="612"/>
      <c r="KEW87" s="612"/>
      <c r="KEX87" s="181"/>
      <c r="KEY87" s="611"/>
      <c r="KEZ87" s="612"/>
      <c r="KFA87" s="612"/>
      <c r="KFB87" s="612"/>
      <c r="KFC87" s="612"/>
      <c r="KFD87" s="612"/>
      <c r="KFE87" s="181"/>
      <c r="KFF87" s="611"/>
      <c r="KFG87" s="612"/>
      <c r="KFH87" s="612"/>
      <c r="KFI87" s="612"/>
      <c r="KFJ87" s="612"/>
      <c r="KFK87" s="612"/>
      <c r="KFL87" s="181"/>
      <c r="KFM87" s="611"/>
      <c r="KFN87" s="612"/>
      <c r="KFO87" s="612"/>
      <c r="KFP87" s="612"/>
      <c r="KFQ87" s="612"/>
      <c r="KFR87" s="612"/>
      <c r="KFS87" s="181"/>
      <c r="KFT87" s="611"/>
      <c r="KFU87" s="612"/>
      <c r="KFV87" s="612"/>
      <c r="KFW87" s="612"/>
      <c r="KFX87" s="612"/>
      <c r="KFY87" s="612"/>
      <c r="KFZ87" s="181"/>
      <c r="KGA87" s="611"/>
      <c r="KGB87" s="612"/>
      <c r="KGC87" s="612"/>
      <c r="KGD87" s="612"/>
      <c r="KGE87" s="612"/>
      <c r="KGF87" s="612"/>
      <c r="KGG87" s="181"/>
      <c r="KGH87" s="611"/>
      <c r="KGI87" s="612"/>
      <c r="KGJ87" s="612"/>
      <c r="KGK87" s="612"/>
      <c r="KGL87" s="612"/>
      <c r="KGM87" s="612"/>
      <c r="KGN87" s="181"/>
      <c r="KGO87" s="611"/>
      <c r="KGP87" s="612"/>
      <c r="KGQ87" s="612"/>
      <c r="KGR87" s="612"/>
      <c r="KGS87" s="612"/>
      <c r="KGT87" s="612"/>
      <c r="KGU87" s="181"/>
      <c r="KGV87" s="611"/>
      <c r="KGW87" s="612"/>
      <c r="KGX87" s="612"/>
      <c r="KGY87" s="612"/>
      <c r="KGZ87" s="612"/>
      <c r="KHA87" s="612"/>
      <c r="KHB87" s="181"/>
      <c r="KHC87" s="611"/>
      <c r="KHD87" s="612"/>
      <c r="KHE87" s="612"/>
      <c r="KHF87" s="612"/>
      <c r="KHG87" s="612"/>
      <c r="KHH87" s="612"/>
      <c r="KHI87" s="181"/>
      <c r="KHJ87" s="611"/>
      <c r="KHK87" s="612"/>
      <c r="KHL87" s="612"/>
      <c r="KHM87" s="612"/>
      <c r="KHN87" s="612"/>
      <c r="KHO87" s="612"/>
      <c r="KHP87" s="181"/>
      <c r="KHQ87" s="611"/>
      <c r="KHR87" s="612"/>
      <c r="KHS87" s="612"/>
      <c r="KHT87" s="612"/>
      <c r="KHU87" s="612"/>
      <c r="KHV87" s="612"/>
      <c r="KHW87" s="181"/>
      <c r="KHX87" s="611"/>
      <c r="KHY87" s="612"/>
      <c r="KHZ87" s="612"/>
      <c r="KIA87" s="612"/>
      <c r="KIB87" s="612"/>
      <c r="KIC87" s="612"/>
      <c r="KID87" s="181"/>
      <c r="KIE87" s="611"/>
      <c r="KIF87" s="612"/>
      <c r="KIG87" s="612"/>
      <c r="KIH87" s="612"/>
      <c r="KII87" s="612"/>
      <c r="KIJ87" s="612"/>
      <c r="KIK87" s="181"/>
      <c r="KIL87" s="611"/>
      <c r="KIM87" s="612"/>
      <c r="KIN87" s="612"/>
      <c r="KIO87" s="612"/>
      <c r="KIP87" s="612"/>
      <c r="KIQ87" s="612"/>
      <c r="KIR87" s="181"/>
      <c r="KIS87" s="611"/>
      <c r="KIT87" s="612"/>
      <c r="KIU87" s="612"/>
      <c r="KIV87" s="612"/>
      <c r="KIW87" s="612"/>
      <c r="KIX87" s="612"/>
      <c r="KIY87" s="181"/>
      <c r="KIZ87" s="611"/>
      <c r="KJA87" s="612"/>
      <c r="KJB87" s="612"/>
      <c r="KJC87" s="612"/>
      <c r="KJD87" s="612"/>
      <c r="KJE87" s="612"/>
      <c r="KJF87" s="181"/>
      <c r="KJG87" s="611"/>
      <c r="KJH87" s="612"/>
      <c r="KJI87" s="612"/>
      <c r="KJJ87" s="612"/>
      <c r="KJK87" s="612"/>
      <c r="KJL87" s="612"/>
      <c r="KJM87" s="181"/>
      <c r="KJN87" s="611"/>
      <c r="KJO87" s="612"/>
      <c r="KJP87" s="612"/>
      <c r="KJQ87" s="612"/>
      <c r="KJR87" s="612"/>
      <c r="KJS87" s="612"/>
      <c r="KJT87" s="181"/>
      <c r="KJU87" s="611"/>
      <c r="KJV87" s="612"/>
      <c r="KJW87" s="612"/>
      <c r="KJX87" s="612"/>
      <c r="KJY87" s="612"/>
      <c r="KJZ87" s="612"/>
      <c r="KKA87" s="181"/>
      <c r="KKB87" s="611"/>
      <c r="KKC87" s="612"/>
      <c r="KKD87" s="612"/>
      <c r="KKE87" s="612"/>
      <c r="KKF87" s="612"/>
      <c r="KKG87" s="612"/>
      <c r="KKH87" s="181"/>
      <c r="KKI87" s="611"/>
      <c r="KKJ87" s="612"/>
      <c r="KKK87" s="612"/>
      <c r="KKL87" s="612"/>
      <c r="KKM87" s="612"/>
      <c r="KKN87" s="612"/>
      <c r="KKO87" s="181"/>
      <c r="KKP87" s="611"/>
      <c r="KKQ87" s="612"/>
      <c r="KKR87" s="612"/>
      <c r="KKS87" s="612"/>
      <c r="KKT87" s="612"/>
      <c r="KKU87" s="612"/>
      <c r="KKV87" s="181"/>
      <c r="KKW87" s="611"/>
      <c r="KKX87" s="612"/>
      <c r="KKY87" s="612"/>
      <c r="KKZ87" s="612"/>
      <c r="KLA87" s="612"/>
      <c r="KLB87" s="612"/>
      <c r="KLC87" s="181"/>
      <c r="KLD87" s="611"/>
      <c r="KLE87" s="612"/>
      <c r="KLF87" s="612"/>
      <c r="KLG87" s="612"/>
      <c r="KLH87" s="612"/>
      <c r="KLI87" s="612"/>
      <c r="KLJ87" s="181"/>
      <c r="KLK87" s="611"/>
      <c r="KLL87" s="612"/>
      <c r="KLM87" s="612"/>
      <c r="KLN87" s="612"/>
      <c r="KLO87" s="612"/>
      <c r="KLP87" s="612"/>
      <c r="KLQ87" s="181"/>
      <c r="KLR87" s="611"/>
      <c r="KLS87" s="612"/>
      <c r="KLT87" s="612"/>
      <c r="KLU87" s="612"/>
      <c r="KLV87" s="612"/>
      <c r="KLW87" s="612"/>
      <c r="KLX87" s="181"/>
      <c r="KLY87" s="611"/>
      <c r="KLZ87" s="612"/>
      <c r="KMA87" s="612"/>
      <c r="KMB87" s="612"/>
      <c r="KMC87" s="612"/>
      <c r="KMD87" s="612"/>
      <c r="KME87" s="181"/>
      <c r="KMF87" s="611"/>
      <c r="KMG87" s="612"/>
      <c r="KMH87" s="612"/>
      <c r="KMI87" s="612"/>
      <c r="KMJ87" s="612"/>
      <c r="KMK87" s="612"/>
      <c r="KML87" s="181"/>
      <c r="KMM87" s="611"/>
      <c r="KMN87" s="612"/>
      <c r="KMO87" s="612"/>
      <c r="KMP87" s="612"/>
      <c r="KMQ87" s="612"/>
      <c r="KMR87" s="612"/>
      <c r="KMS87" s="181"/>
      <c r="KMT87" s="611"/>
      <c r="KMU87" s="612"/>
      <c r="KMV87" s="612"/>
      <c r="KMW87" s="612"/>
      <c r="KMX87" s="612"/>
      <c r="KMY87" s="612"/>
      <c r="KMZ87" s="181"/>
      <c r="KNA87" s="611"/>
      <c r="KNB87" s="612"/>
      <c r="KNC87" s="612"/>
      <c r="KND87" s="612"/>
      <c r="KNE87" s="612"/>
      <c r="KNF87" s="612"/>
      <c r="KNG87" s="181"/>
      <c r="KNH87" s="611"/>
      <c r="KNI87" s="612"/>
      <c r="KNJ87" s="612"/>
      <c r="KNK87" s="612"/>
      <c r="KNL87" s="612"/>
      <c r="KNM87" s="612"/>
      <c r="KNN87" s="181"/>
      <c r="KNO87" s="611"/>
      <c r="KNP87" s="612"/>
      <c r="KNQ87" s="612"/>
      <c r="KNR87" s="612"/>
      <c r="KNS87" s="612"/>
      <c r="KNT87" s="612"/>
      <c r="KNU87" s="181"/>
      <c r="KNV87" s="611"/>
      <c r="KNW87" s="612"/>
      <c r="KNX87" s="612"/>
      <c r="KNY87" s="612"/>
      <c r="KNZ87" s="612"/>
      <c r="KOA87" s="612"/>
      <c r="KOB87" s="181"/>
      <c r="KOC87" s="611"/>
      <c r="KOD87" s="612"/>
      <c r="KOE87" s="612"/>
      <c r="KOF87" s="612"/>
      <c r="KOG87" s="612"/>
      <c r="KOH87" s="612"/>
      <c r="KOI87" s="181"/>
      <c r="KOJ87" s="611"/>
      <c r="KOK87" s="612"/>
      <c r="KOL87" s="612"/>
      <c r="KOM87" s="612"/>
      <c r="KON87" s="612"/>
      <c r="KOO87" s="612"/>
      <c r="KOP87" s="181"/>
      <c r="KOQ87" s="611"/>
      <c r="KOR87" s="612"/>
      <c r="KOS87" s="612"/>
      <c r="KOT87" s="612"/>
      <c r="KOU87" s="612"/>
      <c r="KOV87" s="612"/>
      <c r="KOW87" s="181"/>
      <c r="KOX87" s="611"/>
      <c r="KOY87" s="612"/>
      <c r="KOZ87" s="612"/>
      <c r="KPA87" s="612"/>
      <c r="KPB87" s="612"/>
      <c r="KPC87" s="612"/>
      <c r="KPD87" s="181"/>
      <c r="KPE87" s="611"/>
      <c r="KPF87" s="612"/>
      <c r="KPG87" s="612"/>
      <c r="KPH87" s="612"/>
      <c r="KPI87" s="612"/>
      <c r="KPJ87" s="612"/>
      <c r="KPK87" s="181"/>
      <c r="KPL87" s="611"/>
      <c r="KPM87" s="612"/>
      <c r="KPN87" s="612"/>
      <c r="KPO87" s="612"/>
      <c r="KPP87" s="612"/>
      <c r="KPQ87" s="612"/>
      <c r="KPR87" s="181"/>
      <c r="KPS87" s="611"/>
      <c r="KPT87" s="612"/>
      <c r="KPU87" s="612"/>
      <c r="KPV87" s="612"/>
      <c r="KPW87" s="612"/>
      <c r="KPX87" s="612"/>
      <c r="KPY87" s="181"/>
      <c r="KPZ87" s="611"/>
      <c r="KQA87" s="612"/>
      <c r="KQB87" s="612"/>
      <c r="KQC87" s="612"/>
      <c r="KQD87" s="612"/>
      <c r="KQE87" s="612"/>
      <c r="KQF87" s="181"/>
      <c r="KQG87" s="611"/>
      <c r="KQH87" s="612"/>
      <c r="KQI87" s="612"/>
      <c r="KQJ87" s="612"/>
      <c r="KQK87" s="612"/>
      <c r="KQL87" s="612"/>
      <c r="KQM87" s="181"/>
      <c r="KQN87" s="611"/>
      <c r="KQO87" s="612"/>
      <c r="KQP87" s="612"/>
      <c r="KQQ87" s="612"/>
      <c r="KQR87" s="612"/>
      <c r="KQS87" s="612"/>
      <c r="KQT87" s="181"/>
      <c r="KQU87" s="611"/>
      <c r="KQV87" s="612"/>
      <c r="KQW87" s="612"/>
      <c r="KQX87" s="612"/>
      <c r="KQY87" s="612"/>
      <c r="KQZ87" s="612"/>
      <c r="KRA87" s="181"/>
      <c r="KRB87" s="611"/>
      <c r="KRC87" s="612"/>
      <c r="KRD87" s="612"/>
      <c r="KRE87" s="612"/>
      <c r="KRF87" s="612"/>
      <c r="KRG87" s="612"/>
      <c r="KRH87" s="181"/>
      <c r="KRI87" s="611"/>
      <c r="KRJ87" s="612"/>
      <c r="KRK87" s="612"/>
      <c r="KRL87" s="612"/>
      <c r="KRM87" s="612"/>
      <c r="KRN87" s="612"/>
      <c r="KRO87" s="181"/>
      <c r="KRP87" s="611"/>
      <c r="KRQ87" s="612"/>
      <c r="KRR87" s="612"/>
      <c r="KRS87" s="612"/>
      <c r="KRT87" s="612"/>
      <c r="KRU87" s="612"/>
      <c r="KRV87" s="181"/>
      <c r="KRW87" s="611"/>
      <c r="KRX87" s="612"/>
      <c r="KRY87" s="612"/>
      <c r="KRZ87" s="612"/>
      <c r="KSA87" s="612"/>
      <c r="KSB87" s="612"/>
      <c r="KSC87" s="181"/>
      <c r="KSD87" s="611"/>
      <c r="KSE87" s="612"/>
      <c r="KSF87" s="612"/>
      <c r="KSG87" s="612"/>
      <c r="KSH87" s="612"/>
      <c r="KSI87" s="612"/>
      <c r="KSJ87" s="181"/>
      <c r="KSK87" s="611"/>
      <c r="KSL87" s="612"/>
      <c r="KSM87" s="612"/>
      <c r="KSN87" s="612"/>
      <c r="KSO87" s="612"/>
      <c r="KSP87" s="612"/>
      <c r="KSQ87" s="181"/>
      <c r="KSR87" s="611"/>
      <c r="KSS87" s="612"/>
      <c r="KST87" s="612"/>
      <c r="KSU87" s="612"/>
      <c r="KSV87" s="612"/>
      <c r="KSW87" s="612"/>
      <c r="KSX87" s="181"/>
      <c r="KSY87" s="611"/>
      <c r="KSZ87" s="612"/>
      <c r="KTA87" s="612"/>
      <c r="KTB87" s="612"/>
      <c r="KTC87" s="612"/>
      <c r="KTD87" s="612"/>
      <c r="KTE87" s="181"/>
      <c r="KTF87" s="611"/>
      <c r="KTG87" s="612"/>
      <c r="KTH87" s="612"/>
      <c r="KTI87" s="612"/>
      <c r="KTJ87" s="612"/>
      <c r="KTK87" s="612"/>
      <c r="KTL87" s="181"/>
      <c r="KTM87" s="611"/>
      <c r="KTN87" s="612"/>
      <c r="KTO87" s="612"/>
      <c r="KTP87" s="612"/>
      <c r="KTQ87" s="612"/>
      <c r="KTR87" s="612"/>
      <c r="KTS87" s="181"/>
      <c r="KTT87" s="611"/>
      <c r="KTU87" s="612"/>
      <c r="KTV87" s="612"/>
      <c r="KTW87" s="612"/>
      <c r="KTX87" s="612"/>
      <c r="KTY87" s="612"/>
      <c r="KTZ87" s="181"/>
      <c r="KUA87" s="611"/>
      <c r="KUB87" s="612"/>
      <c r="KUC87" s="612"/>
      <c r="KUD87" s="612"/>
      <c r="KUE87" s="612"/>
      <c r="KUF87" s="612"/>
      <c r="KUG87" s="181"/>
      <c r="KUH87" s="611"/>
      <c r="KUI87" s="612"/>
      <c r="KUJ87" s="612"/>
      <c r="KUK87" s="612"/>
      <c r="KUL87" s="612"/>
      <c r="KUM87" s="612"/>
      <c r="KUN87" s="181"/>
      <c r="KUO87" s="611"/>
      <c r="KUP87" s="612"/>
      <c r="KUQ87" s="612"/>
      <c r="KUR87" s="612"/>
      <c r="KUS87" s="612"/>
      <c r="KUT87" s="612"/>
      <c r="KUU87" s="181"/>
      <c r="KUV87" s="611"/>
      <c r="KUW87" s="612"/>
      <c r="KUX87" s="612"/>
      <c r="KUY87" s="612"/>
      <c r="KUZ87" s="612"/>
      <c r="KVA87" s="612"/>
      <c r="KVB87" s="181"/>
      <c r="KVC87" s="611"/>
      <c r="KVD87" s="612"/>
      <c r="KVE87" s="612"/>
      <c r="KVF87" s="612"/>
      <c r="KVG87" s="612"/>
      <c r="KVH87" s="612"/>
      <c r="KVI87" s="181"/>
      <c r="KVJ87" s="611"/>
      <c r="KVK87" s="612"/>
      <c r="KVL87" s="612"/>
      <c r="KVM87" s="612"/>
      <c r="KVN87" s="612"/>
      <c r="KVO87" s="612"/>
      <c r="KVP87" s="181"/>
      <c r="KVQ87" s="611"/>
      <c r="KVR87" s="612"/>
      <c r="KVS87" s="612"/>
      <c r="KVT87" s="612"/>
      <c r="KVU87" s="612"/>
      <c r="KVV87" s="612"/>
      <c r="KVW87" s="181"/>
      <c r="KVX87" s="611"/>
      <c r="KVY87" s="612"/>
      <c r="KVZ87" s="612"/>
      <c r="KWA87" s="612"/>
      <c r="KWB87" s="612"/>
      <c r="KWC87" s="612"/>
      <c r="KWD87" s="181"/>
      <c r="KWE87" s="611"/>
      <c r="KWF87" s="612"/>
      <c r="KWG87" s="612"/>
      <c r="KWH87" s="612"/>
      <c r="KWI87" s="612"/>
      <c r="KWJ87" s="612"/>
      <c r="KWK87" s="181"/>
      <c r="KWL87" s="611"/>
      <c r="KWM87" s="612"/>
      <c r="KWN87" s="612"/>
      <c r="KWO87" s="612"/>
      <c r="KWP87" s="612"/>
      <c r="KWQ87" s="612"/>
      <c r="KWR87" s="181"/>
      <c r="KWS87" s="611"/>
      <c r="KWT87" s="612"/>
      <c r="KWU87" s="612"/>
      <c r="KWV87" s="612"/>
      <c r="KWW87" s="612"/>
      <c r="KWX87" s="612"/>
      <c r="KWY87" s="181"/>
      <c r="KWZ87" s="611"/>
      <c r="KXA87" s="612"/>
      <c r="KXB87" s="612"/>
      <c r="KXC87" s="612"/>
      <c r="KXD87" s="612"/>
      <c r="KXE87" s="612"/>
      <c r="KXF87" s="181"/>
      <c r="KXG87" s="611"/>
      <c r="KXH87" s="612"/>
      <c r="KXI87" s="612"/>
      <c r="KXJ87" s="612"/>
      <c r="KXK87" s="612"/>
      <c r="KXL87" s="612"/>
      <c r="KXM87" s="181"/>
      <c r="KXN87" s="611"/>
      <c r="KXO87" s="612"/>
      <c r="KXP87" s="612"/>
      <c r="KXQ87" s="612"/>
      <c r="KXR87" s="612"/>
      <c r="KXS87" s="612"/>
      <c r="KXT87" s="181"/>
      <c r="KXU87" s="611"/>
      <c r="KXV87" s="612"/>
      <c r="KXW87" s="612"/>
      <c r="KXX87" s="612"/>
      <c r="KXY87" s="612"/>
      <c r="KXZ87" s="612"/>
      <c r="KYA87" s="181"/>
      <c r="KYB87" s="611"/>
      <c r="KYC87" s="612"/>
      <c r="KYD87" s="612"/>
      <c r="KYE87" s="612"/>
      <c r="KYF87" s="612"/>
      <c r="KYG87" s="612"/>
      <c r="KYH87" s="181"/>
      <c r="KYI87" s="611"/>
      <c r="KYJ87" s="612"/>
      <c r="KYK87" s="612"/>
      <c r="KYL87" s="612"/>
      <c r="KYM87" s="612"/>
      <c r="KYN87" s="612"/>
      <c r="KYO87" s="181"/>
      <c r="KYP87" s="611"/>
      <c r="KYQ87" s="612"/>
      <c r="KYR87" s="612"/>
      <c r="KYS87" s="612"/>
      <c r="KYT87" s="612"/>
      <c r="KYU87" s="612"/>
      <c r="KYV87" s="181"/>
      <c r="KYW87" s="611"/>
      <c r="KYX87" s="612"/>
      <c r="KYY87" s="612"/>
      <c r="KYZ87" s="612"/>
      <c r="KZA87" s="612"/>
      <c r="KZB87" s="612"/>
      <c r="KZC87" s="181"/>
      <c r="KZD87" s="611"/>
      <c r="KZE87" s="612"/>
      <c r="KZF87" s="612"/>
      <c r="KZG87" s="612"/>
      <c r="KZH87" s="612"/>
      <c r="KZI87" s="612"/>
      <c r="KZJ87" s="181"/>
      <c r="KZK87" s="611"/>
      <c r="KZL87" s="612"/>
      <c r="KZM87" s="612"/>
      <c r="KZN87" s="612"/>
      <c r="KZO87" s="612"/>
      <c r="KZP87" s="612"/>
      <c r="KZQ87" s="181"/>
      <c r="KZR87" s="611"/>
      <c r="KZS87" s="612"/>
      <c r="KZT87" s="612"/>
      <c r="KZU87" s="612"/>
      <c r="KZV87" s="612"/>
      <c r="KZW87" s="612"/>
      <c r="KZX87" s="181"/>
      <c r="KZY87" s="611"/>
      <c r="KZZ87" s="612"/>
      <c r="LAA87" s="612"/>
      <c r="LAB87" s="612"/>
      <c r="LAC87" s="612"/>
      <c r="LAD87" s="612"/>
      <c r="LAE87" s="181"/>
      <c r="LAF87" s="611"/>
      <c r="LAG87" s="612"/>
      <c r="LAH87" s="612"/>
      <c r="LAI87" s="612"/>
      <c r="LAJ87" s="612"/>
      <c r="LAK87" s="612"/>
      <c r="LAL87" s="181"/>
      <c r="LAM87" s="611"/>
      <c r="LAN87" s="612"/>
      <c r="LAO87" s="612"/>
      <c r="LAP87" s="612"/>
      <c r="LAQ87" s="612"/>
      <c r="LAR87" s="612"/>
      <c r="LAS87" s="181"/>
      <c r="LAT87" s="611"/>
      <c r="LAU87" s="612"/>
      <c r="LAV87" s="612"/>
      <c r="LAW87" s="612"/>
      <c r="LAX87" s="612"/>
      <c r="LAY87" s="612"/>
      <c r="LAZ87" s="181"/>
      <c r="LBA87" s="611"/>
      <c r="LBB87" s="612"/>
      <c r="LBC87" s="612"/>
      <c r="LBD87" s="612"/>
      <c r="LBE87" s="612"/>
      <c r="LBF87" s="612"/>
      <c r="LBG87" s="181"/>
      <c r="LBH87" s="611"/>
      <c r="LBI87" s="612"/>
      <c r="LBJ87" s="612"/>
      <c r="LBK87" s="612"/>
      <c r="LBL87" s="612"/>
      <c r="LBM87" s="612"/>
      <c r="LBN87" s="181"/>
      <c r="LBO87" s="611"/>
      <c r="LBP87" s="612"/>
      <c r="LBQ87" s="612"/>
      <c r="LBR87" s="612"/>
      <c r="LBS87" s="612"/>
      <c r="LBT87" s="612"/>
      <c r="LBU87" s="181"/>
      <c r="LBV87" s="611"/>
      <c r="LBW87" s="612"/>
      <c r="LBX87" s="612"/>
      <c r="LBY87" s="612"/>
      <c r="LBZ87" s="612"/>
      <c r="LCA87" s="612"/>
      <c r="LCB87" s="181"/>
      <c r="LCC87" s="611"/>
      <c r="LCD87" s="612"/>
      <c r="LCE87" s="612"/>
      <c r="LCF87" s="612"/>
      <c r="LCG87" s="612"/>
      <c r="LCH87" s="612"/>
      <c r="LCI87" s="181"/>
      <c r="LCJ87" s="611"/>
      <c r="LCK87" s="612"/>
      <c r="LCL87" s="612"/>
      <c r="LCM87" s="612"/>
      <c r="LCN87" s="612"/>
      <c r="LCO87" s="612"/>
      <c r="LCP87" s="181"/>
      <c r="LCQ87" s="611"/>
      <c r="LCR87" s="612"/>
      <c r="LCS87" s="612"/>
      <c r="LCT87" s="612"/>
      <c r="LCU87" s="612"/>
      <c r="LCV87" s="612"/>
      <c r="LCW87" s="181"/>
      <c r="LCX87" s="611"/>
      <c r="LCY87" s="612"/>
      <c r="LCZ87" s="612"/>
      <c r="LDA87" s="612"/>
      <c r="LDB87" s="612"/>
      <c r="LDC87" s="612"/>
      <c r="LDD87" s="181"/>
      <c r="LDE87" s="611"/>
      <c r="LDF87" s="612"/>
      <c r="LDG87" s="612"/>
      <c r="LDH87" s="612"/>
      <c r="LDI87" s="612"/>
      <c r="LDJ87" s="612"/>
      <c r="LDK87" s="181"/>
      <c r="LDL87" s="611"/>
      <c r="LDM87" s="612"/>
      <c r="LDN87" s="612"/>
      <c r="LDO87" s="612"/>
      <c r="LDP87" s="612"/>
      <c r="LDQ87" s="612"/>
      <c r="LDR87" s="181"/>
      <c r="LDS87" s="611"/>
      <c r="LDT87" s="612"/>
      <c r="LDU87" s="612"/>
      <c r="LDV87" s="612"/>
      <c r="LDW87" s="612"/>
      <c r="LDX87" s="612"/>
      <c r="LDY87" s="181"/>
      <c r="LDZ87" s="611"/>
      <c r="LEA87" s="612"/>
      <c r="LEB87" s="612"/>
      <c r="LEC87" s="612"/>
      <c r="LED87" s="612"/>
      <c r="LEE87" s="612"/>
      <c r="LEF87" s="181"/>
      <c r="LEG87" s="611"/>
      <c r="LEH87" s="612"/>
      <c r="LEI87" s="612"/>
      <c r="LEJ87" s="612"/>
      <c r="LEK87" s="612"/>
      <c r="LEL87" s="612"/>
      <c r="LEM87" s="181"/>
      <c r="LEN87" s="611"/>
      <c r="LEO87" s="612"/>
      <c r="LEP87" s="612"/>
      <c r="LEQ87" s="612"/>
      <c r="LER87" s="612"/>
      <c r="LES87" s="612"/>
      <c r="LET87" s="181"/>
      <c r="LEU87" s="611"/>
      <c r="LEV87" s="612"/>
      <c r="LEW87" s="612"/>
      <c r="LEX87" s="612"/>
      <c r="LEY87" s="612"/>
      <c r="LEZ87" s="612"/>
      <c r="LFA87" s="181"/>
      <c r="LFB87" s="611"/>
      <c r="LFC87" s="612"/>
      <c r="LFD87" s="612"/>
      <c r="LFE87" s="612"/>
      <c r="LFF87" s="612"/>
      <c r="LFG87" s="612"/>
      <c r="LFH87" s="181"/>
      <c r="LFI87" s="611"/>
      <c r="LFJ87" s="612"/>
      <c r="LFK87" s="612"/>
      <c r="LFL87" s="612"/>
      <c r="LFM87" s="612"/>
      <c r="LFN87" s="612"/>
      <c r="LFO87" s="181"/>
      <c r="LFP87" s="611"/>
      <c r="LFQ87" s="612"/>
      <c r="LFR87" s="612"/>
      <c r="LFS87" s="612"/>
      <c r="LFT87" s="612"/>
      <c r="LFU87" s="612"/>
      <c r="LFV87" s="181"/>
      <c r="LFW87" s="611"/>
      <c r="LFX87" s="612"/>
      <c r="LFY87" s="612"/>
      <c r="LFZ87" s="612"/>
      <c r="LGA87" s="612"/>
      <c r="LGB87" s="612"/>
      <c r="LGC87" s="181"/>
      <c r="LGD87" s="611"/>
      <c r="LGE87" s="612"/>
      <c r="LGF87" s="612"/>
      <c r="LGG87" s="612"/>
      <c r="LGH87" s="612"/>
      <c r="LGI87" s="612"/>
      <c r="LGJ87" s="181"/>
      <c r="LGK87" s="611"/>
      <c r="LGL87" s="612"/>
      <c r="LGM87" s="612"/>
      <c r="LGN87" s="612"/>
      <c r="LGO87" s="612"/>
      <c r="LGP87" s="612"/>
      <c r="LGQ87" s="181"/>
      <c r="LGR87" s="611"/>
      <c r="LGS87" s="612"/>
      <c r="LGT87" s="612"/>
      <c r="LGU87" s="612"/>
      <c r="LGV87" s="612"/>
      <c r="LGW87" s="612"/>
      <c r="LGX87" s="181"/>
      <c r="LGY87" s="611"/>
      <c r="LGZ87" s="612"/>
      <c r="LHA87" s="612"/>
      <c r="LHB87" s="612"/>
      <c r="LHC87" s="612"/>
      <c r="LHD87" s="612"/>
      <c r="LHE87" s="181"/>
      <c r="LHF87" s="611"/>
      <c r="LHG87" s="612"/>
      <c r="LHH87" s="612"/>
      <c r="LHI87" s="612"/>
      <c r="LHJ87" s="612"/>
      <c r="LHK87" s="612"/>
      <c r="LHL87" s="181"/>
      <c r="LHM87" s="611"/>
      <c r="LHN87" s="612"/>
      <c r="LHO87" s="612"/>
      <c r="LHP87" s="612"/>
      <c r="LHQ87" s="612"/>
      <c r="LHR87" s="612"/>
      <c r="LHS87" s="181"/>
      <c r="LHT87" s="611"/>
      <c r="LHU87" s="612"/>
      <c r="LHV87" s="612"/>
      <c r="LHW87" s="612"/>
      <c r="LHX87" s="612"/>
      <c r="LHY87" s="612"/>
      <c r="LHZ87" s="181"/>
      <c r="LIA87" s="611"/>
      <c r="LIB87" s="612"/>
      <c r="LIC87" s="612"/>
      <c r="LID87" s="612"/>
      <c r="LIE87" s="612"/>
      <c r="LIF87" s="612"/>
      <c r="LIG87" s="181"/>
      <c r="LIH87" s="611"/>
      <c r="LII87" s="612"/>
      <c r="LIJ87" s="612"/>
      <c r="LIK87" s="612"/>
      <c r="LIL87" s="612"/>
      <c r="LIM87" s="612"/>
      <c r="LIN87" s="181"/>
      <c r="LIO87" s="611"/>
      <c r="LIP87" s="612"/>
      <c r="LIQ87" s="612"/>
      <c r="LIR87" s="612"/>
      <c r="LIS87" s="612"/>
      <c r="LIT87" s="612"/>
      <c r="LIU87" s="181"/>
      <c r="LIV87" s="611"/>
      <c r="LIW87" s="612"/>
      <c r="LIX87" s="612"/>
      <c r="LIY87" s="612"/>
      <c r="LIZ87" s="612"/>
      <c r="LJA87" s="612"/>
      <c r="LJB87" s="181"/>
      <c r="LJC87" s="611"/>
      <c r="LJD87" s="612"/>
      <c r="LJE87" s="612"/>
      <c r="LJF87" s="612"/>
      <c r="LJG87" s="612"/>
      <c r="LJH87" s="612"/>
      <c r="LJI87" s="181"/>
      <c r="LJJ87" s="611"/>
      <c r="LJK87" s="612"/>
      <c r="LJL87" s="612"/>
      <c r="LJM87" s="612"/>
      <c r="LJN87" s="612"/>
      <c r="LJO87" s="612"/>
      <c r="LJP87" s="181"/>
      <c r="LJQ87" s="611"/>
      <c r="LJR87" s="612"/>
      <c r="LJS87" s="612"/>
      <c r="LJT87" s="612"/>
      <c r="LJU87" s="612"/>
      <c r="LJV87" s="612"/>
      <c r="LJW87" s="181"/>
      <c r="LJX87" s="611"/>
      <c r="LJY87" s="612"/>
      <c r="LJZ87" s="612"/>
      <c r="LKA87" s="612"/>
      <c r="LKB87" s="612"/>
      <c r="LKC87" s="612"/>
      <c r="LKD87" s="181"/>
      <c r="LKE87" s="611"/>
      <c r="LKF87" s="612"/>
      <c r="LKG87" s="612"/>
      <c r="LKH87" s="612"/>
      <c r="LKI87" s="612"/>
      <c r="LKJ87" s="612"/>
      <c r="LKK87" s="181"/>
      <c r="LKL87" s="611"/>
      <c r="LKM87" s="612"/>
      <c r="LKN87" s="612"/>
      <c r="LKO87" s="612"/>
      <c r="LKP87" s="612"/>
      <c r="LKQ87" s="612"/>
      <c r="LKR87" s="181"/>
      <c r="LKS87" s="611"/>
      <c r="LKT87" s="612"/>
      <c r="LKU87" s="612"/>
      <c r="LKV87" s="612"/>
      <c r="LKW87" s="612"/>
      <c r="LKX87" s="612"/>
      <c r="LKY87" s="181"/>
      <c r="LKZ87" s="611"/>
      <c r="LLA87" s="612"/>
      <c r="LLB87" s="612"/>
      <c r="LLC87" s="612"/>
      <c r="LLD87" s="612"/>
      <c r="LLE87" s="612"/>
      <c r="LLF87" s="181"/>
      <c r="LLG87" s="611"/>
      <c r="LLH87" s="612"/>
      <c r="LLI87" s="612"/>
      <c r="LLJ87" s="612"/>
      <c r="LLK87" s="612"/>
      <c r="LLL87" s="612"/>
      <c r="LLM87" s="181"/>
      <c r="LLN87" s="611"/>
      <c r="LLO87" s="612"/>
      <c r="LLP87" s="612"/>
      <c r="LLQ87" s="612"/>
      <c r="LLR87" s="612"/>
      <c r="LLS87" s="612"/>
      <c r="LLT87" s="181"/>
      <c r="LLU87" s="611"/>
      <c r="LLV87" s="612"/>
      <c r="LLW87" s="612"/>
      <c r="LLX87" s="612"/>
      <c r="LLY87" s="612"/>
      <c r="LLZ87" s="612"/>
      <c r="LMA87" s="181"/>
      <c r="LMB87" s="611"/>
      <c r="LMC87" s="612"/>
      <c r="LMD87" s="612"/>
      <c r="LME87" s="612"/>
      <c r="LMF87" s="612"/>
      <c r="LMG87" s="612"/>
      <c r="LMH87" s="181"/>
      <c r="LMI87" s="611"/>
      <c r="LMJ87" s="612"/>
      <c r="LMK87" s="612"/>
      <c r="LML87" s="612"/>
      <c r="LMM87" s="612"/>
      <c r="LMN87" s="612"/>
      <c r="LMO87" s="181"/>
      <c r="LMP87" s="611"/>
      <c r="LMQ87" s="612"/>
      <c r="LMR87" s="612"/>
      <c r="LMS87" s="612"/>
      <c r="LMT87" s="612"/>
      <c r="LMU87" s="612"/>
      <c r="LMV87" s="181"/>
      <c r="LMW87" s="611"/>
      <c r="LMX87" s="612"/>
      <c r="LMY87" s="612"/>
      <c r="LMZ87" s="612"/>
      <c r="LNA87" s="612"/>
      <c r="LNB87" s="612"/>
      <c r="LNC87" s="181"/>
      <c r="LND87" s="611"/>
      <c r="LNE87" s="612"/>
      <c r="LNF87" s="612"/>
      <c r="LNG87" s="612"/>
      <c r="LNH87" s="612"/>
      <c r="LNI87" s="612"/>
      <c r="LNJ87" s="181"/>
      <c r="LNK87" s="611"/>
      <c r="LNL87" s="612"/>
      <c r="LNM87" s="612"/>
      <c r="LNN87" s="612"/>
      <c r="LNO87" s="612"/>
      <c r="LNP87" s="612"/>
      <c r="LNQ87" s="181"/>
      <c r="LNR87" s="611"/>
      <c r="LNS87" s="612"/>
      <c r="LNT87" s="612"/>
      <c r="LNU87" s="612"/>
      <c r="LNV87" s="612"/>
      <c r="LNW87" s="612"/>
      <c r="LNX87" s="181"/>
      <c r="LNY87" s="611"/>
      <c r="LNZ87" s="612"/>
      <c r="LOA87" s="612"/>
      <c r="LOB87" s="612"/>
      <c r="LOC87" s="612"/>
      <c r="LOD87" s="612"/>
      <c r="LOE87" s="181"/>
      <c r="LOF87" s="611"/>
      <c r="LOG87" s="612"/>
      <c r="LOH87" s="612"/>
      <c r="LOI87" s="612"/>
      <c r="LOJ87" s="612"/>
      <c r="LOK87" s="612"/>
      <c r="LOL87" s="181"/>
      <c r="LOM87" s="611"/>
      <c r="LON87" s="612"/>
      <c r="LOO87" s="612"/>
      <c r="LOP87" s="612"/>
      <c r="LOQ87" s="612"/>
      <c r="LOR87" s="612"/>
      <c r="LOS87" s="181"/>
      <c r="LOT87" s="611"/>
      <c r="LOU87" s="612"/>
      <c r="LOV87" s="612"/>
      <c r="LOW87" s="612"/>
      <c r="LOX87" s="612"/>
      <c r="LOY87" s="612"/>
      <c r="LOZ87" s="181"/>
      <c r="LPA87" s="611"/>
      <c r="LPB87" s="612"/>
      <c r="LPC87" s="612"/>
      <c r="LPD87" s="612"/>
      <c r="LPE87" s="612"/>
      <c r="LPF87" s="612"/>
      <c r="LPG87" s="181"/>
      <c r="LPH87" s="611"/>
      <c r="LPI87" s="612"/>
      <c r="LPJ87" s="612"/>
      <c r="LPK87" s="612"/>
      <c r="LPL87" s="612"/>
      <c r="LPM87" s="612"/>
      <c r="LPN87" s="181"/>
      <c r="LPO87" s="611"/>
      <c r="LPP87" s="612"/>
      <c r="LPQ87" s="612"/>
      <c r="LPR87" s="612"/>
      <c r="LPS87" s="612"/>
      <c r="LPT87" s="612"/>
      <c r="LPU87" s="181"/>
      <c r="LPV87" s="611"/>
      <c r="LPW87" s="612"/>
      <c r="LPX87" s="612"/>
      <c r="LPY87" s="612"/>
      <c r="LPZ87" s="612"/>
      <c r="LQA87" s="612"/>
      <c r="LQB87" s="181"/>
      <c r="LQC87" s="611"/>
      <c r="LQD87" s="612"/>
      <c r="LQE87" s="612"/>
      <c r="LQF87" s="612"/>
      <c r="LQG87" s="612"/>
      <c r="LQH87" s="612"/>
      <c r="LQI87" s="181"/>
      <c r="LQJ87" s="611"/>
      <c r="LQK87" s="612"/>
      <c r="LQL87" s="612"/>
      <c r="LQM87" s="612"/>
      <c r="LQN87" s="612"/>
      <c r="LQO87" s="612"/>
      <c r="LQP87" s="181"/>
      <c r="LQQ87" s="611"/>
      <c r="LQR87" s="612"/>
      <c r="LQS87" s="612"/>
      <c r="LQT87" s="612"/>
      <c r="LQU87" s="612"/>
      <c r="LQV87" s="612"/>
      <c r="LQW87" s="181"/>
      <c r="LQX87" s="611"/>
      <c r="LQY87" s="612"/>
      <c r="LQZ87" s="612"/>
      <c r="LRA87" s="612"/>
      <c r="LRB87" s="612"/>
      <c r="LRC87" s="612"/>
      <c r="LRD87" s="181"/>
      <c r="LRE87" s="611"/>
      <c r="LRF87" s="612"/>
      <c r="LRG87" s="612"/>
      <c r="LRH87" s="612"/>
      <c r="LRI87" s="612"/>
      <c r="LRJ87" s="612"/>
      <c r="LRK87" s="181"/>
      <c r="LRL87" s="611"/>
      <c r="LRM87" s="612"/>
      <c r="LRN87" s="612"/>
      <c r="LRO87" s="612"/>
      <c r="LRP87" s="612"/>
      <c r="LRQ87" s="612"/>
      <c r="LRR87" s="181"/>
      <c r="LRS87" s="611"/>
      <c r="LRT87" s="612"/>
      <c r="LRU87" s="612"/>
      <c r="LRV87" s="612"/>
      <c r="LRW87" s="612"/>
      <c r="LRX87" s="612"/>
      <c r="LRY87" s="181"/>
      <c r="LRZ87" s="611"/>
      <c r="LSA87" s="612"/>
      <c r="LSB87" s="612"/>
      <c r="LSC87" s="612"/>
      <c r="LSD87" s="612"/>
      <c r="LSE87" s="612"/>
      <c r="LSF87" s="181"/>
      <c r="LSG87" s="611"/>
      <c r="LSH87" s="612"/>
      <c r="LSI87" s="612"/>
      <c r="LSJ87" s="612"/>
      <c r="LSK87" s="612"/>
      <c r="LSL87" s="612"/>
      <c r="LSM87" s="181"/>
      <c r="LSN87" s="611"/>
      <c r="LSO87" s="612"/>
      <c r="LSP87" s="612"/>
      <c r="LSQ87" s="612"/>
      <c r="LSR87" s="612"/>
      <c r="LSS87" s="612"/>
      <c r="LST87" s="181"/>
      <c r="LSU87" s="611"/>
      <c r="LSV87" s="612"/>
      <c r="LSW87" s="612"/>
      <c r="LSX87" s="612"/>
      <c r="LSY87" s="612"/>
      <c r="LSZ87" s="612"/>
      <c r="LTA87" s="181"/>
      <c r="LTB87" s="611"/>
      <c r="LTC87" s="612"/>
      <c r="LTD87" s="612"/>
      <c r="LTE87" s="612"/>
      <c r="LTF87" s="612"/>
      <c r="LTG87" s="612"/>
      <c r="LTH87" s="181"/>
      <c r="LTI87" s="611"/>
      <c r="LTJ87" s="612"/>
      <c r="LTK87" s="612"/>
      <c r="LTL87" s="612"/>
      <c r="LTM87" s="612"/>
      <c r="LTN87" s="612"/>
      <c r="LTO87" s="181"/>
      <c r="LTP87" s="611"/>
      <c r="LTQ87" s="612"/>
      <c r="LTR87" s="612"/>
      <c r="LTS87" s="612"/>
      <c r="LTT87" s="612"/>
      <c r="LTU87" s="612"/>
      <c r="LTV87" s="181"/>
      <c r="LTW87" s="611"/>
      <c r="LTX87" s="612"/>
      <c r="LTY87" s="612"/>
      <c r="LTZ87" s="612"/>
      <c r="LUA87" s="612"/>
      <c r="LUB87" s="612"/>
      <c r="LUC87" s="181"/>
      <c r="LUD87" s="611"/>
      <c r="LUE87" s="612"/>
      <c r="LUF87" s="612"/>
      <c r="LUG87" s="612"/>
      <c r="LUH87" s="612"/>
      <c r="LUI87" s="612"/>
      <c r="LUJ87" s="181"/>
      <c r="LUK87" s="611"/>
      <c r="LUL87" s="612"/>
      <c r="LUM87" s="612"/>
      <c r="LUN87" s="612"/>
      <c r="LUO87" s="612"/>
      <c r="LUP87" s="612"/>
      <c r="LUQ87" s="181"/>
      <c r="LUR87" s="611"/>
      <c r="LUS87" s="612"/>
      <c r="LUT87" s="612"/>
      <c r="LUU87" s="612"/>
      <c r="LUV87" s="612"/>
      <c r="LUW87" s="612"/>
      <c r="LUX87" s="181"/>
      <c r="LUY87" s="611"/>
      <c r="LUZ87" s="612"/>
      <c r="LVA87" s="612"/>
      <c r="LVB87" s="612"/>
      <c r="LVC87" s="612"/>
      <c r="LVD87" s="612"/>
      <c r="LVE87" s="181"/>
      <c r="LVF87" s="611"/>
      <c r="LVG87" s="612"/>
      <c r="LVH87" s="612"/>
      <c r="LVI87" s="612"/>
      <c r="LVJ87" s="612"/>
      <c r="LVK87" s="612"/>
      <c r="LVL87" s="181"/>
      <c r="LVM87" s="611"/>
      <c r="LVN87" s="612"/>
      <c r="LVO87" s="612"/>
      <c r="LVP87" s="612"/>
      <c r="LVQ87" s="612"/>
      <c r="LVR87" s="612"/>
      <c r="LVS87" s="181"/>
      <c r="LVT87" s="611"/>
      <c r="LVU87" s="612"/>
      <c r="LVV87" s="612"/>
      <c r="LVW87" s="612"/>
      <c r="LVX87" s="612"/>
      <c r="LVY87" s="612"/>
      <c r="LVZ87" s="181"/>
      <c r="LWA87" s="611"/>
      <c r="LWB87" s="612"/>
      <c r="LWC87" s="612"/>
      <c r="LWD87" s="612"/>
      <c r="LWE87" s="612"/>
      <c r="LWF87" s="612"/>
      <c r="LWG87" s="181"/>
      <c r="LWH87" s="611"/>
      <c r="LWI87" s="612"/>
      <c r="LWJ87" s="612"/>
      <c r="LWK87" s="612"/>
      <c r="LWL87" s="612"/>
      <c r="LWM87" s="612"/>
      <c r="LWN87" s="181"/>
      <c r="LWO87" s="611"/>
      <c r="LWP87" s="612"/>
      <c r="LWQ87" s="612"/>
      <c r="LWR87" s="612"/>
      <c r="LWS87" s="612"/>
      <c r="LWT87" s="612"/>
      <c r="LWU87" s="181"/>
      <c r="LWV87" s="611"/>
      <c r="LWW87" s="612"/>
      <c r="LWX87" s="612"/>
      <c r="LWY87" s="612"/>
      <c r="LWZ87" s="612"/>
      <c r="LXA87" s="612"/>
      <c r="LXB87" s="181"/>
      <c r="LXC87" s="611"/>
      <c r="LXD87" s="612"/>
      <c r="LXE87" s="612"/>
      <c r="LXF87" s="612"/>
      <c r="LXG87" s="612"/>
      <c r="LXH87" s="612"/>
      <c r="LXI87" s="181"/>
      <c r="LXJ87" s="611"/>
      <c r="LXK87" s="612"/>
      <c r="LXL87" s="612"/>
      <c r="LXM87" s="612"/>
      <c r="LXN87" s="612"/>
      <c r="LXO87" s="612"/>
      <c r="LXP87" s="181"/>
      <c r="LXQ87" s="611"/>
      <c r="LXR87" s="612"/>
      <c r="LXS87" s="612"/>
      <c r="LXT87" s="612"/>
      <c r="LXU87" s="612"/>
      <c r="LXV87" s="612"/>
      <c r="LXW87" s="181"/>
      <c r="LXX87" s="611"/>
      <c r="LXY87" s="612"/>
      <c r="LXZ87" s="612"/>
      <c r="LYA87" s="612"/>
      <c r="LYB87" s="612"/>
      <c r="LYC87" s="612"/>
      <c r="LYD87" s="181"/>
      <c r="LYE87" s="611"/>
      <c r="LYF87" s="612"/>
      <c r="LYG87" s="612"/>
      <c r="LYH87" s="612"/>
      <c r="LYI87" s="612"/>
      <c r="LYJ87" s="612"/>
      <c r="LYK87" s="181"/>
      <c r="LYL87" s="611"/>
      <c r="LYM87" s="612"/>
      <c r="LYN87" s="612"/>
      <c r="LYO87" s="612"/>
      <c r="LYP87" s="612"/>
      <c r="LYQ87" s="612"/>
      <c r="LYR87" s="181"/>
      <c r="LYS87" s="611"/>
      <c r="LYT87" s="612"/>
      <c r="LYU87" s="612"/>
      <c r="LYV87" s="612"/>
      <c r="LYW87" s="612"/>
      <c r="LYX87" s="612"/>
      <c r="LYY87" s="181"/>
      <c r="LYZ87" s="611"/>
      <c r="LZA87" s="612"/>
      <c r="LZB87" s="612"/>
      <c r="LZC87" s="612"/>
      <c r="LZD87" s="612"/>
      <c r="LZE87" s="612"/>
      <c r="LZF87" s="181"/>
      <c r="LZG87" s="611"/>
      <c r="LZH87" s="612"/>
      <c r="LZI87" s="612"/>
      <c r="LZJ87" s="612"/>
      <c r="LZK87" s="612"/>
      <c r="LZL87" s="612"/>
      <c r="LZM87" s="181"/>
      <c r="LZN87" s="611"/>
      <c r="LZO87" s="612"/>
      <c r="LZP87" s="612"/>
      <c r="LZQ87" s="612"/>
      <c r="LZR87" s="612"/>
      <c r="LZS87" s="612"/>
      <c r="LZT87" s="181"/>
      <c r="LZU87" s="611"/>
      <c r="LZV87" s="612"/>
      <c r="LZW87" s="612"/>
      <c r="LZX87" s="612"/>
      <c r="LZY87" s="612"/>
      <c r="LZZ87" s="612"/>
      <c r="MAA87" s="181"/>
      <c r="MAB87" s="611"/>
      <c r="MAC87" s="612"/>
      <c r="MAD87" s="612"/>
      <c r="MAE87" s="612"/>
      <c r="MAF87" s="612"/>
      <c r="MAG87" s="612"/>
      <c r="MAH87" s="181"/>
      <c r="MAI87" s="611"/>
      <c r="MAJ87" s="612"/>
      <c r="MAK87" s="612"/>
      <c r="MAL87" s="612"/>
      <c r="MAM87" s="612"/>
      <c r="MAN87" s="612"/>
      <c r="MAO87" s="181"/>
      <c r="MAP87" s="611"/>
      <c r="MAQ87" s="612"/>
      <c r="MAR87" s="612"/>
      <c r="MAS87" s="612"/>
      <c r="MAT87" s="612"/>
      <c r="MAU87" s="612"/>
      <c r="MAV87" s="181"/>
      <c r="MAW87" s="611"/>
      <c r="MAX87" s="612"/>
      <c r="MAY87" s="612"/>
      <c r="MAZ87" s="612"/>
      <c r="MBA87" s="612"/>
      <c r="MBB87" s="612"/>
      <c r="MBC87" s="181"/>
      <c r="MBD87" s="611"/>
      <c r="MBE87" s="612"/>
      <c r="MBF87" s="612"/>
      <c r="MBG87" s="612"/>
      <c r="MBH87" s="612"/>
      <c r="MBI87" s="612"/>
      <c r="MBJ87" s="181"/>
      <c r="MBK87" s="611"/>
      <c r="MBL87" s="612"/>
      <c r="MBM87" s="612"/>
      <c r="MBN87" s="612"/>
      <c r="MBO87" s="612"/>
      <c r="MBP87" s="612"/>
      <c r="MBQ87" s="181"/>
      <c r="MBR87" s="611"/>
      <c r="MBS87" s="612"/>
      <c r="MBT87" s="612"/>
      <c r="MBU87" s="612"/>
      <c r="MBV87" s="612"/>
      <c r="MBW87" s="612"/>
      <c r="MBX87" s="181"/>
      <c r="MBY87" s="611"/>
      <c r="MBZ87" s="612"/>
      <c r="MCA87" s="612"/>
      <c r="MCB87" s="612"/>
      <c r="MCC87" s="612"/>
      <c r="MCD87" s="612"/>
      <c r="MCE87" s="181"/>
      <c r="MCF87" s="611"/>
      <c r="MCG87" s="612"/>
      <c r="MCH87" s="612"/>
      <c r="MCI87" s="612"/>
      <c r="MCJ87" s="612"/>
      <c r="MCK87" s="612"/>
      <c r="MCL87" s="181"/>
      <c r="MCM87" s="611"/>
      <c r="MCN87" s="612"/>
      <c r="MCO87" s="612"/>
      <c r="MCP87" s="612"/>
      <c r="MCQ87" s="612"/>
      <c r="MCR87" s="612"/>
      <c r="MCS87" s="181"/>
      <c r="MCT87" s="611"/>
      <c r="MCU87" s="612"/>
      <c r="MCV87" s="612"/>
      <c r="MCW87" s="612"/>
      <c r="MCX87" s="612"/>
      <c r="MCY87" s="612"/>
      <c r="MCZ87" s="181"/>
      <c r="MDA87" s="611"/>
      <c r="MDB87" s="612"/>
      <c r="MDC87" s="612"/>
      <c r="MDD87" s="612"/>
      <c r="MDE87" s="612"/>
      <c r="MDF87" s="612"/>
      <c r="MDG87" s="181"/>
      <c r="MDH87" s="611"/>
      <c r="MDI87" s="612"/>
      <c r="MDJ87" s="612"/>
      <c r="MDK87" s="612"/>
      <c r="MDL87" s="612"/>
      <c r="MDM87" s="612"/>
      <c r="MDN87" s="181"/>
      <c r="MDO87" s="611"/>
      <c r="MDP87" s="612"/>
      <c r="MDQ87" s="612"/>
      <c r="MDR87" s="612"/>
      <c r="MDS87" s="612"/>
      <c r="MDT87" s="612"/>
      <c r="MDU87" s="181"/>
      <c r="MDV87" s="611"/>
      <c r="MDW87" s="612"/>
      <c r="MDX87" s="612"/>
      <c r="MDY87" s="612"/>
      <c r="MDZ87" s="612"/>
      <c r="MEA87" s="612"/>
      <c r="MEB87" s="181"/>
      <c r="MEC87" s="611"/>
      <c r="MED87" s="612"/>
      <c r="MEE87" s="612"/>
      <c r="MEF87" s="612"/>
      <c r="MEG87" s="612"/>
      <c r="MEH87" s="612"/>
      <c r="MEI87" s="181"/>
      <c r="MEJ87" s="611"/>
      <c r="MEK87" s="612"/>
      <c r="MEL87" s="612"/>
      <c r="MEM87" s="612"/>
      <c r="MEN87" s="612"/>
      <c r="MEO87" s="612"/>
      <c r="MEP87" s="181"/>
      <c r="MEQ87" s="611"/>
      <c r="MER87" s="612"/>
      <c r="MES87" s="612"/>
      <c r="MET87" s="612"/>
      <c r="MEU87" s="612"/>
      <c r="MEV87" s="612"/>
      <c r="MEW87" s="181"/>
      <c r="MEX87" s="611"/>
      <c r="MEY87" s="612"/>
      <c r="MEZ87" s="612"/>
      <c r="MFA87" s="612"/>
      <c r="MFB87" s="612"/>
      <c r="MFC87" s="612"/>
      <c r="MFD87" s="181"/>
      <c r="MFE87" s="611"/>
      <c r="MFF87" s="612"/>
      <c r="MFG87" s="612"/>
      <c r="MFH87" s="612"/>
      <c r="MFI87" s="612"/>
      <c r="MFJ87" s="612"/>
      <c r="MFK87" s="181"/>
      <c r="MFL87" s="611"/>
      <c r="MFM87" s="612"/>
      <c r="MFN87" s="612"/>
      <c r="MFO87" s="612"/>
      <c r="MFP87" s="612"/>
      <c r="MFQ87" s="612"/>
      <c r="MFR87" s="181"/>
      <c r="MFS87" s="611"/>
      <c r="MFT87" s="612"/>
      <c r="MFU87" s="612"/>
      <c r="MFV87" s="612"/>
      <c r="MFW87" s="612"/>
      <c r="MFX87" s="612"/>
      <c r="MFY87" s="181"/>
      <c r="MFZ87" s="611"/>
      <c r="MGA87" s="612"/>
      <c r="MGB87" s="612"/>
      <c r="MGC87" s="612"/>
      <c r="MGD87" s="612"/>
      <c r="MGE87" s="612"/>
      <c r="MGF87" s="181"/>
      <c r="MGG87" s="611"/>
      <c r="MGH87" s="612"/>
      <c r="MGI87" s="612"/>
      <c r="MGJ87" s="612"/>
      <c r="MGK87" s="612"/>
      <c r="MGL87" s="612"/>
      <c r="MGM87" s="181"/>
      <c r="MGN87" s="611"/>
      <c r="MGO87" s="612"/>
      <c r="MGP87" s="612"/>
      <c r="MGQ87" s="612"/>
      <c r="MGR87" s="612"/>
      <c r="MGS87" s="612"/>
      <c r="MGT87" s="181"/>
      <c r="MGU87" s="611"/>
      <c r="MGV87" s="612"/>
      <c r="MGW87" s="612"/>
      <c r="MGX87" s="612"/>
      <c r="MGY87" s="612"/>
      <c r="MGZ87" s="612"/>
      <c r="MHA87" s="181"/>
      <c r="MHB87" s="611"/>
      <c r="MHC87" s="612"/>
      <c r="MHD87" s="612"/>
      <c r="MHE87" s="612"/>
      <c r="MHF87" s="612"/>
      <c r="MHG87" s="612"/>
      <c r="MHH87" s="181"/>
      <c r="MHI87" s="611"/>
      <c r="MHJ87" s="612"/>
      <c r="MHK87" s="612"/>
      <c r="MHL87" s="612"/>
      <c r="MHM87" s="612"/>
      <c r="MHN87" s="612"/>
      <c r="MHO87" s="181"/>
      <c r="MHP87" s="611"/>
      <c r="MHQ87" s="612"/>
      <c r="MHR87" s="612"/>
      <c r="MHS87" s="612"/>
      <c r="MHT87" s="612"/>
      <c r="MHU87" s="612"/>
      <c r="MHV87" s="181"/>
      <c r="MHW87" s="611"/>
      <c r="MHX87" s="612"/>
      <c r="MHY87" s="612"/>
      <c r="MHZ87" s="612"/>
      <c r="MIA87" s="612"/>
      <c r="MIB87" s="612"/>
      <c r="MIC87" s="181"/>
      <c r="MID87" s="611"/>
      <c r="MIE87" s="612"/>
      <c r="MIF87" s="612"/>
      <c r="MIG87" s="612"/>
      <c r="MIH87" s="612"/>
      <c r="MII87" s="612"/>
      <c r="MIJ87" s="181"/>
      <c r="MIK87" s="611"/>
      <c r="MIL87" s="612"/>
      <c r="MIM87" s="612"/>
      <c r="MIN87" s="612"/>
      <c r="MIO87" s="612"/>
      <c r="MIP87" s="612"/>
      <c r="MIQ87" s="181"/>
      <c r="MIR87" s="611"/>
      <c r="MIS87" s="612"/>
      <c r="MIT87" s="612"/>
      <c r="MIU87" s="612"/>
      <c r="MIV87" s="612"/>
      <c r="MIW87" s="612"/>
      <c r="MIX87" s="181"/>
      <c r="MIY87" s="611"/>
      <c r="MIZ87" s="612"/>
      <c r="MJA87" s="612"/>
      <c r="MJB87" s="612"/>
      <c r="MJC87" s="612"/>
      <c r="MJD87" s="612"/>
      <c r="MJE87" s="181"/>
      <c r="MJF87" s="611"/>
      <c r="MJG87" s="612"/>
      <c r="MJH87" s="612"/>
      <c r="MJI87" s="612"/>
      <c r="MJJ87" s="612"/>
      <c r="MJK87" s="612"/>
      <c r="MJL87" s="181"/>
      <c r="MJM87" s="611"/>
      <c r="MJN87" s="612"/>
      <c r="MJO87" s="612"/>
      <c r="MJP87" s="612"/>
      <c r="MJQ87" s="612"/>
      <c r="MJR87" s="612"/>
      <c r="MJS87" s="181"/>
      <c r="MJT87" s="611"/>
      <c r="MJU87" s="612"/>
      <c r="MJV87" s="612"/>
      <c r="MJW87" s="612"/>
      <c r="MJX87" s="612"/>
      <c r="MJY87" s="612"/>
      <c r="MJZ87" s="181"/>
      <c r="MKA87" s="611"/>
      <c r="MKB87" s="612"/>
      <c r="MKC87" s="612"/>
      <c r="MKD87" s="612"/>
      <c r="MKE87" s="612"/>
      <c r="MKF87" s="612"/>
      <c r="MKG87" s="181"/>
      <c r="MKH87" s="611"/>
      <c r="MKI87" s="612"/>
      <c r="MKJ87" s="612"/>
      <c r="MKK87" s="612"/>
      <c r="MKL87" s="612"/>
      <c r="MKM87" s="612"/>
      <c r="MKN87" s="181"/>
      <c r="MKO87" s="611"/>
      <c r="MKP87" s="612"/>
      <c r="MKQ87" s="612"/>
      <c r="MKR87" s="612"/>
      <c r="MKS87" s="612"/>
      <c r="MKT87" s="612"/>
      <c r="MKU87" s="181"/>
      <c r="MKV87" s="611"/>
      <c r="MKW87" s="612"/>
      <c r="MKX87" s="612"/>
      <c r="MKY87" s="612"/>
      <c r="MKZ87" s="612"/>
      <c r="MLA87" s="612"/>
      <c r="MLB87" s="181"/>
      <c r="MLC87" s="611"/>
      <c r="MLD87" s="612"/>
      <c r="MLE87" s="612"/>
      <c r="MLF87" s="612"/>
      <c r="MLG87" s="612"/>
      <c r="MLH87" s="612"/>
      <c r="MLI87" s="181"/>
      <c r="MLJ87" s="611"/>
      <c r="MLK87" s="612"/>
      <c r="MLL87" s="612"/>
      <c r="MLM87" s="612"/>
      <c r="MLN87" s="612"/>
      <c r="MLO87" s="612"/>
      <c r="MLP87" s="181"/>
      <c r="MLQ87" s="611"/>
      <c r="MLR87" s="612"/>
      <c r="MLS87" s="612"/>
      <c r="MLT87" s="612"/>
      <c r="MLU87" s="612"/>
      <c r="MLV87" s="612"/>
      <c r="MLW87" s="181"/>
      <c r="MLX87" s="611"/>
      <c r="MLY87" s="612"/>
      <c r="MLZ87" s="612"/>
      <c r="MMA87" s="612"/>
      <c r="MMB87" s="612"/>
      <c r="MMC87" s="612"/>
      <c r="MMD87" s="181"/>
      <c r="MME87" s="611"/>
      <c r="MMF87" s="612"/>
      <c r="MMG87" s="612"/>
      <c r="MMH87" s="612"/>
      <c r="MMI87" s="612"/>
      <c r="MMJ87" s="612"/>
      <c r="MMK87" s="181"/>
      <c r="MML87" s="611"/>
      <c r="MMM87" s="612"/>
      <c r="MMN87" s="612"/>
      <c r="MMO87" s="612"/>
      <c r="MMP87" s="612"/>
      <c r="MMQ87" s="612"/>
      <c r="MMR87" s="181"/>
      <c r="MMS87" s="611"/>
      <c r="MMT87" s="612"/>
      <c r="MMU87" s="612"/>
      <c r="MMV87" s="612"/>
      <c r="MMW87" s="612"/>
      <c r="MMX87" s="612"/>
      <c r="MMY87" s="181"/>
      <c r="MMZ87" s="611"/>
      <c r="MNA87" s="612"/>
      <c r="MNB87" s="612"/>
      <c r="MNC87" s="612"/>
      <c r="MND87" s="612"/>
      <c r="MNE87" s="612"/>
      <c r="MNF87" s="181"/>
      <c r="MNG87" s="611"/>
      <c r="MNH87" s="612"/>
      <c r="MNI87" s="612"/>
      <c r="MNJ87" s="612"/>
      <c r="MNK87" s="612"/>
      <c r="MNL87" s="612"/>
      <c r="MNM87" s="181"/>
      <c r="MNN87" s="611"/>
      <c r="MNO87" s="612"/>
      <c r="MNP87" s="612"/>
      <c r="MNQ87" s="612"/>
      <c r="MNR87" s="612"/>
      <c r="MNS87" s="612"/>
      <c r="MNT87" s="181"/>
      <c r="MNU87" s="611"/>
      <c r="MNV87" s="612"/>
      <c r="MNW87" s="612"/>
      <c r="MNX87" s="612"/>
      <c r="MNY87" s="612"/>
      <c r="MNZ87" s="612"/>
      <c r="MOA87" s="181"/>
      <c r="MOB87" s="611"/>
      <c r="MOC87" s="612"/>
      <c r="MOD87" s="612"/>
      <c r="MOE87" s="612"/>
      <c r="MOF87" s="612"/>
      <c r="MOG87" s="612"/>
      <c r="MOH87" s="181"/>
      <c r="MOI87" s="611"/>
      <c r="MOJ87" s="612"/>
      <c r="MOK87" s="612"/>
      <c r="MOL87" s="612"/>
      <c r="MOM87" s="612"/>
      <c r="MON87" s="612"/>
      <c r="MOO87" s="181"/>
      <c r="MOP87" s="611"/>
      <c r="MOQ87" s="612"/>
      <c r="MOR87" s="612"/>
      <c r="MOS87" s="612"/>
      <c r="MOT87" s="612"/>
      <c r="MOU87" s="612"/>
      <c r="MOV87" s="181"/>
      <c r="MOW87" s="611"/>
      <c r="MOX87" s="612"/>
      <c r="MOY87" s="612"/>
      <c r="MOZ87" s="612"/>
      <c r="MPA87" s="612"/>
      <c r="MPB87" s="612"/>
      <c r="MPC87" s="181"/>
      <c r="MPD87" s="611"/>
      <c r="MPE87" s="612"/>
      <c r="MPF87" s="612"/>
      <c r="MPG87" s="612"/>
      <c r="MPH87" s="612"/>
      <c r="MPI87" s="612"/>
      <c r="MPJ87" s="181"/>
      <c r="MPK87" s="611"/>
      <c r="MPL87" s="612"/>
      <c r="MPM87" s="612"/>
      <c r="MPN87" s="612"/>
      <c r="MPO87" s="612"/>
      <c r="MPP87" s="612"/>
      <c r="MPQ87" s="181"/>
      <c r="MPR87" s="611"/>
      <c r="MPS87" s="612"/>
      <c r="MPT87" s="612"/>
      <c r="MPU87" s="612"/>
      <c r="MPV87" s="612"/>
      <c r="MPW87" s="612"/>
      <c r="MPX87" s="181"/>
      <c r="MPY87" s="611"/>
      <c r="MPZ87" s="612"/>
      <c r="MQA87" s="612"/>
      <c r="MQB87" s="612"/>
      <c r="MQC87" s="612"/>
      <c r="MQD87" s="612"/>
      <c r="MQE87" s="181"/>
      <c r="MQF87" s="611"/>
      <c r="MQG87" s="612"/>
      <c r="MQH87" s="612"/>
      <c r="MQI87" s="612"/>
      <c r="MQJ87" s="612"/>
      <c r="MQK87" s="612"/>
      <c r="MQL87" s="181"/>
      <c r="MQM87" s="611"/>
      <c r="MQN87" s="612"/>
      <c r="MQO87" s="612"/>
      <c r="MQP87" s="612"/>
      <c r="MQQ87" s="612"/>
      <c r="MQR87" s="612"/>
      <c r="MQS87" s="181"/>
      <c r="MQT87" s="611"/>
      <c r="MQU87" s="612"/>
      <c r="MQV87" s="612"/>
      <c r="MQW87" s="612"/>
      <c r="MQX87" s="612"/>
      <c r="MQY87" s="612"/>
      <c r="MQZ87" s="181"/>
      <c r="MRA87" s="611"/>
      <c r="MRB87" s="612"/>
      <c r="MRC87" s="612"/>
      <c r="MRD87" s="612"/>
      <c r="MRE87" s="612"/>
      <c r="MRF87" s="612"/>
      <c r="MRG87" s="181"/>
      <c r="MRH87" s="611"/>
      <c r="MRI87" s="612"/>
      <c r="MRJ87" s="612"/>
      <c r="MRK87" s="612"/>
      <c r="MRL87" s="612"/>
      <c r="MRM87" s="612"/>
      <c r="MRN87" s="181"/>
      <c r="MRO87" s="611"/>
      <c r="MRP87" s="612"/>
      <c r="MRQ87" s="612"/>
      <c r="MRR87" s="612"/>
      <c r="MRS87" s="612"/>
      <c r="MRT87" s="612"/>
      <c r="MRU87" s="181"/>
      <c r="MRV87" s="611"/>
      <c r="MRW87" s="612"/>
      <c r="MRX87" s="612"/>
      <c r="MRY87" s="612"/>
      <c r="MRZ87" s="612"/>
      <c r="MSA87" s="612"/>
      <c r="MSB87" s="181"/>
      <c r="MSC87" s="611"/>
      <c r="MSD87" s="612"/>
      <c r="MSE87" s="612"/>
      <c r="MSF87" s="612"/>
      <c r="MSG87" s="612"/>
      <c r="MSH87" s="612"/>
      <c r="MSI87" s="181"/>
      <c r="MSJ87" s="611"/>
      <c r="MSK87" s="612"/>
      <c r="MSL87" s="612"/>
      <c r="MSM87" s="612"/>
      <c r="MSN87" s="612"/>
      <c r="MSO87" s="612"/>
      <c r="MSP87" s="181"/>
      <c r="MSQ87" s="611"/>
      <c r="MSR87" s="612"/>
      <c r="MSS87" s="612"/>
      <c r="MST87" s="612"/>
      <c r="MSU87" s="612"/>
      <c r="MSV87" s="612"/>
      <c r="MSW87" s="181"/>
      <c r="MSX87" s="611"/>
      <c r="MSY87" s="612"/>
      <c r="MSZ87" s="612"/>
      <c r="MTA87" s="612"/>
      <c r="MTB87" s="612"/>
      <c r="MTC87" s="612"/>
      <c r="MTD87" s="181"/>
      <c r="MTE87" s="611"/>
      <c r="MTF87" s="612"/>
      <c r="MTG87" s="612"/>
      <c r="MTH87" s="612"/>
      <c r="MTI87" s="612"/>
      <c r="MTJ87" s="612"/>
      <c r="MTK87" s="181"/>
      <c r="MTL87" s="611"/>
      <c r="MTM87" s="612"/>
      <c r="MTN87" s="612"/>
      <c r="MTO87" s="612"/>
      <c r="MTP87" s="612"/>
      <c r="MTQ87" s="612"/>
      <c r="MTR87" s="181"/>
      <c r="MTS87" s="611"/>
      <c r="MTT87" s="612"/>
      <c r="MTU87" s="612"/>
      <c r="MTV87" s="612"/>
      <c r="MTW87" s="612"/>
      <c r="MTX87" s="612"/>
      <c r="MTY87" s="181"/>
      <c r="MTZ87" s="611"/>
      <c r="MUA87" s="612"/>
      <c r="MUB87" s="612"/>
      <c r="MUC87" s="612"/>
      <c r="MUD87" s="612"/>
      <c r="MUE87" s="612"/>
      <c r="MUF87" s="181"/>
      <c r="MUG87" s="611"/>
      <c r="MUH87" s="612"/>
      <c r="MUI87" s="612"/>
      <c r="MUJ87" s="612"/>
      <c r="MUK87" s="612"/>
      <c r="MUL87" s="612"/>
      <c r="MUM87" s="181"/>
      <c r="MUN87" s="611"/>
      <c r="MUO87" s="612"/>
      <c r="MUP87" s="612"/>
      <c r="MUQ87" s="612"/>
      <c r="MUR87" s="612"/>
      <c r="MUS87" s="612"/>
      <c r="MUT87" s="181"/>
      <c r="MUU87" s="611"/>
      <c r="MUV87" s="612"/>
      <c r="MUW87" s="612"/>
      <c r="MUX87" s="612"/>
      <c r="MUY87" s="612"/>
      <c r="MUZ87" s="612"/>
      <c r="MVA87" s="181"/>
      <c r="MVB87" s="611"/>
      <c r="MVC87" s="612"/>
      <c r="MVD87" s="612"/>
      <c r="MVE87" s="612"/>
      <c r="MVF87" s="612"/>
      <c r="MVG87" s="612"/>
      <c r="MVH87" s="181"/>
      <c r="MVI87" s="611"/>
      <c r="MVJ87" s="612"/>
      <c r="MVK87" s="612"/>
      <c r="MVL87" s="612"/>
      <c r="MVM87" s="612"/>
      <c r="MVN87" s="612"/>
      <c r="MVO87" s="181"/>
      <c r="MVP87" s="611"/>
      <c r="MVQ87" s="612"/>
      <c r="MVR87" s="612"/>
      <c r="MVS87" s="612"/>
      <c r="MVT87" s="612"/>
      <c r="MVU87" s="612"/>
      <c r="MVV87" s="181"/>
      <c r="MVW87" s="611"/>
      <c r="MVX87" s="612"/>
      <c r="MVY87" s="612"/>
      <c r="MVZ87" s="612"/>
      <c r="MWA87" s="612"/>
      <c r="MWB87" s="612"/>
      <c r="MWC87" s="181"/>
      <c r="MWD87" s="611"/>
      <c r="MWE87" s="612"/>
      <c r="MWF87" s="612"/>
      <c r="MWG87" s="612"/>
      <c r="MWH87" s="612"/>
      <c r="MWI87" s="612"/>
      <c r="MWJ87" s="181"/>
      <c r="MWK87" s="611"/>
      <c r="MWL87" s="612"/>
      <c r="MWM87" s="612"/>
      <c r="MWN87" s="612"/>
      <c r="MWO87" s="612"/>
      <c r="MWP87" s="612"/>
      <c r="MWQ87" s="181"/>
      <c r="MWR87" s="611"/>
      <c r="MWS87" s="612"/>
      <c r="MWT87" s="612"/>
      <c r="MWU87" s="612"/>
      <c r="MWV87" s="612"/>
      <c r="MWW87" s="612"/>
      <c r="MWX87" s="181"/>
      <c r="MWY87" s="611"/>
      <c r="MWZ87" s="612"/>
      <c r="MXA87" s="612"/>
      <c r="MXB87" s="612"/>
      <c r="MXC87" s="612"/>
      <c r="MXD87" s="612"/>
      <c r="MXE87" s="181"/>
      <c r="MXF87" s="611"/>
      <c r="MXG87" s="612"/>
      <c r="MXH87" s="612"/>
      <c r="MXI87" s="612"/>
      <c r="MXJ87" s="612"/>
      <c r="MXK87" s="612"/>
      <c r="MXL87" s="181"/>
      <c r="MXM87" s="611"/>
      <c r="MXN87" s="612"/>
      <c r="MXO87" s="612"/>
      <c r="MXP87" s="612"/>
      <c r="MXQ87" s="612"/>
      <c r="MXR87" s="612"/>
      <c r="MXS87" s="181"/>
      <c r="MXT87" s="611"/>
      <c r="MXU87" s="612"/>
      <c r="MXV87" s="612"/>
      <c r="MXW87" s="612"/>
      <c r="MXX87" s="612"/>
      <c r="MXY87" s="612"/>
      <c r="MXZ87" s="181"/>
      <c r="MYA87" s="611"/>
      <c r="MYB87" s="612"/>
      <c r="MYC87" s="612"/>
      <c r="MYD87" s="612"/>
      <c r="MYE87" s="612"/>
      <c r="MYF87" s="612"/>
      <c r="MYG87" s="181"/>
      <c r="MYH87" s="611"/>
      <c r="MYI87" s="612"/>
      <c r="MYJ87" s="612"/>
      <c r="MYK87" s="612"/>
      <c r="MYL87" s="612"/>
      <c r="MYM87" s="612"/>
      <c r="MYN87" s="181"/>
      <c r="MYO87" s="611"/>
      <c r="MYP87" s="612"/>
      <c r="MYQ87" s="612"/>
      <c r="MYR87" s="612"/>
      <c r="MYS87" s="612"/>
      <c r="MYT87" s="612"/>
      <c r="MYU87" s="181"/>
      <c r="MYV87" s="611"/>
      <c r="MYW87" s="612"/>
      <c r="MYX87" s="612"/>
      <c r="MYY87" s="612"/>
      <c r="MYZ87" s="612"/>
      <c r="MZA87" s="612"/>
      <c r="MZB87" s="181"/>
      <c r="MZC87" s="611"/>
      <c r="MZD87" s="612"/>
      <c r="MZE87" s="612"/>
      <c r="MZF87" s="612"/>
      <c r="MZG87" s="612"/>
      <c r="MZH87" s="612"/>
      <c r="MZI87" s="181"/>
      <c r="MZJ87" s="611"/>
      <c r="MZK87" s="612"/>
      <c r="MZL87" s="612"/>
      <c r="MZM87" s="612"/>
      <c r="MZN87" s="612"/>
      <c r="MZO87" s="612"/>
      <c r="MZP87" s="181"/>
      <c r="MZQ87" s="611"/>
      <c r="MZR87" s="612"/>
      <c r="MZS87" s="612"/>
      <c r="MZT87" s="612"/>
      <c r="MZU87" s="612"/>
      <c r="MZV87" s="612"/>
      <c r="MZW87" s="181"/>
      <c r="MZX87" s="611"/>
      <c r="MZY87" s="612"/>
      <c r="MZZ87" s="612"/>
      <c r="NAA87" s="612"/>
      <c r="NAB87" s="612"/>
      <c r="NAC87" s="612"/>
      <c r="NAD87" s="181"/>
      <c r="NAE87" s="611"/>
      <c r="NAF87" s="612"/>
      <c r="NAG87" s="612"/>
      <c r="NAH87" s="612"/>
      <c r="NAI87" s="612"/>
      <c r="NAJ87" s="612"/>
      <c r="NAK87" s="181"/>
      <c r="NAL87" s="611"/>
      <c r="NAM87" s="612"/>
      <c r="NAN87" s="612"/>
      <c r="NAO87" s="612"/>
      <c r="NAP87" s="612"/>
      <c r="NAQ87" s="612"/>
      <c r="NAR87" s="181"/>
      <c r="NAS87" s="611"/>
      <c r="NAT87" s="612"/>
      <c r="NAU87" s="612"/>
      <c r="NAV87" s="612"/>
      <c r="NAW87" s="612"/>
      <c r="NAX87" s="612"/>
      <c r="NAY87" s="181"/>
      <c r="NAZ87" s="611"/>
      <c r="NBA87" s="612"/>
      <c r="NBB87" s="612"/>
      <c r="NBC87" s="612"/>
      <c r="NBD87" s="612"/>
      <c r="NBE87" s="612"/>
      <c r="NBF87" s="181"/>
      <c r="NBG87" s="611"/>
      <c r="NBH87" s="612"/>
      <c r="NBI87" s="612"/>
      <c r="NBJ87" s="612"/>
      <c r="NBK87" s="612"/>
      <c r="NBL87" s="612"/>
      <c r="NBM87" s="181"/>
      <c r="NBN87" s="611"/>
      <c r="NBO87" s="612"/>
      <c r="NBP87" s="612"/>
      <c r="NBQ87" s="612"/>
      <c r="NBR87" s="612"/>
      <c r="NBS87" s="612"/>
      <c r="NBT87" s="181"/>
      <c r="NBU87" s="611"/>
      <c r="NBV87" s="612"/>
      <c r="NBW87" s="612"/>
      <c r="NBX87" s="612"/>
      <c r="NBY87" s="612"/>
      <c r="NBZ87" s="612"/>
      <c r="NCA87" s="181"/>
      <c r="NCB87" s="611"/>
      <c r="NCC87" s="612"/>
      <c r="NCD87" s="612"/>
      <c r="NCE87" s="612"/>
      <c r="NCF87" s="612"/>
      <c r="NCG87" s="612"/>
      <c r="NCH87" s="181"/>
      <c r="NCI87" s="611"/>
      <c r="NCJ87" s="612"/>
      <c r="NCK87" s="612"/>
      <c r="NCL87" s="612"/>
      <c r="NCM87" s="612"/>
      <c r="NCN87" s="612"/>
      <c r="NCO87" s="181"/>
      <c r="NCP87" s="611"/>
      <c r="NCQ87" s="612"/>
      <c r="NCR87" s="612"/>
      <c r="NCS87" s="612"/>
      <c r="NCT87" s="612"/>
      <c r="NCU87" s="612"/>
      <c r="NCV87" s="181"/>
      <c r="NCW87" s="611"/>
      <c r="NCX87" s="612"/>
      <c r="NCY87" s="612"/>
      <c r="NCZ87" s="612"/>
      <c r="NDA87" s="612"/>
      <c r="NDB87" s="612"/>
      <c r="NDC87" s="181"/>
      <c r="NDD87" s="611"/>
      <c r="NDE87" s="612"/>
      <c r="NDF87" s="612"/>
      <c r="NDG87" s="612"/>
      <c r="NDH87" s="612"/>
      <c r="NDI87" s="612"/>
      <c r="NDJ87" s="181"/>
      <c r="NDK87" s="611"/>
      <c r="NDL87" s="612"/>
      <c r="NDM87" s="612"/>
      <c r="NDN87" s="612"/>
      <c r="NDO87" s="612"/>
      <c r="NDP87" s="612"/>
      <c r="NDQ87" s="181"/>
      <c r="NDR87" s="611"/>
      <c r="NDS87" s="612"/>
      <c r="NDT87" s="612"/>
      <c r="NDU87" s="612"/>
      <c r="NDV87" s="612"/>
      <c r="NDW87" s="612"/>
      <c r="NDX87" s="181"/>
      <c r="NDY87" s="611"/>
      <c r="NDZ87" s="612"/>
      <c r="NEA87" s="612"/>
      <c r="NEB87" s="612"/>
      <c r="NEC87" s="612"/>
      <c r="NED87" s="612"/>
      <c r="NEE87" s="181"/>
      <c r="NEF87" s="611"/>
      <c r="NEG87" s="612"/>
      <c r="NEH87" s="612"/>
      <c r="NEI87" s="612"/>
      <c r="NEJ87" s="612"/>
      <c r="NEK87" s="612"/>
      <c r="NEL87" s="181"/>
      <c r="NEM87" s="611"/>
      <c r="NEN87" s="612"/>
      <c r="NEO87" s="612"/>
      <c r="NEP87" s="612"/>
      <c r="NEQ87" s="612"/>
      <c r="NER87" s="612"/>
      <c r="NES87" s="181"/>
      <c r="NET87" s="611"/>
      <c r="NEU87" s="612"/>
      <c r="NEV87" s="612"/>
      <c r="NEW87" s="612"/>
      <c r="NEX87" s="612"/>
      <c r="NEY87" s="612"/>
      <c r="NEZ87" s="181"/>
      <c r="NFA87" s="611"/>
      <c r="NFB87" s="612"/>
      <c r="NFC87" s="612"/>
      <c r="NFD87" s="612"/>
      <c r="NFE87" s="612"/>
      <c r="NFF87" s="612"/>
      <c r="NFG87" s="181"/>
      <c r="NFH87" s="611"/>
      <c r="NFI87" s="612"/>
      <c r="NFJ87" s="612"/>
      <c r="NFK87" s="612"/>
      <c r="NFL87" s="612"/>
      <c r="NFM87" s="612"/>
      <c r="NFN87" s="181"/>
      <c r="NFO87" s="611"/>
      <c r="NFP87" s="612"/>
      <c r="NFQ87" s="612"/>
      <c r="NFR87" s="612"/>
      <c r="NFS87" s="612"/>
      <c r="NFT87" s="612"/>
      <c r="NFU87" s="181"/>
      <c r="NFV87" s="611"/>
      <c r="NFW87" s="612"/>
      <c r="NFX87" s="612"/>
      <c r="NFY87" s="612"/>
      <c r="NFZ87" s="612"/>
      <c r="NGA87" s="612"/>
      <c r="NGB87" s="181"/>
      <c r="NGC87" s="611"/>
      <c r="NGD87" s="612"/>
      <c r="NGE87" s="612"/>
      <c r="NGF87" s="612"/>
      <c r="NGG87" s="612"/>
      <c r="NGH87" s="612"/>
      <c r="NGI87" s="181"/>
      <c r="NGJ87" s="611"/>
      <c r="NGK87" s="612"/>
      <c r="NGL87" s="612"/>
      <c r="NGM87" s="612"/>
      <c r="NGN87" s="612"/>
      <c r="NGO87" s="612"/>
      <c r="NGP87" s="181"/>
      <c r="NGQ87" s="611"/>
      <c r="NGR87" s="612"/>
      <c r="NGS87" s="612"/>
      <c r="NGT87" s="612"/>
      <c r="NGU87" s="612"/>
      <c r="NGV87" s="612"/>
      <c r="NGW87" s="181"/>
      <c r="NGX87" s="611"/>
      <c r="NGY87" s="612"/>
      <c r="NGZ87" s="612"/>
      <c r="NHA87" s="612"/>
      <c r="NHB87" s="612"/>
      <c r="NHC87" s="612"/>
      <c r="NHD87" s="181"/>
      <c r="NHE87" s="611"/>
      <c r="NHF87" s="612"/>
      <c r="NHG87" s="612"/>
      <c r="NHH87" s="612"/>
      <c r="NHI87" s="612"/>
      <c r="NHJ87" s="612"/>
      <c r="NHK87" s="181"/>
      <c r="NHL87" s="611"/>
      <c r="NHM87" s="612"/>
      <c r="NHN87" s="612"/>
      <c r="NHO87" s="612"/>
      <c r="NHP87" s="612"/>
      <c r="NHQ87" s="612"/>
      <c r="NHR87" s="181"/>
      <c r="NHS87" s="611"/>
      <c r="NHT87" s="612"/>
      <c r="NHU87" s="612"/>
      <c r="NHV87" s="612"/>
      <c r="NHW87" s="612"/>
      <c r="NHX87" s="612"/>
      <c r="NHY87" s="181"/>
      <c r="NHZ87" s="611"/>
      <c r="NIA87" s="612"/>
      <c r="NIB87" s="612"/>
      <c r="NIC87" s="612"/>
      <c r="NID87" s="612"/>
      <c r="NIE87" s="612"/>
      <c r="NIF87" s="181"/>
      <c r="NIG87" s="611"/>
      <c r="NIH87" s="612"/>
      <c r="NII87" s="612"/>
      <c r="NIJ87" s="612"/>
      <c r="NIK87" s="612"/>
      <c r="NIL87" s="612"/>
      <c r="NIM87" s="181"/>
      <c r="NIN87" s="611"/>
      <c r="NIO87" s="612"/>
      <c r="NIP87" s="612"/>
      <c r="NIQ87" s="612"/>
      <c r="NIR87" s="612"/>
      <c r="NIS87" s="612"/>
      <c r="NIT87" s="181"/>
      <c r="NIU87" s="611"/>
      <c r="NIV87" s="612"/>
      <c r="NIW87" s="612"/>
      <c r="NIX87" s="612"/>
      <c r="NIY87" s="612"/>
      <c r="NIZ87" s="612"/>
      <c r="NJA87" s="181"/>
      <c r="NJB87" s="611"/>
      <c r="NJC87" s="612"/>
      <c r="NJD87" s="612"/>
      <c r="NJE87" s="612"/>
      <c r="NJF87" s="612"/>
      <c r="NJG87" s="612"/>
      <c r="NJH87" s="181"/>
      <c r="NJI87" s="611"/>
      <c r="NJJ87" s="612"/>
      <c r="NJK87" s="612"/>
      <c r="NJL87" s="612"/>
      <c r="NJM87" s="612"/>
      <c r="NJN87" s="612"/>
      <c r="NJO87" s="181"/>
      <c r="NJP87" s="611"/>
      <c r="NJQ87" s="612"/>
      <c r="NJR87" s="612"/>
      <c r="NJS87" s="612"/>
      <c r="NJT87" s="612"/>
      <c r="NJU87" s="612"/>
      <c r="NJV87" s="181"/>
      <c r="NJW87" s="611"/>
      <c r="NJX87" s="612"/>
      <c r="NJY87" s="612"/>
      <c r="NJZ87" s="612"/>
      <c r="NKA87" s="612"/>
      <c r="NKB87" s="612"/>
      <c r="NKC87" s="181"/>
      <c r="NKD87" s="611"/>
      <c r="NKE87" s="612"/>
      <c r="NKF87" s="612"/>
      <c r="NKG87" s="612"/>
      <c r="NKH87" s="612"/>
      <c r="NKI87" s="612"/>
      <c r="NKJ87" s="181"/>
      <c r="NKK87" s="611"/>
      <c r="NKL87" s="612"/>
      <c r="NKM87" s="612"/>
      <c r="NKN87" s="612"/>
      <c r="NKO87" s="612"/>
      <c r="NKP87" s="612"/>
      <c r="NKQ87" s="181"/>
      <c r="NKR87" s="611"/>
      <c r="NKS87" s="612"/>
      <c r="NKT87" s="612"/>
      <c r="NKU87" s="612"/>
      <c r="NKV87" s="612"/>
      <c r="NKW87" s="612"/>
      <c r="NKX87" s="181"/>
      <c r="NKY87" s="611"/>
      <c r="NKZ87" s="612"/>
      <c r="NLA87" s="612"/>
      <c r="NLB87" s="612"/>
      <c r="NLC87" s="612"/>
      <c r="NLD87" s="612"/>
      <c r="NLE87" s="181"/>
      <c r="NLF87" s="611"/>
      <c r="NLG87" s="612"/>
      <c r="NLH87" s="612"/>
      <c r="NLI87" s="612"/>
      <c r="NLJ87" s="612"/>
      <c r="NLK87" s="612"/>
      <c r="NLL87" s="181"/>
      <c r="NLM87" s="611"/>
      <c r="NLN87" s="612"/>
      <c r="NLO87" s="612"/>
      <c r="NLP87" s="612"/>
      <c r="NLQ87" s="612"/>
      <c r="NLR87" s="612"/>
      <c r="NLS87" s="181"/>
      <c r="NLT87" s="611"/>
      <c r="NLU87" s="612"/>
      <c r="NLV87" s="612"/>
      <c r="NLW87" s="612"/>
      <c r="NLX87" s="612"/>
      <c r="NLY87" s="612"/>
      <c r="NLZ87" s="181"/>
      <c r="NMA87" s="611"/>
      <c r="NMB87" s="612"/>
      <c r="NMC87" s="612"/>
      <c r="NMD87" s="612"/>
      <c r="NME87" s="612"/>
      <c r="NMF87" s="612"/>
      <c r="NMG87" s="181"/>
      <c r="NMH87" s="611"/>
      <c r="NMI87" s="612"/>
      <c r="NMJ87" s="612"/>
      <c r="NMK87" s="612"/>
      <c r="NML87" s="612"/>
      <c r="NMM87" s="612"/>
      <c r="NMN87" s="181"/>
      <c r="NMO87" s="611"/>
      <c r="NMP87" s="612"/>
      <c r="NMQ87" s="612"/>
      <c r="NMR87" s="612"/>
      <c r="NMS87" s="612"/>
      <c r="NMT87" s="612"/>
      <c r="NMU87" s="181"/>
      <c r="NMV87" s="611"/>
      <c r="NMW87" s="612"/>
      <c r="NMX87" s="612"/>
      <c r="NMY87" s="612"/>
      <c r="NMZ87" s="612"/>
      <c r="NNA87" s="612"/>
      <c r="NNB87" s="181"/>
      <c r="NNC87" s="611"/>
      <c r="NND87" s="612"/>
      <c r="NNE87" s="612"/>
      <c r="NNF87" s="612"/>
      <c r="NNG87" s="612"/>
      <c r="NNH87" s="612"/>
      <c r="NNI87" s="181"/>
      <c r="NNJ87" s="611"/>
      <c r="NNK87" s="612"/>
      <c r="NNL87" s="612"/>
      <c r="NNM87" s="612"/>
      <c r="NNN87" s="612"/>
      <c r="NNO87" s="612"/>
      <c r="NNP87" s="181"/>
      <c r="NNQ87" s="611"/>
      <c r="NNR87" s="612"/>
      <c r="NNS87" s="612"/>
      <c r="NNT87" s="612"/>
      <c r="NNU87" s="612"/>
      <c r="NNV87" s="612"/>
      <c r="NNW87" s="181"/>
      <c r="NNX87" s="611"/>
      <c r="NNY87" s="612"/>
      <c r="NNZ87" s="612"/>
      <c r="NOA87" s="612"/>
      <c r="NOB87" s="612"/>
      <c r="NOC87" s="612"/>
      <c r="NOD87" s="181"/>
      <c r="NOE87" s="611"/>
      <c r="NOF87" s="612"/>
      <c r="NOG87" s="612"/>
      <c r="NOH87" s="612"/>
      <c r="NOI87" s="612"/>
      <c r="NOJ87" s="612"/>
      <c r="NOK87" s="181"/>
      <c r="NOL87" s="611"/>
      <c r="NOM87" s="612"/>
      <c r="NON87" s="612"/>
      <c r="NOO87" s="612"/>
      <c r="NOP87" s="612"/>
      <c r="NOQ87" s="612"/>
      <c r="NOR87" s="181"/>
      <c r="NOS87" s="611"/>
      <c r="NOT87" s="612"/>
      <c r="NOU87" s="612"/>
      <c r="NOV87" s="612"/>
      <c r="NOW87" s="612"/>
      <c r="NOX87" s="612"/>
      <c r="NOY87" s="181"/>
      <c r="NOZ87" s="611"/>
      <c r="NPA87" s="612"/>
      <c r="NPB87" s="612"/>
      <c r="NPC87" s="612"/>
      <c r="NPD87" s="612"/>
      <c r="NPE87" s="612"/>
      <c r="NPF87" s="181"/>
      <c r="NPG87" s="611"/>
      <c r="NPH87" s="612"/>
      <c r="NPI87" s="612"/>
      <c r="NPJ87" s="612"/>
      <c r="NPK87" s="612"/>
      <c r="NPL87" s="612"/>
      <c r="NPM87" s="181"/>
      <c r="NPN87" s="611"/>
      <c r="NPO87" s="612"/>
      <c r="NPP87" s="612"/>
      <c r="NPQ87" s="612"/>
      <c r="NPR87" s="612"/>
      <c r="NPS87" s="612"/>
      <c r="NPT87" s="181"/>
      <c r="NPU87" s="611"/>
      <c r="NPV87" s="612"/>
      <c r="NPW87" s="612"/>
      <c r="NPX87" s="612"/>
      <c r="NPY87" s="612"/>
      <c r="NPZ87" s="612"/>
      <c r="NQA87" s="181"/>
      <c r="NQB87" s="611"/>
      <c r="NQC87" s="612"/>
      <c r="NQD87" s="612"/>
      <c r="NQE87" s="612"/>
      <c r="NQF87" s="612"/>
      <c r="NQG87" s="612"/>
      <c r="NQH87" s="181"/>
      <c r="NQI87" s="611"/>
      <c r="NQJ87" s="612"/>
      <c r="NQK87" s="612"/>
      <c r="NQL87" s="612"/>
      <c r="NQM87" s="612"/>
      <c r="NQN87" s="612"/>
      <c r="NQO87" s="181"/>
      <c r="NQP87" s="611"/>
      <c r="NQQ87" s="612"/>
      <c r="NQR87" s="612"/>
      <c r="NQS87" s="612"/>
      <c r="NQT87" s="612"/>
      <c r="NQU87" s="612"/>
      <c r="NQV87" s="181"/>
      <c r="NQW87" s="611"/>
      <c r="NQX87" s="612"/>
      <c r="NQY87" s="612"/>
      <c r="NQZ87" s="612"/>
      <c r="NRA87" s="612"/>
      <c r="NRB87" s="612"/>
      <c r="NRC87" s="181"/>
      <c r="NRD87" s="611"/>
      <c r="NRE87" s="612"/>
      <c r="NRF87" s="612"/>
      <c r="NRG87" s="612"/>
      <c r="NRH87" s="612"/>
      <c r="NRI87" s="612"/>
      <c r="NRJ87" s="181"/>
      <c r="NRK87" s="611"/>
      <c r="NRL87" s="612"/>
      <c r="NRM87" s="612"/>
      <c r="NRN87" s="612"/>
      <c r="NRO87" s="612"/>
      <c r="NRP87" s="612"/>
      <c r="NRQ87" s="181"/>
      <c r="NRR87" s="611"/>
      <c r="NRS87" s="612"/>
      <c r="NRT87" s="612"/>
      <c r="NRU87" s="612"/>
      <c r="NRV87" s="612"/>
      <c r="NRW87" s="612"/>
      <c r="NRX87" s="181"/>
      <c r="NRY87" s="611"/>
      <c r="NRZ87" s="612"/>
      <c r="NSA87" s="612"/>
      <c r="NSB87" s="612"/>
      <c r="NSC87" s="612"/>
      <c r="NSD87" s="612"/>
      <c r="NSE87" s="181"/>
      <c r="NSF87" s="611"/>
      <c r="NSG87" s="612"/>
      <c r="NSH87" s="612"/>
      <c r="NSI87" s="612"/>
      <c r="NSJ87" s="612"/>
      <c r="NSK87" s="612"/>
      <c r="NSL87" s="181"/>
      <c r="NSM87" s="611"/>
      <c r="NSN87" s="612"/>
      <c r="NSO87" s="612"/>
      <c r="NSP87" s="612"/>
      <c r="NSQ87" s="612"/>
      <c r="NSR87" s="612"/>
      <c r="NSS87" s="181"/>
      <c r="NST87" s="611"/>
      <c r="NSU87" s="612"/>
      <c r="NSV87" s="612"/>
      <c r="NSW87" s="612"/>
      <c r="NSX87" s="612"/>
      <c r="NSY87" s="612"/>
      <c r="NSZ87" s="181"/>
      <c r="NTA87" s="611"/>
      <c r="NTB87" s="612"/>
      <c r="NTC87" s="612"/>
      <c r="NTD87" s="612"/>
      <c r="NTE87" s="612"/>
      <c r="NTF87" s="612"/>
      <c r="NTG87" s="181"/>
      <c r="NTH87" s="611"/>
      <c r="NTI87" s="612"/>
      <c r="NTJ87" s="612"/>
      <c r="NTK87" s="612"/>
      <c r="NTL87" s="612"/>
      <c r="NTM87" s="612"/>
      <c r="NTN87" s="181"/>
      <c r="NTO87" s="611"/>
      <c r="NTP87" s="612"/>
      <c r="NTQ87" s="612"/>
      <c r="NTR87" s="612"/>
      <c r="NTS87" s="612"/>
      <c r="NTT87" s="612"/>
      <c r="NTU87" s="181"/>
      <c r="NTV87" s="611"/>
      <c r="NTW87" s="612"/>
      <c r="NTX87" s="612"/>
      <c r="NTY87" s="612"/>
      <c r="NTZ87" s="612"/>
      <c r="NUA87" s="612"/>
      <c r="NUB87" s="181"/>
      <c r="NUC87" s="611"/>
      <c r="NUD87" s="612"/>
      <c r="NUE87" s="612"/>
      <c r="NUF87" s="612"/>
      <c r="NUG87" s="612"/>
      <c r="NUH87" s="612"/>
      <c r="NUI87" s="181"/>
      <c r="NUJ87" s="611"/>
      <c r="NUK87" s="612"/>
      <c r="NUL87" s="612"/>
      <c r="NUM87" s="612"/>
      <c r="NUN87" s="612"/>
      <c r="NUO87" s="612"/>
      <c r="NUP87" s="181"/>
      <c r="NUQ87" s="611"/>
      <c r="NUR87" s="612"/>
      <c r="NUS87" s="612"/>
      <c r="NUT87" s="612"/>
      <c r="NUU87" s="612"/>
      <c r="NUV87" s="612"/>
      <c r="NUW87" s="181"/>
      <c r="NUX87" s="611"/>
      <c r="NUY87" s="612"/>
      <c r="NUZ87" s="612"/>
      <c r="NVA87" s="612"/>
      <c r="NVB87" s="612"/>
      <c r="NVC87" s="612"/>
      <c r="NVD87" s="181"/>
      <c r="NVE87" s="611"/>
      <c r="NVF87" s="612"/>
      <c r="NVG87" s="612"/>
      <c r="NVH87" s="612"/>
      <c r="NVI87" s="612"/>
      <c r="NVJ87" s="612"/>
      <c r="NVK87" s="181"/>
      <c r="NVL87" s="611"/>
      <c r="NVM87" s="612"/>
      <c r="NVN87" s="612"/>
      <c r="NVO87" s="612"/>
      <c r="NVP87" s="612"/>
      <c r="NVQ87" s="612"/>
      <c r="NVR87" s="181"/>
      <c r="NVS87" s="611"/>
      <c r="NVT87" s="612"/>
      <c r="NVU87" s="612"/>
      <c r="NVV87" s="612"/>
      <c r="NVW87" s="612"/>
      <c r="NVX87" s="612"/>
      <c r="NVY87" s="181"/>
      <c r="NVZ87" s="611"/>
      <c r="NWA87" s="612"/>
      <c r="NWB87" s="612"/>
      <c r="NWC87" s="612"/>
      <c r="NWD87" s="612"/>
      <c r="NWE87" s="612"/>
      <c r="NWF87" s="181"/>
      <c r="NWG87" s="611"/>
      <c r="NWH87" s="612"/>
      <c r="NWI87" s="612"/>
      <c r="NWJ87" s="612"/>
      <c r="NWK87" s="612"/>
      <c r="NWL87" s="612"/>
      <c r="NWM87" s="181"/>
      <c r="NWN87" s="611"/>
      <c r="NWO87" s="612"/>
      <c r="NWP87" s="612"/>
      <c r="NWQ87" s="612"/>
      <c r="NWR87" s="612"/>
      <c r="NWS87" s="612"/>
      <c r="NWT87" s="181"/>
      <c r="NWU87" s="611"/>
      <c r="NWV87" s="612"/>
      <c r="NWW87" s="612"/>
      <c r="NWX87" s="612"/>
      <c r="NWY87" s="612"/>
      <c r="NWZ87" s="612"/>
      <c r="NXA87" s="181"/>
      <c r="NXB87" s="611"/>
      <c r="NXC87" s="612"/>
      <c r="NXD87" s="612"/>
      <c r="NXE87" s="612"/>
      <c r="NXF87" s="612"/>
      <c r="NXG87" s="612"/>
      <c r="NXH87" s="181"/>
      <c r="NXI87" s="611"/>
      <c r="NXJ87" s="612"/>
      <c r="NXK87" s="612"/>
      <c r="NXL87" s="612"/>
      <c r="NXM87" s="612"/>
      <c r="NXN87" s="612"/>
      <c r="NXO87" s="181"/>
      <c r="NXP87" s="611"/>
      <c r="NXQ87" s="612"/>
      <c r="NXR87" s="612"/>
      <c r="NXS87" s="612"/>
      <c r="NXT87" s="612"/>
      <c r="NXU87" s="612"/>
      <c r="NXV87" s="181"/>
      <c r="NXW87" s="611"/>
      <c r="NXX87" s="612"/>
      <c r="NXY87" s="612"/>
      <c r="NXZ87" s="612"/>
      <c r="NYA87" s="612"/>
      <c r="NYB87" s="612"/>
      <c r="NYC87" s="181"/>
      <c r="NYD87" s="611"/>
      <c r="NYE87" s="612"/>
      <c r="NYF87" s="612"/>
      <c r="NYG87" s="612"/>
      <c r="NYH87" s="612"/>
      <c r="NYI87" s="612"/>
      <c r="NYJ87" s="181"/>
      <c r="NYK87" s="611"/>
      <c r="NYL87" s="612"/>
      <c r="NYM87" s="612"/>
      <c r="NYN87" s="612"/>
      <c r="NYO87" s="612"/>
      <c r="NYP87" s="612"/>
      <c r="NYQ87" s="181"/>
      <c r="NYR87" s="611"/>
      <c r="NYS87" s="612"/>
      <c r="NYT87" s="612"/>
      <c r="NYU87" s="612"/>
      <c r="NYV87" s="612"/>
      <c r="NYW87" s="612"/>
      <c r="NYX87" s="181"/>
      <c r="NYY87" s="611"/>
      <c r="NYZ87" s="612"/>
      <c r="NZA87" s="612"/>
      <c r="NZB87" s="612"/>
      <c r="NZC87" s="612"/>
      <c r="NZD87" s="612"/>
      <c r="NZE87" s="181"/>
      <c r="NZF87" s="611"/>
      <c r="NZG87" s="612"/>
      <c r="NZH87" s="612"/>
      <c r="NZI87" s="612"/>
      <c r="NZJ87" s="612"/>
      <c r="NZK87" s="612"/>
      <c r="NZL87" s="181"/>
      <c r="NZM87" s="611"/>
      <c r="NZN87" s="612"/>
      <c r="NZO87" s="612"/>
      <c r="NZP87" s="612"/>
      <c r="NZQ87" s="612"/>
      <c r="NZR87" s="612"/>
      <c r="NZS87" s="181"/>
      <c r="NZT87" s="611"/>
      <c r="NZU87" s="612"/>
      <c r="NZV87" s="612"/>
      <c r="NZW87" s="612"/>
      <c r="NZX87" s="612"/>
      <c r="NZY87" s="612"/>
      <c r="NZZ87" s="181"/>
      <c r="OAA87" s="611"/>
      <c r="OAB87" s="612"/>
      <c r="OAC87" s="612"/>
      <c r="OAD87" s="612"/>
      <c r="OAE87" s="612"/>
      <c r="OAF87" s="612"/>
      <c r="OAG87" s="181"/>
      <c r="OAH87" s="611"/>
      <c r="OAI87" s="612"/>
      <c r="OAJ87" s="612"/>
      <c r="OAK87" s="612"/>
      <c r="OAL87" s="612"/>
      <c r="OAM87" s="612"/>
      <c r="OAN87" s="181"/>
      <c r="OAO87" s="611"/>
      <c r="OAP87" s="612"/>
      <c r="OAQ87" s="612"/>
      <c r="OAR87" s="612"/>
      <c r="OAS87" s="612"/>
      <c r="OAT87" s="612"/>
      <c r="OAU87" s="181"/>
      <c r="OAV87" s="611"/>
      <c r="OAW87" s="612"/>
      <c r="OAX87" s="612"/>
      <c r="OAY87" s="612"/>
      <c r="OAZ87" s="612"/>
      <c r="OBA87" s="612"/>
      <c r="OBB87" s="181"/>
      <c r="OBC87" s="611"/>
      <c r="OBD87" s="612"/>
      <c r="OBE87" s="612"/>
      <c r="OBF87" s="612"/>
      <c r="OBG87" s="612"/>
      <c r="OBH87" s="612"/>
      <c r="OBI87" s="181"/>
      <c r="OBJ87" s="611"/>
      <c r="OBK87" s="612"/>
      <c r="OBL87" s="612"/>
      <c r="OBM87" s="612"/>
      <c r="OBN87" s="612"/>
      <c r="OBO87" s="612"/>
      <c r="OBP87" s="181"/>
      <c r="OBQ87" s="611"/>
      <c r="OBR87" s="612"/>
      <c r="OBS87" s="612"/>
      <c r="OBT87" s="612"/>
      <c r="OBU87" s="612"/>
      <c r="OBV87" s="612"/>
      <c r="OBW87" s="181"/>
      <c r="OBX87" s="611"/>
      <c r="OBY87" s="612"/>
      <c r="OBZ87" s="612"/>
      <c r="OCA87" s="612"/>
      <c r="OCB87" s="612"/>
      <c r="OCC87" s="612"/>
      <c r="OCD87" s="181"/>
      <c r="OCE87" s="611"/>
      <c r="OCF87" s="612"/>
      <c r="OCG87" s="612"/>
      <c r="OCH87" s="612"/>
      <c r="OCI87" s="612"/>
      <c r="OCJ87" s="612"/>
      <c r="OCK87" s="181"/>
      <c r="OCL87" s="611"/>
      <c r="OCM87" s="612"/>
      <c r="OCN87" s="612"/>
      <c r="OCO87" s="612"/>
      <c r="OCP87" s="612"/>
      <c r="OCQ87" s="612"/>
      <c r="OCR87" s="181"/>
      <c r="OCS87" s="611"/>
      <c r="OCT87" s="612"/>
      <c r="OCU87" s="612"/>
      <c r="OCV87" s="612"/>
      <c r="OCW87" s="612"/>
      <c r="OCX87" s="612"/>
      <c r="OCY87" s="181"/>
      <c r="OCZ87" s="611"/>
      <c r="ODA87" s="612"/>
      <c r="ODB87" s="612"/>
      <c r="ODC87" s="612"/>
      <c r="ODD87" s="612"/>
      <c r="ODE87" s="612"/>
      <c r="ODF87" s="181"/>
      <c r="ODG87" s="611"/>
      <c r="ODH87" s="612"/>
      <c r="ODI87" s="612"/>
      <c r="ODJ87" s="612"/>
      <c r="ODK87" s="612"/>
      <c r="ODL87" s="612"/>
      <c r="ODM87" s="181"/>
      <c r="ODN87" s="611"/>
      <c r="ODO87" s="612"/>
      <c r="ODP87" s="612"/>
      <c r="ODQ87" s="612"/>
      <c r="ODR87" s="612"/>
      <c r="ODS87" s="612"/>
      <c r="ODT87" s="181"/>
      <c r="ODU87" s="611"/>
      <c r="ODV87" s="612"/>
      <c r="ODW87" s="612"/>
      <c r="ODX87" s="612"/>
      <c r="ODY87" s="612"/>
      <c r="ODZ87" s="612"/>
      <c r="OEA87" s="181"/>
      <c r="OEB87" s="611"/>
      <c r="OEC87" s="612"/>
      <c r="OED87" s="612"/>
      <c r="OEE87" s="612"/>
      <c r="OEF87" s="612"/>
      <c r="OEG87" s="612"/>
      <c r="OEH87" s="181"/>
      <c r="OEI87" s="611"/>
      <c r="OEJ87" s="612"/>
      <c r="OEK87" s="612"/>
      <c r="OEL87" s="612"/>
      <c r="OEM87" s="612"/>
      <c r="OEN87" s="612"/>
      <c r="OEO87" s="181"/>
      <c r="OEP87" s="611"/>
      <c r="OEQ87" s="612"/>
      <c r="OER87" s="612"/>
      <c r="OES87" s="612"/>
      <c r="OET87" s="612"/>
      <c r="OEU87" s="612"/>
      <c r="OEV87" s="181"/>
      <c r="OEW87" s="611"/>
      <c r="OEX87" s="612"/>
      <c r="OEY87" s="612"/>
      <c r="OEZ87" s="612"/>
      <c r="OFA87" s="612"/>
      <c r="OFB87" s="612"/>
      <c r="OFC87" s="181"/>
      <c r="OFD87" s="611"/>
      <c r="OFE87" s="612"/>
      <c r="OFF87" s="612"/>
      <c r="OFG87" s="612"/>
      <c r="OFH87" s="612"/>
      <c r="OFI87" s="612"/>
      <c r="OFJ87" s="181"/>
      <c r="OFK87" s="611"/>
      <c r="OFL87" s="612"/>
      <c r="OFM87" s="612"/>
      <c r="OFN87" s="612"/>
      <c r="OFO87" s="612"/>
      <c r="OFP87" s="612"/>
      <c r="OFQ87" s="181"/>
      <c r="OFR87" s="611"/>
      <c r="OFS87" s="612"/>
      <c r="OFT87" s="612"/>
      <c r="OFU87" s="612"/>
      <c r="OFV87" s="612"/>
      <c r="OFW87" s="612"/>
      <c r="OFX87" s="181"/>
      <c r="OFY87" s="611"/>
      <c r="OFZ87" s="612"/>
      <c r="OGA87" s="612"/>
      <c r="OGB87" s="612"/>
      <c r="OGC87" s="612"/>
      <c r="OGD87" s="612"/>
      <c r="OGE87" s="181"/>
      <c r="OGF87" s="611"/>
      <c r="OGG87" s="612"/>
      <c r="OGH87" s="612"/>
      <c r="OGI87" s="612"/>
      <c r="OGJ87" s="612"/>
      <c r="OGK87" s="612"/>
      <c r="OGL87" s="181"/>
      <c r="OGM87" s="611"/>
      <c r="OGN87" s="612"/>
      <c r="OGO87" s="612"/>
      <c r="OGP87" s="612"/>
      <c r="OGQ87" s="612"/>
      <c r="OGR87" s="612"/>
      <c r="OGS87" s="181"/>
      <c r="OGT87" s="611"/>
      <c r="OGU87" s="612"/>
      <c r="OGV87" s="612"/>
      <c r="OGW87" s="612"/>
      <c r="OGX87" s="612"/>
      <c r="OGY87" s="612"/>
      <c r="OGZ87" s="181"/>
      <c r="OHA87" s="611"/>
      <c r="OHB87" s="612"/>
      <c r="OHC87" s="612"/>
      <c r="OHD87" s="612"/>
      <c r="OHE87" s="612"/>
      <c r="OHF87" s="612"/>
      <c r="OHG87" s="181"/>
      <c r="OHH87" s="611"/>
      <c r="OHI87" s="612"/>
      <c r="OHJ87" s="612"/>
      <c r="OHK87" s="612"/>
      <c r="OHL87" s="612"/>
      <c r="OHM87" s="612"/>
      <c r="OHN87" s="181"/>
      <c r="OHO87" s="611"/>
      <c r="OHP87" s="612"/>
      <c r="OHQ87" s="612"/>
      <c r="OHR87" s="612"/>
      <c r="OHS87" s="612"/>
      <c r="OHT87" s="612"/>
      <c r="OHU87" s="181"/>
      <c r="OHV87" s="611"/>
      <c r="OHW87" s="612"/>
      <c r="OHX87" s="612"/>
      <c r="OHY87" s="612"/>
      <c r="OHZ87" s="612"/>
      <c r="OIA87" s="612"/>
      <c r="OIB87" s="181"/>
      <c r="OIC87" s="611"/>
      <c r="OID87" s="612"/>
      <c r="OIE87" s="612"/>
      <c r="OIF87" s="612"/>
      <c r="OIG87" s="612"/>
      <c r="OIH87" s="612"/>
      <c r="OII87" s="181"/>
      <c r="OIJ87" s="611"/>
      <c r="OIK87" s="612"/>
      <c r="OIL87" s="612"/>
      <c r="OIM87" s="612"/>
      <c r="OIN87" s="612"/>
      <c r="OIO87" s="612"/>
      <c r="OIP87" s="181"/>
      <c r="OIQ87" s="611"/>
      <c r="OIR87" s="612"/>
      <c r="OIS87" s="612"/>
      <c r="OIT87" s="612"/>
      <c r="OIU87" s="612"/>
      <c r="OIV87" s="612"/>
      <c r="OIW87" s="181"/>
      <c r="OIX87" s="611"/>
      <c r="OIY87" s="612"/>
      <c r="OIZ87" s="612"/>
      <c r="OJA87" s="612"/>
      <c r="OJB87" s="612"/>
      <c r="OJC87" s="612"/>
      <c r="OJD87" s="181"/>
      <c r="OJE87" s="611"/>
      <c r="OJF87" s="612"/>
      <c r="OJG87" s="612"/>
      <c r="OJH87" s="612"/>
      <c r="OJI87" s="612"/>
      <c r="OJJ87" s="612"/>
      <c r="OJK87" s="181"/>
      <c r="OJL87" s="611"/>
      <c r="OJM87" s="612"/>
      <c r="OJN87" s="612"/>
      <c r="OJO87" s="612"/>
      <c r="OJP87" s="612"/>
      <c r="OJQ87" s="612"/>
      <c r="OJR87" s="181"/>
      <c r="OJS87" s="611"/>
      <c r="OJT87" s="612"/>
      <c r="OJU87" s="612"/>
      <c r="OJV87" s="612"/>
      <c r="OJW87" s="612"/>
      <c r="OJX87" s="612"/>
      <c r="OJY87" s="181"/>
      <c r="OJZ87" s="611"/>
      <c r="OKA87" s="612"/>
      <c r="OKB87" s="612"/>
      <c r="OKC87" s="612"/>
      <c r="OKD87" s="612"/>
      <c r="OKE87" s="612"/>
      <c r="OKF87" s="181"/>
      <c r="OKG87" s="611"/>
      <c r="OKH87" s="612"/>
      <c r="OKI87" s="612"/>
      <c r="OKJ87" s="612"/>
      <c r="OKK87" s="612"/>
      <c r="OKL87" s="612"/>
      <c r="OKM87" s="181"/>
      <c r="OKN87" s="611"/>
      <c r="OKO87" s="612"/>
      <c r="OKP87" s="612"/>
      <c r="OKQ87" s="612"/>
      <c r="OKR87" s="612"/>
      <c r="OKS87" s="612"/>
      <c r="OKT87" s="181"/>
      <c r="OKU87" s="611"/>
      <c r="OKV87" s="612"/>
      <c r="OKW87" s="612"/>
      <c r="OKX87" s="612"/>
      <c r="OKY87" s="612"/>
      <c r="OKZ87" s="612"/>
      <c r="OLA87" s="181"/>
      <c r="OLB87" s="611"/>
      <c r="OLC87" s="612"/>
      <c r="OLD87" s="612"/>
      <c r="OLE87" s="612"/>
      <c r="OLF87" s="612"/>
      <c r="OLG87" s="612"/>
      <c r="OLH87" s="181"/>
      <c r="OLI87" s="611"/>
      <c r="OLJ87" s="612"/>
      <c r="OLK87" s="612"/>
      <c r="OLL87" s="612"/>
      <c r="OLM87" s="612"/>
      <c r="OLN87" s="612"/>
      <c r="OLO87" s="181"/>
      <c r="OLP87" s="611"/>
      <c r="OLQ87" s="612"/>
      <c r="OLR87" s="612"/>
      <c r="OLS87" s="612"/>
      <c r="OLT87" s="612"/>
      <c r="OLU87" s="612"/>
      <c r="OLV87" s="181"/>
      <c r="OLW87" s="611"/>
      <c r="OLX87" s="612"/>
      <c r="OLY87" s="612"/>
      <c r="OLZ87" s="612"/>
      <c r="OMA87" s="612"/>
      <c r="OMB87" s="612"/>
      <c r="OMC87" s="181"/>
      <c r="OMD87" s="611"/>
      <c r="OME87" s="612"/>
      <c r="OMF87" s="612"/>
      <c r="OMG87" s="612"/>
      <c r="OMH87" s="612"/>
      <c r="OMI87" s="612"/>
      <c r="OMJ87" s="181"/>
      <c r="OMK87" s="611"/>
      <c r="OML87" s="612"/>
      <c r="OMM87" s="612"/>
      <c r="OMN87" s="612"/>
      <c r="OMO87" s="612"/>
      <c r="OMP87" s="612"/>
      <c r="OMQ87" s="181"/>
      <c r="OMR87" s="611"/>
      <c r="OMS87" s="612"/>
      <c r="OMT87" s="612"/>
      <c r="OMU87" s="612"/>
      <c r="OMV87" s="612"/>
      <c r="OMW87" s="612"/>
      <c r="OMX87" s="181"/>
      <c r="OMY87" s="611"/>
      <c r="OMZ87" s="612"/>
      <c r="ONA87" s="612"/>
      <c r="ONB87" s="612"/>
      <c r="ONC87" s="612"/>
      <c r="OND87" s="612"/>
      <c r="ONE87" s="181"/>
      <c r="ONF87" s="611"/>
      <c r="ONG87" s="612"/>
      <c r="ONH87" s="612"/>
      <c r="ONI87" s="612"/>
      <c r="ONJ87" s="612"/>
      <c r="ONK87" s="612"/>
      <c r="ONL87" s="181"/>
      <c r="ONM87" s="611"/>
      <c r="ONN87" s="612"/>
      <c r="ONO87" s="612"/>
      <c r="ONP87" s="612"/>
      <c r="ONQ87" s="612"/>
      <c r="ONR87" s="612"/>
      <c r="ONS87" s="181"/>
      <c r="ONT87" s="611"/>
      <c r="ONU87" s="612"/>
      <c r="ONV87" s="612"/>
      <c r="ONW87" s="612"/>
      <c r="ONX87" s="612"/>
      <c r="ONY87" s="612"/>
      <c r="ONZ87" s="181"/>
      <c r="OOA87" s="611"/>
      <c r="OOB87" s="612"/>
      <c r="OOC87" s="612"/>
      <c r="OOD87" s="612"/>
      <c r="OOE87" s="612"/>
      <c r="OOF87" s="612"/>
      <c r="OOG87" s="181"/>
      <c r="OOH87" s="611"/>
      <c r="OOI87" s="612"/>
      <c r="OOJ87" s="612"/>
      <c r="OOK87" s="612"/>
      <c r="OOL87" s="612"/>
      <c r="OOM87" s="612"/>
      <c r="OON87" s="181"/>
      <c r="OOO87" s="611"/>
      <c r="OOP87" s="612"/>
      <c r="OOQ87" s="612"/>
      <c r="OOR87" s="612"/>
      <c r="OOS87" s="612"/>
      <c r="OOT87" s="612"/>
      <c r="OOU87" s="181"/>
      <c r="OOV87" s="611"/>
      <c r="OOW87" s="612"/>
      <c r="OOX87" s="612"/>
      <c r="OOY87" s="612"/>
      <c r="OOZ87" s="612"/>
      <c r="OPA87" s="612"/>
      <c r="OPB87" s="181"/>
      <c r="OPC87" s="611"/>
      <c r="OPD87" s="612"/>
      <c r="OPE87" s="612"/>
      <c r="OPF87" s="612"/>
      <c r="OPG87" s="612"/>
      <c r="OPH87" s="612"/>
      <c r="OPI87" s="181"/>
      <c r="OPJ87" s="611"/>
      <c r="OPK87" s="612"/>
      <c r="OPL87" s="612"/>
      <c r="OPM87" s="612"/>
      <c r="OPN87" s="612"/>
      <c r="OPO87" s="612"/>
      <c r="OPP87" s="181"/>
      <c r="OPQ87" s="611"/>
      <c r="OPR87" s="612"/>
      <c r="OPS87" s="612"/>
      <c r="OPT87" s="612"/>
      <c r="OPU87" s="612"/>
      <c r="OPV87" s="612"/>
      <c r="OPW87" s="181"/>
      <c r="OPX87" s="611"/>
      <c r="OPY87" s="612"/>
      <c r="OPZ87" s="612"/>
      <c r="OQA87" s="612"/>
      <c r="OQB87" s="612"/>
      <c r="OQC87" s="612"/>
      <c r="OQD87" s="181"/>
      <c r="OQE87" s="611"/>
      <c r="OQF87" s="612"/>
      <c r="OQG87" s="612"/>
      <c r="OQH87" s="612"/>
      <c r="OQI87" s="612"/>
      <c r="OQJ87" s="612"/>
      <c r="OQK87" s="181"/>
      <c r="OQL87" s="611"/>
      <c r="OQM87" s="612"/>
      <c r="OQN87" s="612"/>
      <c r="OQO87" s="612"/>
      <c r="OQP87" s="612"/>
      <c r="OQQ87" s="612"/>
      <c r="OQR87" s="181"/>
      <c r="OQS87" s="611"/>
      <c r="OQT87" s="612"/>
      <c r="OQU87" s="612"/>
      <c r="OQV87" s="612"/>
      <c r="OQW87" s="612"/>
      <c r="OQX87" s="612"/>
      <c r="OQY87" s="181"/>
      <c r="OQZ87" s="611"/>
      <c r="ORA87" s="612"/>
      <c r="ORB87" s="612"/>
      <c r="ORC87" s="612"/>
      <c r="ORD87" s="612"/>
      <c r="ORE87" s="612"/>
      <c r="ORF87" s="181"/>
      <c r="ORG87" s="611"/>
      <c r="ORH87" s="612"/>
      <c r="ORI87" s="612"/>
      <c r="ORJ87" s="612"/>
      <c r="ORK87" s="612"/>
      <c r="ORL87" s="612"/>
      <c r="ORM87" s="181"/>
      <c r="ORN87" s="611"/>
      <c r="ORO87" s="612"/>
      <c r="ORP87" s="612"/>
      <c r="ORQ87" s="612"/>
      <c r="ORR87" s="612"/>
      <c r="ORS87" s="612"/>
      <c r="ORT87" s="181"/>
      <c r="ORU87" s="611"/>
      <c r="ORV87" s="612"/>
      <c r="ORW87" s="612"/>
      <c r="ORX87" s="612"/>
      <c r="ORY87" s="612"/>
      <c r="ORZ87" s="612"/>
      <c r="OSA87" s="181"/>
      <c r="OSB87" s="611"/>
      <c r="OSC87" s="612"/>
      <c r="OSD87" s="612"/>
      <c r="OSE87" s="612"/>
      <c r="OSF87" s="612"/>
      <c r="OSG87" s="612"/>
      <c r="OSH87" s="181"/>
      <c r="OSI87" s="611"/>
      <c r="OSJ87" s="612"/>
      <c r="OSK87" s="612"/>
      <c r="OSL87" s="612"/>
      <c r="OSM87" s="612"/>
      <c r="OSN87" s="612"/>
      <c r="OSO87" s="181"/>
      <c r="OSP87" s="611"/>
      <c r="OSQ87" s="612"/>
      <c r="OSR87" s="612"/>
      <c r="OSS87" s="612"/>
      <c r="OST87" s="612"/>
      <c r="OSU87" s="612"/>
      <c r="OSV87" s="181"/>
      <c r="OSW87" s="611"/>
      <c r="OSX87" s="612"/>
      <c r="OSY87" s="612"/>
      <c r="OSZ87" s="612"/>
      <c r="OTA87" s="612"/>
      <c r="OTB87" s="612"/>
      <c r="OTC87" s="181"/>
      <c r="OTD87" s="611"/>
      <c r="OTE87" s="612"/>
      <c r="OTF87" s="612"/>
      <c r="OTG87" s="612"/>
      <c r="OTH87" s="612"/>
      <c r="OTI87" s="612"/>
      <c r="OTJ87" s="181"/>
      <c r="OTK87" s="611"/>
      <c r="OTL87" s="612"/>
      <c r="OTM87" s="612"/>
      <c r="OTN87" s="612"/>
      <c r="OTO87" s="612"/>
      <c r="OTP87" s="612"/>
      <c r="OTQ87" s="181"/>
      <c r="OTR87" s="611"/>
      <c r="OTS87" s="612"/>
      <c r="OTT87" s="612"/>
      <c r="OTU87" s="612"/>
      <c r="OTV87" s="612"/>
      <c r="OTW87" s="612"/>
      <c r="OTX87" s="181"/>
      <c r="OTY87" s="611"/>
      <c r="OTZ87" s="612"/>
      <c r="OUA87" s="612"/>
      <c r="OUB87" s="612"/>
      <c r="OUC87" s="612"/>
      <c r="OUD87" s="612"/>
      <c r="OUE87" s="181"/>
      <c r="OUF87" s="611"/>
      <c r="OUG87" s="612"/>
      <c r="OUH87" s="612"/>
      <c r="OUI87" s="612"/>
      <c r="OUJ87" s="612"/>
      <c r="OUK87" s="612"/>
      <c r="OUL87" s="181"/>
      <c r="OUM87" s="611"/>
      <c r="OUN87" s="612"/>
      <c r="OUO87" s="612"/>
      <c r="OUP87" s="612"/>
      <c r="OUQ87" s="612"/>
      <c r="OUR87" s="612"/>
      <c r="OUS87" s="181"/>
      <c r="OUT87" s="611"/>
      <c r="OUU87" s="612"/>
      <c r="OUV87" s="612"/>
      <c r="OUW87" s="612"/>
      <c r="OUX87" s="612"/>
      <c r="OUY87" s="612"/>
      <c r="OUZ87" s="181"/>
      <c r="OVA87" s="611"/>
      <c r="OVB87" s="612"/>
      <c r="OVC87" s="612"/>
      <c r="OVD87" s="612"/>
      <c r="OVE87" s="612"/>
      <c r="OVF87" s="612"/>
      <c r="OVG87" s="181"/>
      <c r="OVH87" s="611"/>
      <c r="OVI87" s="612"/>
      <c r="OVJ87" s="612"/>
      <c r="OVK87" s="612"/>
      <c r="OVL87" s="612"/>
      <c r="OVM87" s="612"/>
      <c r="OVN87" s="181"/>
      <c r="OVO87" s="611"/>
      <c r="OVP87" s="612"/>
      <c r="OVQ87" s="612"/>
      <c r="OVR87" s="612"/>
      <c r="OVS87" s="612"/>
      <c r="OVT87" s="612"/>
      <c r="OVU87" s="181"/>
      <c r="OVV87" s="611"/>
      <c r="OVW87" s="612"/>
      <c r="OVX87" s="612"/>
      <c r="OVY87" s="612"/>
      <c r="OVZ87" s="612"/>
      <c r="OWA87" s="612"/>
      <c r="OWB87" s="181"/>
      <c r="OWC87" s="611"/>
      <c r="OWD87" s="612"/>
      <c r="OWE87" s="612"/>
      <c r="OWF87" s="612"/>
      <c r="OWG87" s="612"/>
      <c r="OWH87" s="612"/>
      <c r="OWI87" s="181"/>
      <c r="OWJ87" s="611"/>
      <c r="OWK87" s="612"/>
      <c r="OWL87" s="612"/>
      <c r="OWM87" s="612"/>
      <c r="OWN87" s="612"/>
      <c r="OWO87" s="612"/>
      <c r="OWP87" s="181"/>
      <c r="OWQ87" s="611"/>
      <c r="OWR87" s="612"/>
      <c r="OWS87" s="612"/>
      <c r="OWT87" s="612"/>
      <c r="OWU87" s="612"/>
      <c r="OWV87" s="612"/>
      <c r="OWW87" s="181"/>
      <c r="OWX87" s="611"/>
      <c r="OWY87" s="612"/>
      <c r="OWZ87" s="612"/>
      <c r="OXA87" s="612"/>
      <c r="OXB87" s="612"/>
      <c r="OXC87" s="612"/>
      <c r="OXD87" s="181"/>
      <c r="OXE87" s="611"/>
      <c r="OXF87" s="612"/>
      <c r="OXG87" s="612"/>
      <c r="OXH87" s="612"/>
      <c r="OXI87" s="612"/>
      <c r="OXJ87" s="612"/>
      <c r="OXK87" s="181"/>
      <c r="OXL87" s="611"/>
      <c r="OXM87" s="612"/>
      <c r="OXN87" s="612"/>
      <c r="OXO87" s="612"/>
      <c r="OXP87" s="612"/>
      <c r="OXQ87" s="612"/>
      <c r="OXR87" s="181"/>
      <c r="OXS87" s="611"/>
      <c r="OXT87" s="612"/>
      <c r="OXU87" s="612"/>
      <c r="OXV87" s="612"/>
      <c r="OXW87" s="612"/>
      <c r="OXX87" s="612"/>
      <c r="OXY87" s="181"/>
      <c r="OXZ87" s="611"/>
      <c r="OYA87" s="612"/>
      <c r="OYB87" s="612"/>
      <c r="OYC87" s="612"/>
      <c r="OYD87" s="612"/>
      <c r="OYE87" s="612"/>
      <c r="OYF87" s="181"/>
      <c r="OYG87" s="611"/>
      <c r="OYH87" s="612"/>
      <c r="OYI87" s="612"/>
      <c r="OYJ87" s="612"/>
      <c r="OYK87" s="612"/>
      <c r="OYL87" s="612"/>
      <c r="OYM87" s="181"/>
      <c r="OYN87" s="611"/>
      <c r="OYO87" s="612"/>
      <c r="OYP87" s="612"/>
      <c r="OYQ87" s="612"/>
      <c r="OYR87" s="612"/>
      <c r="OYS87" s="612"/>
      <c r="OYT87" s="181"/>
      <c r="OYU87" s="611"/>
      <c r="OYV87" s="612"/>
      <c r="OYW87" s="612"/>
      <c r="OYX87" s="612"/>
      <c r="OYY87" s="612"/>
      <c r="OYZ87" s="612"/>
      <c r="OZA87" s="181"/>
      <c r="OZB87" s="611"/>
      <c r="OZC87" s="612"/>
      <c r="OZD87" s="612"/>
      <c r="OZE87" s="612"/>
      <c r="OZF87" s="612"/>
      <c r="OZG87" s="612"/>
      <c r="OZH87" s="181"/>
      <c r="OZI87" s="611"/>
      <c r="OZJ87" s="612"/>
      <c r="OZK87" s="612"/>
      <c r="OZL87" s="612"/>
      <c r="OZM87" s="612"/>
      <c r="OZN87" s="612"/>
      <c r="OZO87" s="181"/>
      <c r="OZP87" s="611"/>
      <c r="OZQ87" s="612"/>
      <c r="OZR87" s="612"/>
      <c r="OZS87" s="612"/>
      <c r="OZT87" s="612"/>
      <c r="OZU87" s="612"/>
      <c r="OZV87" s="181"/>
      <c r="OZW87" s="611"/>
      <c r="OZX87" s="612"/>
      <c r="OZY87" s="612"/>
      <c r="OZZ87" s="612"/>
      <c r="PAA87" s="612"/>
      <c r="PAB87" s="612"/>
      <c r="PAC87" s="181"/>
      <c r="PAD87" s="611"/>
      <c r="PAE87" s="612"/>
      <c r="PAF87" s="612"/>
      <c r="PAG87" s="612"/>
      <c r="PAH87" s="612"/>
      <c r="PAI87" s="612"/>
      <c r="PAJ87" s="181"/>
      <c r="PAK87" s="611"/>
      <c r="PAL87" s="612"/>
      <c r="PAM87" s="612"/>
      <c r="PAN87" s="612"/>
      <c r="PAO87" s="612"/>
      <c r="PAP87" s="612"/>
      <c r="PAQ87" s="181"/>
      <c r="PAR87" s="611"/>
      <c r="PAS87" s="612"/>
      <c r="PAT87" s="612"/>
      <c r="PAU87" s="612"/>
      <c r="PAV87" s="612"/>
      <c r="PAW87" s="612"/>
      <c r="PAX87" s="181"/>
      <c r="PAY87" s="611"/>
      <c r="PAZ87" s="612"/>
      <c r="PBA87" s="612"/>
      <c r="PBB87" s="612"/>
      <c r="PBC87" s="612"/>
      <c r="PBD87" s="612"/>
      <c r="PBE87" s="181"/>
      <c r="PBF87" s="611"/>
      <c r="PBG87" s="612"/>
      <c r="PBH87" s="612"/>
      <c r="PBI87" s="612"/>
      <c r="PBJ87" s="612"/>
      <c r="PBK87" s="612"/>
      <c r="PBL87" s="181"/>
      <c r="PBM87" s="611"/>
      <c r="PBN87" s="612"/>
      <c r="PBO87" s="612"/>
      <c r="PBP87" s="612"/>
      <c r="PBQ87" s="612"/>
      <c r="PBR87" s="612"/>
      <c r="PBS87" s="181"/>
      <c r="PBT87" s="611"/>
      <c r="PBU87" s="612"/>
      <c r="PBV87" s="612"/>
      <c r="PBW87" s="612"/>
      <c r="PBX87" s="612"/>
      <c r="PBY87" s="612"/>
      <c r="PBZ87" s="181"/>
      <c r="PCA87" s="611"/>
      <c r="PCB87" s="612"/>
      <c r="PCC87" s="612"/>
      <c r="PCD87" s="612"/>
      <c r="PCE87" s="612"/>
      <c r="PCF87" s="612"/>
      <c r="PCG87" s="181"/>
      <c r="PCH87" s="611"/>
      <c r="PCI87" s="612"/>
      <c r="PCJ87" s="612"/>
      <c r="PCK87" s="612"/>
      <c r="PCL87" s="612"/>
      <c r="PCM87" s="612"/>
      <c r="PCN87" s="181"/>
      <c r="PCO87" s="611"/>
      <c r="PCP87" s="612"/>
      <c r="PCQ87" s="612"/>
      <c r="PCR87" s="612"/>
      <c r="PCS87" s="612"/>
      <c r="PCT87" s="612"/>
      <c r="PCU87" s="181"/>
      <c r="PCV87" s="611"/>
      <c r="PCW87" s="612"/>
      <c r="PCX87" s="612"/>
      <c r="PCY87" s="612"/>
      <c r="PCZ87" s="612"/>
      <c r="PDA87" s="612"/>
      <c r="PDB87" s="181"/>
      <c r="PDC87" s="611"/>
      <c r="PDD87" s="612"/>
      <c r="PDE87" s="612"/>
      <c r="PDF87" s="612"/>
      <c r="PDG87" s="612"/>
      <c r="PDH87" s="612"/>
      <c r="PDI87" s="181"/>
      <c r="PDJ87" s="611"/>
      <c r="PDK87" s="612"/>
      <c r="PDL87" s="612"/>
      <c r="PDM87" s="612"/>
      <c r="PDN87" s="612"/>
      <c r="PDO87" s="612"/>
      <c r="PDP87" s="181"/>
      <c r="PDQ87" s="611"/>
      <c r="PDR87" s="612"/>
      <c r="PDS87" s="612"/>
      <c r="PDT87" s="612"/>
      <c r="PDU87" s="612"/>
      <c r="PDV87" s="612"/>
      <c r="PDW87" s="181"/>
      <c r="PDX87" s="611"/>
      <c r="PDY87" s="612"/>
      <c r="PDZ87" s="612"/>
      <c r="PEA87" s="612"/>
      <c r="PEB87" s="612"/>
      <c r="PEC87" s="612"/>
      <c r="PED87" s="181"/>
      <c r="PEE87" s="611"/>
      <c r="PEF87" s="612"/>
      <c r="PEG87" s="612"/>
      <c r="PEH87" s="612"/>
      <c r="PEI87" s="612"/>
      <c r="PEJ87" s="612"/>
      <c r="PEK87" s="181"/>
      <c r="PEL87" s="611"/>
      <c r="PEM87" s="612"/>
      <c r="PEN87" s="612"/>
      <c r="PEO87" s="612"/>
      <c r="PEP87" s="612"/>
      <c r="PEQ87" s="612"/>
      <c r="PER87" s="181"/>
      <c r="PES87" s="611"/>
      <c r="PET87" s="612"/>
      <c r="PEU87" s="612"/>
      <c r="PEV87" s="612"/>
      <c r="PEW87" s="612"/>
      <c r="PEX87" s="612"/>
      <c r="PEY87" s="181"/>
      <c r="PEZ87" s="611"/>
      <c r="PFA87" s="612"/>
      <c r="PFB87" s="612"/>
      <c r="PFC87" s="612"/>
      <c r="PFD87" s="612"/>
      <c r="PFE87" s="612"/>
      <c r="PFF87" s="181"/>
      <c r="PFG87" s="611"/>
      <c r="PFH87" s="612"/>
      <c r="PFI87" s="612"/>
      <c r="PFJ87" s="612"/>
      <c r="PFK87" s="612"/>
      <c r="PFL87" s="612"/>
      <c r="PFM87" s="181"/>
      <c r="PFN87" s="611"/>
      <c r="PFO87" s="612"/>
      <c r="PFP87" s="612"/>
      <c r="PFQ87" s="612"/>
      <c r="PFR87" s="612"/>
      <c r="PFS87" s="612"/>
      <c r="PFT87" s="181"/>
      <c r="PFU87" s="611"/>
      <c r="PFV87" s="612"/>
      <c r="PFW87" s="612"/>
      <c r="PFX87" s="612"/>
      <c r="PFY87" s="612"/>
      <c r="PFZ87" s="612"/>
      <c r="PGA87" s="181"/>
      <c r="PGB87" s="611"/>
      <c r="PGC87" s="612"/>
      <c r="PGD87" s="612"/>
      <c r="PGE87" s="612"/>
      <c r="PGF87" s="612"/>
      <c r="PGG87" s="612"/>
      <c r="PGH87" s="181"/>
      <c r="PGI87" s="611"/>
      <c r="PGJ87" s="612"/>
      <c r="PGK87" s="612"/>
      <c r="PGL87" s="612"/>
      <c r="PGM87" s="612"/>
      <c r="PGN87" s="612"/>
      <c r="PGO87" s="181"/>
      <c r="PGP87" s="611"/>
      <c r="PGQ87" s="612"/>
      <c r="PGR87" s="612"/>
      <c r="PGS87" s="612"/>
      <c r="PGT87" s="612"/>
      <c r="PGU87" s="612"/>
      <c r="PGV87" s="181"/>
      <c r="PGW87" s="611"/>
      <c r="PGX87" s="612"/>
      <c r="PGY87" s="612"/>
      <c r="PGZ87" s="612"/>
      <c r="PHA87" s="612"/>
      <c r="PHB87" s="612"/>
      <c r="PHC87" s="181"/>
      <c r="PHD87" s="611"/>
      <c r="PHE87" s="612"/>
      <c r="PHF87" s="612"/>
      <c r="PHG87" s="612"/>
      <c r="PHH87" s="612"/>
      <c r="PHI87" s="612"/>
      <c r="PHJ87" s="181"/>
      <c r="PHK87" s="611"/>
      <c r="PHL87" s="612"/>
      <c r="PHM87" s="612"/>
      <c r="PHN87" s="612"/>
      <c r="PHO87" s="612"/>
      <c r="PHP87" s="612"/>
      <c r="PHQ87" s="181"/>
      <c r="PHR87" s="611"/>
      <c r="PHS87" s="612"/>
      <c r="PHT87" s="612"/>
      <c r="PHU87" s="612"/>
      <c r="PHV87" s="612"/>
      <c r="PHW87" s="612"/>
      <c r="PHX87" s="181"/>
      <c r="PHY87" s="611"/>
      <c r="PHZ87" s="612"/>
      <c r="PIA87" s="612"/>
      <c r="PIB87" s="612"/>
      <c r="PIC87" s="612"/>
      <c r="PID87" s="612"/>
      <c r="PIE87" s="181"/>
      <c r="PIF87" s="611"/>
      <c r="PIG87" s="612"/>
      <c r="PIH87" s="612"/>
      <c r="PII87" s="612"/>
      <c r="PIJ87" s="612"/>
      <c r="PIK87" s="612"/>
      <c r="PIL87" s="181"/>
      <c r="PIM87" s="611"/>
      <c r="PIN87" s="612"/>
      <c r="PIO87" s="612"/>
      <c r="PIP87" s="612"/>
      <c r="PIQ87" s="612"/>
      <c r="PIR87" s="612"/>
      <c r="PIS87" s="181"/>
      <c r="PIT87" s="611"/>
      <c r="PIU87" s="612"/>
      <c r="PIV87" s="612"/>
      <c r="PIW87" s="612"/>
      <c r="PIX87" s="612"/>
      <c r="PIY87" s="612"/>
      <c r="PIZ87" s="181"/>
      <c r="PJA87" s="611"/>
      <c r="PJB87" s="612"/>
      <c r="PJC87" s="612"/>
      <c r="PJD87" s="612"/>
      <c r="PJE87" s="612"/>
      <c r="PJF87" s="612"/>
      <c r="PJG87" s="181"/>
      <c r="PJH87" s="611"/>
      <c r="PJI87" s="612"/>
      <c r="PJJ87" s="612"/>
      <c r="PJK87" s="612"/>
      <c r="PJL87" s="612"/>
      <c r="PJM87" s="612"/>
      <c r="PJN87" s="181"/>
      <c r="PJO87" s="611"/>
      <c r="PJP87" s="612"/>
      <c r="PJQ87" s="612"/>
      <c r="PJR87" s="612"/>
      <c r="PJS87" s="612"/>
      <c r="PJT87" s="612"/>
      <c r="PJU87" s="181"/>
      <c r="PJV87" s="611"/>
      <c r="PJW87" s="612"/>
      <c r="PJX87" s="612"/>
      <c r="PJY87" s="612"/>
      <c r="PJZ87" s="612"/>
      <c r="PKA87" s="612"/>
      <c r="PKB87" s="181"/>
      <c r="PKC87" s="611"/>
      <c r="PKD87" s="612"/>
      <c r="PKE87" s="612"/>
      <c r="PKF87" s="612"/>
      <c r="PKG87" s="612"/>
      <c r="PKH87" s="612"/>
      <c r="PKI87" s="181"/>
      <c r="PKJ87" s="611"/>
      <c r="PKK87" s="612"/>
      <c r="PKL87" s="612"/>
      <c r="PKM87" s="612"/>
      <c r="PKN87" s="612"/>
      <c r="PKO87" s="612"/>
      <c r="PKP87" s="181"/>
      <c r="PKQ87" s="611"/>
      <c r="PKR87" s="612"/>
      <c r="PKS87" s="612"/>
      <c r="PKT87" s="612"/>
      <c r="PKU87" s="612"/>
      <c r="PKV87" s="612"/>
      <c r="PKW87" s="181"/>
      <c r="PKX87" s="611"/>
      <c r="PKY87" s="612"/>
      <c r="PKZ87" s="612"/>
      <c r="PLA87" s="612"/>
      <c r="PLB87" s="612"/>
      <c r="PLC87" s="612"/>
      <c r="PLD87" s="181"/>
      <c r="PLE87" s="611"/>
      <c r="PLF87" s="612"/>
      <c r="PLG87" s="612"/>
      <c r="PLH87" s="612"/>
      <c r="PLI87" s="612"/>
      <c r="PLJ87" s="612"/>
      <c r="PLK87" s="181"/>
      <c r="PLL87" s="611"/>
      <c r="PLM87" s="612"/>
      <c r="PLN87" s="612"/>
      <c r="PLO87" s="612"/>
      <c r="PLP87" s="612"/>
      <c r="PLQ87" s="612"/>
      <c r="PLR87" s="181"/>
      <c r="PLS87" s="611"/>
      <c r="PLT87" s="612"/>
      <c r="PLU87" s="612"/>
      <c r="PLV87" s="612"/>
      <c r="PLW87" s="612"/>
      <c r="PLX87" s="612"/>
      <c r="PLY87" s="181"/>
      <c r="PLZ87" s="611"/>
      <c r="PMA87" s="612"/>
      <c r="PMB87" s="612"/>
      <c r="PMC87" s="612"/>
      <c r="PMD87" s="612"/>
      <c r="PME87" s="612"/>
      <c r="PMF87" s="181"/>
      <c r="PMG87" s="611"/>
      <c r="PMH87" s="612"/>
      <c r="PMI87" s="612"/>
      <c r="PMJ87" s="612"/>
      <c r="PMK87" s="612"/>
      <c r="PML87" s="612"/>
      <c r="PMM87" s="181"/>
      <c r="PMN87" s="611"/>
      <c r="PMO87" s="612"/>
      <c r="PMP87" s="612"/>
      <c r="PMQ87" s="612"/>
      <c r="PMR87" s="612"/>
      <c r="PMS87" s="612"/>
      <c r="PMT87" s="181"/>
      <c r="PMU87" s="611"/>
      <c r="PMV87" s="612"/>
      <c r="PMW87" s="612"/>
      <c r="PMX87" s="612"/>
      <c r="PMY87" s="612"/>
      <c r="PMZ87" s="612"/>
      <c r="PNA87" s="181"/>
      <c r="PNB87" s="611"/>
      <c r="PNC87" s="612"/>
      <c r="PND87" s="612"/>
      <c r="PNE87" s="612"/>
      <c r="PNF87" s="612"/>
      <c r="PNG87" s="612"/>
      <c r="PNH87" s="181"/>
      <c r="PNI87" s="611"/>
      <c r="PNJ87" s="612"/>
      <c r="PNK87" s="612"/>
      <c r="PNL87" s="612"/>
      <c r="PNM87" s="612"/>
      <c r="PNN87" s="612"/>
      <c r="PNO87" s="181"/>
      <c r="PNP87" s="611"/>
      <c r="PNQ87" s="612"/>
      <c r="PNR87" s="612"/>
      <c r="PNS87" s="612"/>
      <c r="PNT87" s="612"/>
      <c r="PNU87" s="612"/>
      <c r="PNV87" s="181"/>
      <c r="PNW87" s="611"/>
      <c r="PNX87" s="612"/>
      <c r="PNY87" s="612"/>
      <c r="PNZ87" s="612"/>
      <c r="POA87" s="612"/>
      <c r="POB87" s="612"/>
      <c r="POC87" s="181"/>
      <c r="POD87" s="611"/>
      <c r="POE87" s="612"/>
      <c r="POF87" s="612"/>
      <c r="POG87" s="612"/>
      <c r="POH87" s="612"/>
      <c r="POI87" s="612"/>
      <c r="POJ87" s="181"/>
      <c r="POK87" s="611"/>
      <c r="POL87" s="612"/>
      <c r="POM87" s="612"/>
      <c r="PON87" s="612"/>
      <c r="POO87" s="612"/>
      <c r="POP87" s="612"/>
      <c r="POQ87" s="181"/>
      <c r="POR87" s="611"/>
      <c r="POS87" s="612"/>
      <c r="POT87" s="612"/>
      <c r="POU87" s="612"/>
      <c r="POV87" s="612"/>
      <c r="POW87" s="612"/>
      <c r="POX87" s="181"/>
      <c r="POY87" s="611"/>
      <c r="POZ87" s="612"/>
      <c r="PPA87" s="612"/>
      <c r="PPB87" s="612"/>
      <c r="PPC87" s="612"/>
      <c r="PPD87" s="612"/>
      <c r="PPE87" s="181"/>
      <c r="PPF87" s="611"/>
      <c r="PPG87" s="612"/>
      <c r="PPH87" s="612"/>
      <c r="PPI87" s="612"/>
      <c r="PPJ87" s="612"/>
      <c r="PPK87" s="612"/>
      <c r="PPL87" s="181"/>
      <c r="PPM87" s="611"/>
      <c r="PPN87" s="612"/>
      <c r="PPO87" s="612"/>
      <c r="PPP87" s="612"/>
      <c r="PPQ87" s="612"/>
      <c r="PPR87" s="612"/>
      <c r="PPS87" s="181"/>
      <c r="PPT87" s="611"/>
      <c r="PPU87" s="612"/>
      <c r="PPV87" s="612"/>
      <c r="PPW87" s="612"/>
      <c r="PPX87" s="612"/>
      <c r="PPY87" s="612"/>
      <c r="PPZ87" s="181"/>
      <c r="PQA87" s="611"/>
      <c r="PQB87" s="612"/>
      <c r="PQC87" s="612"/>
      <c r="PQD87" s="612"/>
      <c r="PQE87" s="612"/>
      <c r="PQF87" s="612"/>
      <c r="PQG87" s="181"/>
      <c r="PQH87" s="611"/>
      <c r="PQI87" s="612"/>
      <c r="PQJ87" s="612"/>
      <c r="PQK87" s="612"/>
      <c r="PQL87" s="612"/>
      <c r="PQM87" s="612"/>
      <c r="PQN87" s="181"/>
      <c r="PQO87" s="611"/>
      <c r="PQP87" s="612"/>
      <c r="PQQ87" s="612"/>
      <c r="PQR87" s="612"/>
      <c r="PQS87" s="612"/>
      <c r="PQT87" s="612"/>
      <c r="PQU87" s="181"/>
      <c r="PQV87" s="611"/>
      <c r="PQW87" s="612"/>
      <c r="PQX87" s="612"/>
      <c r="PQY87" s="612"/>
      <c r="PQZ87" s="612"/>
      <c r="PRA87" s="612"/>
      <c r="PRB87" s="181"/>
      <c r="PRC87" s="611"/>
      <c r="PRD87" s="612"/>
      <c r="PRE87" s="612"/>
      <c r="PRF87" s="612"/>
      <c r="PRG87" s="612"/>
      <c r="PRH87" s="612"/>
      <c r="PRI87" s="181"/>
      <c r="PRJ87" s="611"/>
      <c r="PRK87" s="612"/>
      <c r="PRL87" s="612"/>
      <c r="PRM87" s="612"/>
      <c r="PRN87" s="612"/>
      <c r="PRO87" s="612"/>
      <c r="PRP87" s="181"/>
      <c r="PRQ87" s="611"/>
      <c r="PRR87" s="612"/>
      <c r="PRS87" s="612"/>
      <c r="PRT87" s="612"/>
      <c r="PRU87" s="612"/>
      <c r="PRV87" s="612"/>
      <c r="PRW87" s="181"/>
      <c r="PRX87" s="611"/>
      <c r="PRY87" s="612"/>
      <c r="PRZ87" s="612"/>
      <c r="PSA87" s="612"/>
      <c r="PSB87" s="612"/>
      <c r="PSC87" s="612"/>
      <c r="PSD87" s="181"/>
      <c r="PSE87" s="611"/>
      <c r="PSF87" s="612"/>
      <c r="PSG87" s="612"/>
      <c r="PSH87" s="612"/>
      <c r="PSI87" s="612"/>
      <c r="PSJ87" s="612"/>
      <c r="PSK87" s="181"/>
      <c r="PSL87" s="611"/>
      <c r="PSM87" s="612"/>
      <c r="PSN87" s="612"/>
      <c r="PSO87" s="612"/>
      <c r="PSP87" s="612"/>
      <c r="PSQ87" s="612"/>
      <c r="PSR87" s="181"/>
      <c r="PSS87" s="611"/>
      <c r="PST87" s="612"/>
      <c r="PSU87" s="612"/>
      <c r="PSV87" s="612"/>
      <c r="PSW87" s="612"/>
      <c r="PSX87" s="612"/>
      <c r="PSY87" s="181"/>
      <c r="PSZ87" s="611"/>
      <c r="PTA87" s="612"/>
      <c r="PTB87" s="612"/>
      <c r="PTC87" s="612"/>
      <c r="PTD87" s="612"/>
      <c r="PTE87" s="612"/>
      <c r="PTF87" s="181"/>
      <c r="PTG87" s="611"/>
      <c r="PTH87" s="612"/>
      <c r="PTI87" s="612"/>
      <c r="PTJ87" s="612"/>
      <c r="PTK87" s="612"/>
      <c r="PTL87" s="612"/>
      <c r="PTM87" s="181"/>
      <c r="PTN87" s="611"/>
      <c r="PTO87" s="612"/>
      <c r="PTP87" s="612"/>
      <c r="PTQ87" s="612"/>
      <c r="PTR87" s="612"/>
      <c r="PTS87" s="612"/>
      <c r="PTT87" s="181"/>
      <c r="PTU87" s="611"/>
      <c r="PTV87" s="612"/>
      <c r="PTW87" s="612"/>
      <c r="PTX87" s="612"/>
      <c r="PTY87" s="612"/>
      <c r="PTZ87" s="612"/>
      <c r="PUA87" s="181"/>
      <c r="PUB87" s="611"/>
      <c r="PUC87" s="612"/>
      <c r="PUD87" s="612"/>
      <c r="PUE87" s="612"/>
      <c r="PUF87" s="612"/>
      <c r="PUG87" s="612"/>
      <c r="PUH87" s="181"/>
      <c r="PUI87" s="611"/>
      <c r="PUJ87" s="612"/>
      <c r="PUK87" s="612"/>
      <c r="PUL87" s="612"/>
      <c r="PUM87" s="612"/>
      <c r="PUN87" s="612"/>
      <c r="PUO87" s="181"/>
      <c r="PUP87" s="611"/>
      <c r="PUQ87" s="612"/>
      <c r="PUR87" s="612"/>
      <c r="PUS87" s="612"/>
      <c r="PUT87" s="612"/>
      <c r="PUU87" s="612"/>
      <c r="PUV87" s="181"/>
      <c r="PUW87" s="611"/>
      <c r="PUX87" s="612"/>
      <c r="PUY87" s="612"/>
      <c r="PUZ87" s="612"/>
      <c r="PVA87" s="612"/>
      <c r="PVB87" s="612"/>
      <c r="PVC87" s="181"/>
      <c r="PVD87" s="611"/>
      <c r="PVE87" s="612"/>
      <c r="PVF87" s="612"/>
      <c r="PVG87" s="612"/>
      <c r="PVH87" s="612"/>
      <c r="PVI87" s="612"/>
      <c r="PVJ87" s="181"/>
      <c r="PVK87" s="611"/>
      <c r="PVL87" s="612"/>
      <c r="PVM87" s="612"/>
      <c r="PVN87" s="612"/>
      <c r="PVO87" s="612"/>
      <c r="PVP87" s="612"/>
      <c r="PVQ87" s="181"/>
      <c r="PVR87" s="611"/>
      <c r="PVS87" s="612"/>
      <c r="PVT87" s="612"/>
      <c r="PVU87" s="612"/>
      <c r="PVV87" s="612"/>
      <c r="PVW87" s="612"/>
      <c r="PVX87" s="181"/>
      <c r="PVY87" s="611"/>
      <c r="PVZ87" s="612"/>
      <c r="PWA87" s="612"/>
      <c r="PWB87" s="612"/>
      <c r="PWC87" s="612"/>
      <c r="PWD87" s="612"/>
      <c r="PWE87" s="181"/>
      <c r="PWF87" s="611"/>
      <c r="PWG87" s="612"/>
      <c r="PWH87" s="612"/>
      <c r="PWI87" s="612"/>
      <c r="PWJ87" s="612"/>
      <c r="PWK87" s="612"/>
      <c r="PWL87" s="181"/>
      <c r="PWM87" s="611"/>
      <c r="PWN87" s="612"/>
      <c r="PWO87" s="612"/>
      <c r="PWP87" s="612"/>
      <c r="PWQ87" s="612"/>
      <c r="PWR87" s="612"/>
      <c r="PWS87" s="181"/>
      <c r="PWT87" s="611"/>
      <c r="PWU87" s="612"/>
      <c r="PWV87" s="612"/>
      <c r="PWW87" s="612"/>
      <c r="PWX87" s="612"/>
      <c r="PWY87" s="612"/>
      <c r="PWZ87" s="181"/>
      <c r="PXA87" s="611"/>
      <c r="PXB87" s="612"/>
      <c r="PXC87" s="612"/>
      <c r="PXD87" s="612"/>
      <c r="PXE87" s="612"/>
      <c r="PXF87" s="612"/>
      <c r="PXG87" s="181"/>
      <c r="PXH87" s="611"/>
      <c r="PXI87" s="612"/>
      <c r="PXJ87" s="612"/>
      <c r="PXK87" s="612"/>
      <c r="PXL87" s="612"/>
      <c r="PXM87" s="612"/>
      <c r="PXN87" s="181"/>
      <c r="PXO87" s="611"/>
      <c r="PXP87" s="612"/>
      <c r="PXQ87" s="612"/>
      <c r="PXR87" s="612"/>
      <c r="PXS87" s="612"/>
      <c r="PXT87" s="612"/>
      <c r="PXU87" s="181"/>
      <c r="PXV87" s="611"/>
      <c r="PXW87" s="612"/>
      <c r="PXX87" s="612"/>
      <c r="PXY87" s="612"/>
      <c r="PXZ87" s="612"/>
      <c r="PYA87" s="612"/>
      <c r="PYB87" s="181"/>
      <c r="PYC87" s="611"/>
      <c r="PYD87" s="612"/>
      <c r="PYE87" s="612"/>
      <c r="PYF87" s="612"/>
      <c r="PYG87" s="612"/>
      <c r="PYH87" s="612"/>
      <c r="PYI87" s="181"/>
      <c r="PYJ87" s="611"/>
      <c r="PYK87" s="612"/>
      <c r="PYL87" s="612"/>
      <c r="PYM87" s="612"/>
      <c r="PYN87" s="612"/>
      <c r="PYO87" s="612"/>
      <c r="PYP87" s="181"/>
      <c r="PYQ87" s="611"/>
      <c r="PYR87" s="612"/>
      <c r="PYS87" s="612"/>
      <c r="PYT87" s="612"/>
      <c r="PYU87" s="612"/>
      <c r="PYV87" s="612"/>
      <c r="PYW87" s="181"/>
      <c r="PYX87" s="611"/>
      <c r="PYY87" s="612"/>
      <c r="PYZ87" s="612"/>
      <c r="PZA87" s="612"/>
      <c r="PZB87" s="612"/>
      <c r="PZC87" s="612"/>
      <c r="PZD87" s="181"/>
      <c r="PZE87" s="611"/>
      <c r="PZF87" s="612"/>
      <c r="PZG87" s="612"/>
      <c r="PZH87" s="612"/>
      <c r="PZI87" s="612"/>
      <c r="PZJ87" s="612"/>
      <c r="PZK87" s="181"/>
      <c r="PZL87" s="611"/>
      <c r="PZM87" s="612"/>
      <c r="PZN87" s="612"/>
      <c r="PZO87" s="612"/>
      <c r="PZP87" s="612"/>
      <c r="PZQ87" s="612"/>
      <c r="PZR87" s="181"/>
      <c r="PZS87" s="611"/>
      <c r="PZT87" s="612"/>
      <c r="PZU87" s="612"/>
      <c r="PZV87" s="612"/>
      <c r="PZW87" s="612"/>
      <c r="PZX87" s="612"/>
      <c r="PZY87" s="181"/>
      <c r="PZZ87" s="611"/>
      <c r="QAA87" s="612"/>
      <c r="QAB87" s="612"/>
      <c r="QAC87" s="612"/>
      <c r="QAD87" s="612"/>
      <c r="QAE87" s="612"/>
      <c r="QAF87" s="181"/>
      <c r="QAG87" s="611"/>
      <c r="QAH87" s="612"/>
      <c r="QAI87" s="612"/>
      <c r="QAJ87" s="612"/>
      <c r="QAK87" s="612"/>
      <c r="QAL87" s="612"/>
      <c r="QAM87" s="181"/>
      <c r="QAN87" s="611"/>
      <c r="QAO87" s="612"/>
      <c r="QAP87" s="612"/>
      <c r="QAQ87" s="612"/>
      <c r="QAR87" s="612"/>
      <c r="QAS87" s="612"/>
      <c r="QAT87" s="181"/>
      <c r="QAU87" s="611"/>
      <c r="QAV87" s="612"/>
      <c r="QAW87" s="612"/>
      <c r="QAX87" s="612"/>
      <c r="QAY87" s="612"/>
      <c r="QAZ87" s="612"/>
      <c r="QBA87" s="181"/>
      <c r="QBB87" s="611"/>
      <c r="QBC87" s="612"/>
      <c r="QBD87" s="612"/>
      <c r="QBE87" s="612"/>
      <c r="QBF87" s="612"/>
      <c r="QBG87" s="612"/>
      <c r="QBH87" s="181"/>
      <c r="QBI87" s="611"/>
      <c r="QBJ87" s="612"/>
      <c r="QBK87" s="612"/>
      <c r="QBL87" s="612"/>
      <c r="QBM87" s="612"/>
      <c r="QBN87" s="612"/>
      <c r="QBO87" s="181"/>
      <c r="QBP87" s="611"/>
      <c r="QBQ87" s="612"/>
      <c r="QBR87" s="612"/>
      <c r="QBS87" s="612"/>
      <c r="QBT87" s="612"/>
      <c r="QBU87" s="612"/>
      <c r="QBV87" s="181"/>
      <c r="QBW87" s="611"/>
      <c r="QBX87" s="612"/>
      <c r="QBY87" s="612"/>
      <c r="QBZ87" s="612"/>
      <c r="QCA87" s="612"/>
      <c r="QCB87" s="612"/>
      <c r="QCC87" s="181"/>
      <c r="QCD87" s="611"/>
      <c r="QCE87" s="612"/>
      <c r="QCF87" s="612"/>
      <c r="QCG87" s="612"/>
      <c r="QCH87" s="612"/>
      <c r="QCI87" s="612"/>
      <c r="QCJ87" s="181"/>
      <c r="QCK87" s="611"/>
      <c r="QCL87" s="612"/>
      <c r="QCM87" s="612"/>
      <c r="QCN87" s="612"/>
      <c r="QCO87" s="612"/>
      <c r="QCP87" s="612"/>
      <c r="QCQ87" s="181"/>
      <c r="QCR87" s="611"/>
      <c r="QCS87" s="612"/>
      <c r="QCT87" s="612"/>
      <c r="QCU87" s="612"/>
      <c r="QCV87" s="612"/>
      <c r="QCW87" s="612"/>
      <c r="QCX87" s="181"/>
      <c r="QCY87" s="611"/>
      <c r="QCZ87" s="612"/>
      <c r="QDA87" s="612"/>
      <c r="QDB87" s="612"/>
      <c r="QDC87" s="612"/>
      <c r="QDD87" s="612"/>
      <c r="QDE87" s="181"/>
      <c r="QDF87" s="611"/>
      <c r="QDG87" s="612"/>
      <c r="QDH87" s="612"/>
      <c r="QDI87" s="612"/>
      <c r="QDJ87" s="612"/>
      <c r="QDK87" s="612"/>
      <c r="QDL87" s="181"/>
      <c r="QDM87" s="611"/>
      <c r="QDN87" s="612"/>
      <c r="QDO87" s="612"/>
      <c r="QDP87" s="612"/>
      <c r="QDQ87" s="612"/>
      <c r="QDR87" s="612"/>
      <c r="QDS87" s="181"/>
      <c r="QDT87" s="611"/>
      <c r="QDU87" s="612"/>
      <c r="QDV87" s="612"/>
      <c r="QDW87" s="612"/>
      <c r="QDX87" s="612"/>
      <c r="QDY87" s="612"/>
      <c r="QDZ87" s="181"/>
      <c r="QEA87" s="611"/>
      <c r="QEB87" s="612"/>
      <c r="QEC87" s="612"/>
      <c r="QED87" s="612"/>
      <c r="QEE87" s="612"/>
      <c r="QEF87" s="612"/>
      <c r="QEG87" s="181"/>
      <c r="QEH87" s="611"/>
      <c r="QEI87" s="612"/>
      <c r="QEJ87" s="612"/>
      <c r="QEK87" s="612"/>
      <c r="QEL87" s="612"/>
      <c r="QEM87" s="612"/>
      <c r="QEN87" s="181"/>
      <c r="QEO87" s="611"/>
      <c r="QEP87" s="612"/>
      <c r="QEQ87" s="612"/>
      <c r="QER87" s="612"/>
      <c r="QES87" s="612"/>
      <c r="QET87" s="612"/>
      <c r="QEU87" s="181"/>
      <c r="QEV87" s="611"/>
      <c r="QEW87" s="612"/>
      <c r="QEX87" s="612"/>
      <c r="QEY87" s="612"/>
      <c r="QEZ87" s="612"/>
      <c r="QFA87" s="612"/>
      <c r="QFB87" s="181"/>
      <c r="QFC87" s="611"/>
      <c r="QFD87" s="612"/>
      <c r="QFE87" s="612"/>
      <c r="QFF87" s="612"/>
      <c r="QFG87" s="612"/>
      <c r="QFH87" s="612"/>
      <c r="QFI87" s="181"/>
      <c r="QFJ87" s="611"/>
      <c r="QFK87" s="612"/>
      <c r="QFL87" s="612"/>
      <c r="QFM87" s="612"/>
      <c r="QFN87" s="612"/>
      <c r="QFO87" s="612"/>
      <c r="QFP87" s="181"/>
      <c r="QFQ87" s="611"/>
      <c r="QFR87" s="612"/>
      <c r="QFS87" s="612"/>
      <c r="QFT87" s="612"/>
      <c r="QFU87" s="612"/>
      <c r="QFV87" s="612"/>
      <c r="QFW87" s="181"/>
      <c r="QFX87" s="611"/>
      <c r="QFY87" s="612"/>
      <c r="QFZ87" s="612"/>
      <c r="QGA87" s="612"/>
      <c r="QGB87" s="612"/>
      <c r="QGC87" s="612"/>
      <c r="QGD87" s="181"/>
      <c r="QGE87" s="611"/>
      <c r="QGF87" s="612"/>
      <c r="QGG87" s="612"/>
      <c r="QGH87" s="612"/>
      <c r="QGI87" s="612"/>
      <c r="QGJ87" s="612"/>
      <c r="QGK87" s="181"/>
      <c r="QGL87" s="611"/>
      <c r="QGM87" s="612"/>
      <c r="QGN87" s="612"/>
      <c r="QGO87" s="612"/>
      <c r="QGP87" s="612"/>
      <c r="QGQ87" s="612"/>
      <c r="QGR87" s="181"/>
      <c r="QGS87" s="611"/>
      <c r="QGT87" s="612"/>
      <c r="QGU87" s="612"/>
      <c r="QGV87" s="612"/>
      <c r="QGW87" s="612"/>
      <c r="QGX87" s="612"/>
      <c r="QGY87" s="181"/>
      <c r="QGZ87" s="611"/>
      <c r="QHA87" s="612"/>
      <c r="QHB87" s="612"/>
      <c r="QHC87" s="612"/>
      <c r="QHD87" s="612"/>
      <c r="QHE87" s="612"/>
      <c r="QHF87" s="181"/>
      <c r="QHG87" s="611"/>
      <c r="QHH87" s="612"/>
      <c r="QHI87" s="612"/>
      <c r="QHJ87" s="612"/>
      <c r="QHK87" s="612"/>
      <c r="QHL87" s="612"/>
      <c r="QHM87" s="181"/>
      <c r="QHN87" s="611"/>
      <c r="QHO87" s="612"/>
      <c r="QHP87" s="612"/>
      <c r="QHQ87" s="612"/>
      <c r="QHR87" s="612"/>
      <c r="QHS87" s="612"/>
      <c r="QHT87" s="181"/>
      <c r="QHU87" s="611"/>
      <c r="QHV87" s="612"/>
      <c r="QHW87" s="612"/>
      <c r="QHX87" s="612"/>
      <c r="QHY87" s="612"/>
      <c r="QHZ87" s="612"/>
      <c r="QIA87" s="181"/>
      <c r="QIB87" s="611"/>
      <c r="QIC87" s="612"/>
      <c r="QID87" s="612"/>
      <c r="QIE87" s="612"/>
      <c r="QIF87" s="612"/>
      <c r="QIG87" s="612"/>
      <c r="QIH87" s="181"/>
      <c r="QII87" s="611"/>
      <c r="QIJ87" s="612"/>
      <c r="QIK87" s="612"/>
      <c r="QIL87" s="612"/>
      <c r="QIM87" s="612"/>
      <c r="QIN87" s="612"/>
      <c r="QIO87" s="181"/>
      <c r="QIP87" s="611"/>
      <c r="QIQ87" s="612"/>
      <c r="QIR87" s="612"/>
      <c r="QIS87" s="612"/>
      <c r="QIT87" s="612"/>
      <c r="QIU87" s="612"/>
      <c r="QIV87" s="181"/>
      <c r="QIW87" s="611"/>
      <c r="QIX87" s="612"/>
      <c r="QIY87" s="612"/>
      <c r="QIZ87" s="612"/>
      <c r="QJA87" s="612"/>
      <c r="QJB87" s="612"/>
      <c r="QJC87" s="181"/>
      <c r="QJD87" s="611"/>
      <c r="QJE87" s="612"/>
      <c r="QJF87" s="612"/>
      <c r="QJG87" s="612"/>
      <c r="QJH87" s="612"/>
      <c r="QJI87" s="612"/>
      <c r="QJJ87" s="181"/>
      <c r="QJK87" s="611"/>
      <c r="QJL87" s="612"/>
      <c r="QJM87" s="612"/>
      <c r="QJN87" s="612"/>
      <c r="QJO87" s="612"/>
      <c r="QJP87" s="612"/>
      <c r="QJQ87" s="181"/>
      <c r="QJR87" s="611"/>
      <c r="QJS87" s="612"/>
      <c r="QJT87" s="612"/>
      <c r="QJU87" s="612"/>
      <c r="QJV87" s="612"/>
      <c r="QJW87" s="612"/>
      <c r="QJX87" s="181"/>
      <c r="QJY87" s="611"/>
      <c r="QJZ87" s="612"/>
      <c r="QKA87" s="612"/>
      <c r="QKB87" s="612"/>
      <c r="QKC87" s="612"/>
      <c r="QKD87" s="612"/>
      <c r="QKE87" s="181"/>
      <c r="QKF87" s="611"/>
      <c r="QKG87" s="612"/>
      <c r="QKH87" s="612"/>
      <c r="QKI87" s="612"/>
      <c r="QKJ87" s="612"/>
      <c r="QKK87" s="612"/>
      <c r="QKL87" s="181"/>
      <c r="QKM87" s="611"/>
      <c r="QKN87" s="612"/>
      <c r="QKO87" s="612"/>
      <c r="QKP87" s="612"/>
      <c r="QKQ87" s="612"/>
      <c r="QKR87" s="612"/>
      <c r="QKS87" s="181"/>
      <c r="QKT87" s="611"/>
      <c r="QKU87" s="612"/>
      <c r="QKV87" s="612"/>
      <c r="QKW87" s="612"/>
      <c r="QKX87" s="612"/>
      <c r="QKY87" s="612"/>
      <c r="QKZ87" s="181"/>
      <c r="QLA87" s="611"/>
      <c r="QLB87" s="612"/>
      <c r="QLC87" s="612"/>
      <c r="QLD87" s="612"/>
      <c r="QLE87" s="612"/>
      <c r="QLF87" s="612"/>
      <c r="QLG87" s="181"/>
      <c r="QLH87" s="611"/>
      <c r="QLI87" s="612"/>
      <c r="QLJ87" s="612"/>
      <c r="QLK87" s="612"/>
      <c r="QLL87" s="612"/>
      <c r="QLM87" s="612"/>
      <c r="QLN87" s="181"/>
      <c r="QLO87" s="611"/>
      <c r="QLP87" s="612"/>
      <c r="QLQ87" s="612"/>
      <c r="QLR87" s="612"/>
      <c r="QLS87" s="612"/>
      <c r="QLT87" s="612"/>
      <c r="QLU87" s="181"/>
      <c r="QLV87" s="611"/>
      <c r="QLW87" s="612"/>
      <c r="QLX87" s="612"/>
      <c r="QLY87" s="612"/>
      <c r="QLZ87" s="612"/>
      <c r="QMA87" s="612"/>
      <c r="QMB87" s="181"/>
      <c r="QMC87" s="611"/>
      <c r="QMD87" s="612"/>
      <c r="QME87" s="612"/>
      <c r="QMF87" s="612"/>
      <c r="QMG87" s="612"/>
      <c r="QMH87" s="612"/>
      <c r="QMI87" s="181"/>
      <c r="QMJ87" s="611"/>
      <c r="QMK87" s="612"/>
      <c r="QML87" s="612"/>
      <c r="QMM87" s="612"/>
      <c r="QMN87" s="612"/>
      <c r="QMO87" s="612"/>
      <c r="QMP87" s="181"/>
      <c r="QMQ87" s="611"/>
      <c r="QMR87" s="612"/>
      <c r="QMS87" s="612"/>
      <c r="QMT87" s="612"/>
      <c r="QMU87" s="612"/>
      <c r="QMV87" s="612"/>
      <c r="QMW87" s="181"/>
      <c r="QMX87" s="611"/>
      <c r="QMY87" s="612"/>
      <c r="QMZ87" s="612"/>
      <c r="QNA87" s="612"/>
      <c r="QNB87" s="612"/>
      <c r="QNC87" s="612"/>
      <c r="QND87" s="181"/>
      <c r="QNE87" s="611"/>
      <c r="QNF87" s="612"/>
      <c r="QNG87" s="612"/>
      <c r="QNH87" s="612"/>
      <c r="QNI87" s="612"/>
      <c r="QNJ87" s="612"/>
      <c r="QNK87" s="181"/>
      <c r="QNL87" s="611"/>
      <c r="QNM87" s="612"/>
      <c r="QNN87" s="612"/>
      <c r="QNO87" s="612"/>
      <c r="QNP87" s="612"/>
      <c r="QNQ87" s="612"/>
      <c r="QNR87" s="181"/>
      <c r="QNS87" s="611"/>
      <c r="QNT87" s="612"/>
      <c r="QNU87" s="612"/>
      <c r="QNV87" s="612"/>
      <c r="QNW87" s="612"/>
      <c r="QNX87" s="612"/>
      <c r="QNY87" s="181"/>
      <c r="QNZ87" s="611"/>
      <c r="QOA87" s="612"/>
      <c r="QOB87" s="612"/>
      <c r="QOC87" s="612"/>
      <c r="QOD87" s="612"/>
      <c r="QOE87" s="612"/>
      <c r="QOF87" s="181"/>
      <c r="QOG87" s="611"/>
      <c r="QOH87" s="612"/>
      <c r="QOI87" s="612"/>
      <c r="QOJ87" s="612"/>
      <c r="QOK87" s="612"/>
      <c r="QOL87" s="612"/>
      <c r="QOM87" s="181"/>
      <c r="QON87" s="611"/>
      <c r="QOO87" s="612"/>
      <c r="QOP87" s="612"/>
      <c r="QOQ87" s="612"/>
      <c r="QOR87" s="612"/>
      <c r="QOS87" s="612"/>
      <c r="QOT87" s="181"/>
      <c r="QOU87" s="611"/>
      <c r="QOV87" s="612"/>
      <c r="QOW87" s="612"/>
      <c r="QOX87" s="612"/>
      <c r="QOY87" s="612"/>
      <c r="QOZ87" s="612"/>
      <c r="QPA87" s="181"/>
      <c r="QPB87" s="611"/>
      <c r="QPC87" s="612"/>
      <c r="QPD87" s="612"/>
      <c r="QPE87" s="612"/>
      <c r="QPF87" s="612"/>
      <c r="QPG87" s="612"/>
      <c r="QPH87" s="181"/>
      <c r="QPI87" s="611"/>
      <c r="QPJ87" s="612"/>
      <c r="QPK87" s="612"/>
      <c r="QPL87" s="612"/>
      <c r="QPM87" s="612"/>
      <c r="QPN87" s="612"/>
      <c r="QPO87" s="181"/>
      <c r="QPP87" s="611"/>
      <c r="QPQ87" s="612"/>
      <c r="QPR87" s="612"/>
      <c r="QPS87" s="612"/>
      <c r="QPT87" s="612"/>
      <c r="QPU87" s="612"/>
      <c r="QPV87" s="181"/>
      <c r="QPW87" s="611"/>
      <c r="QPX87" s="612"/>
      <c r="QPY87" s="612"/>
      <c r="QPZ87" s="612"/>
      <c r="QQA87" s="612"/>
      <c r="QQB87" s="612"/>
      <c r="QQC87" s="181"/>
      <c r="QQD87" s="611"/>
      <c r="QQE87" s="612"/>
      <c r="QQF87" s="612"/>
      <c r="QQG87" s="612"/>
      <c r="QQH87" s="612"/>
      <c r="QQI87" s="612"/>
      <c r="QQJ87" s="181"/>
      <c r="QQK87" s="611"/>
      <c r="QQL87" s="612"/>
      <c r="QQM87" s="612"/>
      <c r="QQN87" s="612"/>
      <c r="QQO87" s="612"/>
      <c r="QQP87" s="612"/>
      <c r="QQQ87" s="181"/>
      <c r="QQR87" s="611"/>
      <c r="QQS87" s="612"/>
      <c r="QQT87" s="612"/>
      <c r="QQU87" s="612"/>
      <c r="QQV87" s="612"/>
      <c r="QQW87" s="612"/>
      <c r="QQX87" s="181"/>
      <c r="QQY87" s="611"/>
      <c r="QQZ87" s="612"/>
      <c r="QRA87" s="612"/>
      <c r="QRB87" s="612"/>
      <c r="QRC87" s="612"/>
      <c r="QRD87" s="612"/>
      <c r="QRE87" s="181"/>
      <c r="QRF87" s="611"/>
      <c r="QRG87" s="612"/>
      <c r="QRH87" s="612"/>
      <c r="QRI87" s="612"/>
      <c r="QRJ87" s="612"/>
      <c r="QRK87" s="612"/>
      <c r="QRL87" s="181"/>
      <c r="QRM87" s="611"/>
      <c r="QRN87" s="612"/>
      <c r="QRO87" s="612"/>
      <c r="QRP87" s="612"/>
      <c r="QRQ87" s="612"/>
      <c r="QRR87" s="612"/>
      <c r="QRS87" s="181"/>
      <c r="QRT87" s="611"/>
      <c r="QRU87" s="612"/>
      <c r="QRV87" s="612"/>
      <c r="QRW87" s="612"/>
      <c r="QRX87" s="612"/>
      <c r="QRY87" s="612"/>
      <c r="QRZ87" s="181"/>
      <c r="QSA87" s="611"/>
      <c r="QSB87" s="612"/>
      <c r="QSC87" s="612"/>
      <c r="QSD87" s="612"/>
      <c r="QSE87" s="612"/>
      <c r="QSF87" s="612"/>
      <c r="QSG87" s="181"/>
      <c r="QSH87" s="611"/>
      <c r="QSI87" s="612"/>
      <c r="QSJ87" s="612"/>
      <c r="QSK87" s="612"/>
      <c r="QSL87" s="612"/>
      <c r="QSM87" s="612"/>
      <c r="QSN87" s="181"/>
      <c r="QSO87" s="611"/>
      <c r="QSP87" s="612"/>
      <c r="QSQ87" s="612"/>
      <c r="QSR87" s="612"/>
      <c r="QSS87" s="612"/>
      <c r="QST87" s="612"/>
      <c r="QSU87" s="181"/>
      <c r="QSV87" s="611"/>
      <c r="QSW87" s="612"/>
      <c r="QSX87" s="612"/>
      <c r="QSY87" s="612"/>
      <c r="QSZ87" s="612"/>
      <c r="QTA87" s="612"/>
      <c r="QTB87" s="181"/>
      <c r="QTC87" s="611"/>
      <c r="QTD87" s="612"/>
      <c r="QTE87" s="612"/>
      <c r="QTF87" s="612"/>
      <c r="QTG87" s="612"/>
      <c r="QTH87" s="612"/>
      <c r="QTI87" s="181"/>
      <c r="QTJ87" s="611"/>
      <c r="QTK87" s="612"/>
      <c r="QTL87" s="612"/>
      <c r="QTM87" s="612"/>
      <c r="QTN87" s="612"/>
      <c r="QTO87" s="612"/>
      <c r="QTP87" s="181"/>
      <c r="QTQ87" s="611"/>
      <c r="QTR87" s="612"/>
      <c r="QTS87" s="612"/>
      <c r="QTT87" s="612"/>
      <c r="QTU87" s="612"/>
      <c r="QTV87" s="612"/>
      <c r="QTW87" s="181"/>
      <c r="QTX87" s="611"/>
      <c r="QTY87" s="612"/>
      <c r="QTZ87" s="612"/>
      <c r="QUA87" s="612"/>
      <c r="QUB87" s="612"/>
      <c r="QUC87" s="612"/>
      <c r="QUD87" s="181"/>
      <c r="QUE87" s="611"/>
      <c r="QUF87" s="612"/>
      <c r="QUG87" s="612"/>
      <c r="QUH87" s="612"/>
      <c r="QUI87" s="612"/>
      <c r="QUJ87" s="612"/>
      <c r="QUK87" s="181"/>
      <c r="QUL87" s="611"/>
      <c r="QUM87" s="612"/>
      <c r="QUN87" s="612"/>
      <c r="QUO87" s="612"/>
      <c r="QUP87" s="612"/>
      <c r="QUQ87" s="612"/>
      <c r="QUR87" s="181"/>
      <c r="QUS87" s="611"/>
      <c r="QUT87" s="612"/>
      <c r="QUU87" s="612"/>
      <c r="QUV87" s="612"/>
      <c r="QUW87" s="612"/>
      <c r="QUX87" s="612"/>
      <c r="QUY87" s="181"/>
      <c r="QUZ87" s="611"/>
      <c r="QVA87" s="612"/>
      <c r="QVB87" s="612"/>
      <c r="QVC87" s="612"/>
      <c r="QVD87" s="612"/>
      <c r="QVE87" s="612"/>
      <c r="QVF87" s="181"/>
      <c r="QVG87" s="611"/>
      <c r="QVH87" s="612"/>
      <c r="QVI87" s="612"/>
      <c r="QVJ87" s="612"/>
      <c r="QVK87" s="612"/>
      <c r="QVL87" s="612"/>
      <c r="QVM87" s="181"/>
      <c r="QVN87" s="611"/>
      <c r="QVO87" s="612"/>
      <c r="QVP87" s="612"/>
      <c r="QVQ87" s="612"/>
      <c r="QVR87" s="612"/>
      <c r="QVS87" s="612"/>
      <c r="QVT87" s="181"/>
      <c r="QVU87" s="611"/>
      <c r="QVV87" s="612"/>
      <c r="QVW87" s="612"/>
      <c r="QVX87" s="612"/>
      <c r="QVY87" s="612"/>
      <c r="QVZ87" s="612"/>
      <c r="QWA87" s="181"/>
      <c r="QWB87" s="611"/>
      <c r="QWC87" s="612"/>
      <c r="QWD87" s="612"/>
      <c r="QWE87" s="612"/>
      <c r="QWF87" s="612"/>
      <c r="QWG87" s="612"/>
      <c r="QWH87" s="181"/>
      <c r="QWI87" s="611"/>
      <c r="QWJ87" s="612"/>
      <c r="QWK87" s="612"/>
      <c r="QWL87" s="612"/>
      <c r="QWM87" s="612"/>
      <c r="QWN87" s="612"/>
      <c r="QWO87" s="181"/>
      <c r="QWP87" s="611"/>
      <c r="QWQ87" s="612"/>
      <c r="QWR87" s="612"/>
      <c r="QWS87" s="612"/>
      <c r="QWT87" s="612"/>
      <c r="QWU87" s="612"/>
      <c r="QWV87" s="181"/>
      <c r="QWW87" s="611"/>
      <c r="QWX87" s="612"/>
      <c r="QWY87" s="612"/>
      <c r="QWZ87" s="612"/>
      <c r="QXA87" s="612"/>
      <c r="QXB87" s="612"/>
      <c r="QXC87" s="181"/>
      <c r="QXD87" s="611"/>
      <c r="QXE87" s="612"/>
      <c r="QXF87" s="612"/>
      <c r="QXG87" s="612"/>
      <c r="QXH87" s="612"/>
      <c r="QXI87" s="612"/>
      <c r="QXJ87" s="181"/>
      <c r="QXK87" s="611"/>
      <c r="QXL87" s="612"/>
      <c r="QXM87" s="612"/>
      <c r="QXN87" s="612"/>
      <c r="QXO87" s="612"/>
      <c r="QXP87" s="612"/>
      <c r="QXQ87" s="181"/>
      <c r="QXR87" s="611"/>
      <c r="QXS87" s="612"/>
      <c r="QXT87" s="612"/>
      <c r="QXU87" s="612"/>
      <c r="QXV87" s="612"/>
      <c r="QXW87" s="612"/>
      <c r="QXX87" s="181"/>
      <c r="QXY87" s="611"/>
      <c r="QXZ87" s="612"/>
      <c r="QYA87" s="612"/>
      <c r="QYB87" s="612"/>
      <c r="QYC87" s="612"/>
      <c r="QYD87" s="612"/>
      <c r="QYE87" s="181"/>
      <c r="QYF87" s="611"/>
      <c r="QYG87" s="612"/>
      <c r="QYH87" s="612"/>
      <c r="QYI87" s="612"/>
      <c r="QYJ87" s="612"/>
      <c r="QYK87" s="612"/>
      <c r="QYL87" s="181"/>
      <c r="QYM87" s="611"/>
      <c r="QYN87" s="612"/>
      <c r="QYO87" s="612"/>
      <c r="QYP87" s="612"/>
      <c r="QYQ87" s="612"/>
      <c r="QYR87" s="612"/>
      <c r="QYS87" s="181"/>
      <c r="QYT87" s="611"/>
      <c r="QYU87" s="612"/>
      <c r="QYV87" s="612"/>
      <c r="QYW87" s="612"/>
      <c r="QYX87" s="612"/>
      <c r="QYY87" s="612"/>
      <c r="QYZ87" s="181"/>
      <c r="QZA87" s="611"/>
      <c r="QZB87" s="612"/>
      <c r="QZC87" s="612"/>
      <c r="QZD87" s="612"/>
      <c r="QZE87" s="612"/>
      <c r="QZF87" s="612"/>
      <c r="QZG87" s="181"/>
      <c r="QZH87" s="611"/>
      <c r="QZI87" s="612"/>
      <c r="QZJ87" s="612"/>
      <c r="QZK87" s="612"/>
      <c r="QZL87" s="612"/>
      <c r="QZM87" s="612"/>
      <c r="QZN87" s="181"/>
      <c r="QZO87" s="611"/>
      <c r="QZP87" s="612"/>
      <c r="QZQ87" s="612"/>
      <c r="QZR87" s="612"/>
      <c r="QZS87" s="612"/>
      <c r="QZT87" s="612"/>
      <c r="QZU87" s="181"/>
      <c r="QZV87" s="611"/>
      <c r="QZW87" s="612"/>
      <c r="QZX87" s="612"/>
      <c r="QZY87" s="612"/>
      <c r="QZZ87" s="612"/>
      <c r="RAA87" s="612"/>
      <c r="RAB87" s="181"/>
      <c r="RAC87" s="611"/>
      <c r="RAD87" s="612"/>
      <c r="RAE87" s="612"/>
      <c r="RAF87" s="612"/>
      <c r="RAG87" s="612"/>
      <c r="RAH87" s="612"/>
      <c r="RAI87" s="181"/>
      <c r="RAJ87" s="611"/>
      <c r="RAK87" s="612"/>
      <c r="RAL87" s="612"/>
      <c r="RAM87" s="612"/>
      <c r="RAN87" s="612"/>
      <c r="RAO87" s="612"/>
      <c r="RAP87" s="181"/>
      <c r="RAQ87" s="611"/>
      <c r="RAR87" s="612"/>
      <c r="RAS87" s="612"/>
      <c r="RAT87" s="612"/>
      <c r="RAU87" s="612"/>
      <c r="RAV87" s="612"/>
      <c r="RAW87" s="181"/>
      <c r="RAX87" s="611"/>
      <c r="RAY87" s="612"/>
      <c r="RAZ87" s="612"/>
      <c r="RBA87" s="612"/>
      <c r="RBB87" s="612"/>
      <c r="RBC87" s="612"/>
      <c r="RBD87" s="181"/>
      <c r="RBE87" s="611"/>
      <c r="RBF87" s="612"/>
      <c r="RBG87" s="612"/>
      <c r="RBH87" s="612"/>
      <c r="RBI87" s="612"/>
      <c r="RBJ87" s="612"/>
      <c r="RBK87" s="181"/>
      <c r="RBL87" s="611"/>
      <c r="RBM87" s="612"/>
      <c r="RBN87" s="612"/>
      <c r="RBO87" s="612"/>
      <c r="RBP87" s="612"/>
      <c r="RBQ87" s="612"/>
      <c r="RBR87" s="181"/>
      <c r="RBS87" s="611"/>
      <c r="RBT87" s="612"/>
      <c r="RBU87" s="612"/>
      <c r="RBV87" s="612"/>
      <c r="RBW87" s="612"/>
      <c r="RBX87" s="612"/>
      <c r="RBY87" s="181"/>
      <c r="RBZ87" s="611"/>
      <c r="RCA87" s="612"/>
      <c r="RCB87" s="612"/>
      <c r="RCC87" s="612"/>
      <c r="RCD87" s="612"/>
      <c r="RCE87" s="612"/>
      <c r="RCF87" s="181"/>
      <c r="RCG87" s="611"/>
      <c r="RCH87" s="612"/>
      <c r="RCI87" s="612"/>
      <c r="RCJ87" s="612"/>
      <c r="RCK87" s="612"/>
      <c r="RCL87" s="612"/>
      <c r="RCM87" s="181"/>
      <c r="RCN87" s="611"/>
      <c r="RCO87" s="612"/>
      <c r="RCP87" s="612"/>
      <c r="RCQ87" s="612"/>
      <c r="RCR87" s="612"/>
      <c r="RCS87" s="612"/>
      <c r="RCT87" s="181"/>
      <c r="RCU87" s="611"/>
      <c r="RCV87" s="612"/>
      <c r="RCW87" s="612"/>
      <c r="RCX87" s="612"/>
      <c r="RCY87" s="612"/>
      <c r="RCZ87" s="612"/>
      <c r="RDA87" s="181"/>
      <c r="RDB87" s="611"/>
      <c r="RDC87" s="612"/>
      <c r="RDD87" s="612"/>
      <c r="RDE87" s="612"/>
      <c r="RDF87" s="612"/>
      <c r="RDG87" s="612"/>
      <c r="RDH87" s="181"/>
      <c r="RDI87" s="611"/>
      <c r="RDJ87" s="612"/>
      <c r="RDK87" s="612"/>
      <c r="RDL87" s="612"/>
      <c r="RDM87" s="612"/>
      <c r="RDN87" s="612"/>
      <c r="RDO87" s="181"/>
      <c r="RDP87" s="611"/>
      <c r="RDQ87" s="612"/>
      <c r="RDR87" s="612"/>
      <c r="RDS87" s="612"/>
      <c r="RDT87" s="612"/>
      <c r="RDU87" s="612"/>
      <c r="RDV87" s="181"/>
      <c r="RDW87" s="611"/>
      <c r="RDX87" s="612"/>
      <c r="RDY87" s="612"/>
      <c r="RDZ87" s="612"/>
      <c r="REA87" s="612"/>
      <c r="REB87" s="612"/>
      <c r="REC87" s="181"/>
      <c r="RED87" s="611"/>
      <c r="REE87" s="612"/>
      <c r="REF87" s="612"/>
      <c r="REG87" s="612"/>
      <c r="REH87" s="612"/>
      <c r="REI87" s="612"/>
      <c r="REJ87" s="181"/>
      <c r="REK87" s="611"/>
      <c r="REL87" s="612"/>
      <c r="REM87" s="612"/>
      <c r="REN87" s="612"/>
      <c r="REO87" s="612"/>
      <c r="REP87" s="612"/>
      <c r="REQ87" s="181"/>
      <c r="RER87" s="611"/>
      <c r="RES87" s="612"/>
      <c r="RET87" s="612"/>
      <c r="REU87" s="612"/>
      <c r="REV87" s="612"/>
      <c r="REW87" s="612"/>
      <c r="REX87" s="181"/>
      <c r="REY87" s="611"/>
      <c r="REZ87" s="612"/>
      <c r="RFA87" s="612"/>
      <c r="RFB87" s="612"/>
      <c r="RFC87" s="612"/>
      <c r="RFD87" s="612"/>
      <c r="RFE87" s="181"/>
      <c r="RFF87" s="611"/>
      <c r="RFG87" s="612"/>
      <c r="RFH87" s="612"/>
      <c r="RFI87" s="612"/>
      <c r="RFJ87" s="612"/>
      <c r="RFK87" s="612"/>
      <c r="RFL87" s="181"/>
      <c r="RFM87" s="611"/>
      <c r="RFN87" s="612"/>
      <c r="RFO87" s="612"/>
      <c r="RFP87" s="612"/>
      <c r="RFQ87" s="612"/>
      <c r="RFR87" s="612"/>
      <c r="RFS87" s="181"/>
      <c r="RFT87" s="611"/>
      <c r="RFU87" s="612"/>
      <c r="RFV87" s="612"/>
      <c r="RFW87" s="612"/>
      <c r="RFX87" s="612"/>
      <c r="RFY87" s="612"/>
      <c r="RFZ87" s="181"/>
      <c r="RGA87" s="611"/>
      <c r="RGB87" s="612"/>
      <c r="RGC87" s="612"/>
      <c r="RGD87" s="612"/>
      <c r="RGE87" s="612"/>
      <c r="RGF87" s="612"/>
      <c r="RGG87" s="181"/>
      <c r="RGH87" s="611"/>
      <c r="RGI87" s="612"/>
      <c r="RGJ87" s="612"/>
      <c r="RGK87" s="612"/>
      <c r="RGL87" s="612"/>
      <c r="RGM87" s="612"/>
      <c r="RGN87" s="181"/>
      <c r="RGO87" s="611"/>
      <c r="RGP87" s="612"/>
      <c r="RGQ87" s="612"/>
      <c r="RGR87" s="612"/>
      <c r="RGS87" s="612"/>
      <c r="RGT87" s="612"/>
      <c r="RGU87" s="181"/>
      <c r="RGV87" s="611"/>
      <c r="RGW87" s="612"/>
      <c r="RGX87" s="612"/>
      <c r="RGY87" s="612"/>
      <c r="RGZ87" s="612"/>
      <c r="RHA87" s="612"/>
      <c r="RHB87" s="181"/>
      <c r="RHC87" s="611"/>
      <c r="RHD87" s="612"/>
      <c r="RHE87" s="612"/>
      <c r="RHF87" s="612"/>
      <c r="RHG87" s="612"/>
      <c r="RHH87" s="612"/>
      <c r="RHI87" s="181"/>
      <c r="RHJ87" s="611"/>
      <c r="RHK87" s="612"/>
      <c r="RHL87" s="612"/>
      <c r="RHM87" s="612"/>
      <c r="RHN87" s="612"/>
      <c r="RHO87" s="612"/>
      <c r="RHP87" s="181"/>
      <c r="RHQ87" s="611"/>
      <c r="RHR87" s="612"/>
      <c r="RHS87" s="612"/>
      <c r="RHT87" s="612"/>
      <c r="RHU87" s="612"/>
      <c r="RHV87" s="612"/>
      <c r="RHW87" s="181"/>
      <c r="RHX87" s="611"/>
      <c r="RHY87" s="612"/>
      <c r="RHZ87" s="612"/>
      <c r="RIA87" s="612"/>
      <c r="RIB87" s="612"/>
      <c r="RIC87" s="612"/>
      <c r="RID87" s="181"/>
      <c r="RIE87" s="611"/>
      <c r="RIF87" s="612"/>
      <c r="RIG87" s="612"/>
      <c r="RIH87" s="612"/>
      <c r="RII87" s="612"/>
      <c r="RIJ87" s="612"/>
      <c r="RIK87" s="181"/>
      <c r="RIL87" s="611"/>
      <c r="RIM87" s="612"/>
      <c r="RIN87" s="612"/>
      <c r="RIO87" s="612"/>
      <c r="RIP87" s="612"/>
      <c r="RIQ87" s="612"/>
      <c r="RIR87" s="181"/>
      <c r="RIS87" s="611"/>
      <c r="RIT87" s="612"/>
      <c r="RIU87" s="612"/>
      <c r="RIV87" s="612"/>
      <c r="RIW87" s="612"/>
      <c r="RIX87" s="612"/>
      <c r="RIY87" s="181"/>
      <c r="RIZ87" s="611"/>
      <c r="RJA87" s="612"/>
      <c r="RJB87" s="612"/>
      <c r="RJC87" s="612"/>
      <c r="RJD87" s="612"/>
      <c r="RJE87" s="612"/>
      <c r="RJF87" s="181"/>
      <c r="RJG87" s="611"/>
      <c r="RJH87" s="612"/>
      <c r="RJI87" s="612"/>
      <c r="RJJ87" s="612"/>
      <c r="RJK87" s="612"/>
      <c r="RJL87" s="612"/>
      <c r="RJM87" s="181"/>
      <c r="RJN87" s="611"/>
      <c r="RJO87" s="612"/>
      <c r="RJP87" s="612"/>
      <c r="RJQ87" s="612"/>
      <c r="RJR87" s="612"/>
      <c r="RJS87" s="612"/>
      <c r="RJT87" s="181"/>
      <c r="RJU87" s="611"/>
      <c r="RJV87" s="612"/>
      <c r="RJW87" s="612"/>
      <c r="RJX87" s="612"/>
      <c r="RJY87" s="612"/>
      <c r="RJZ87" s="612"/>
      <c r="RKA87" s="181"/>
      <c r="RKB87" s="611"/>
      <c r="RKC87" s="612"/>
      <c r="RKD87" s="612"/>
      <c r="RKE87" s="612"/>
      <c r="RKF87" s="612"/>
      <c r="RKG87" s="612"/>
      <c r="RKH87" s="181"/>
      <c r="RKI87" s="611"/>
      <c r="RKJ87" s="612"/>
      <c r="RKK87" s="612"/>
      <c r="RKL87" s="612"/>
      <c r="RKM87" s="612"/>
      <c r="RKN87" s="612"/>
      <c r="RKO87" s="181"/>
      <c r="RKP87" s="611"/>
      <c r="RKQ87" s="612"/>
      <c r="RKR87" s="612"/>
      <c r="RKS87" s="612"/>
      <c r="RKT87" s="612"/>
      <c r="RKU87" s="612"/>
      <c r="RKV87" s="181"/>
      <c r="RKW87" s="611"/>
      <c r="RKX87" s="612"/>
      <c r="RKY87" s="612"/>
      <c r="RKZ87" s="612"/>
      <c r="RLA87" s="612"/>
      <c r="RLB87" s="612"/>
      <c r="RLC87" s="181"/>
      <c r="RLD87" s="611"/>
      <c r="RLE87" s="612"/>
      <c r="RLF87" s="612"/>
      <c r="RLG87" s="612"/>
      <c r="RLH87" s="612"/>
      <c r="RLI87" s="612"/>
      <c r="RLJ87" s="181"/>
      <c r="RLK87" s="611"/>
      <c r="RLL87" s="612"/>
      <c r="RLM87" s="612"/>
      <c r="RLN87" s="612"/>
      <c r="RLO87" s="612"/>
      <c r="RLP87" s="612"/>
      <c r="RLQ87" s="181"/>
      <c r="RLR87" s="611"/>
      <c r="RLS87" s="612"/>
      <c r="RLT87" s="612"/>
      <c r="RLU87" s="612"/>
      <c r="RLV87" s="612"/>
      <c r="RLW87" s="612"/>
      <c r="RLX87" s="181"/>
      <c r="RLY87" s="611"/>
      <c r="RLZ87" s="612"/>
      <c r="RMA87" s="612"/>
      <c r="RMB87" s="612"/>
      <c r="RMC87" s="612"/>
      <c r="RMD87" s="612"/>
      <c r="RME87" s="181"/>
      <c r="RMF87" s="611"/>
      <c r="RMG87" s="612"/>
      <c r="RMH87" s="612"/>
      <c r="RMI87" s="612"/>
      <c r="RMJ87" s="612"/>
      <c r="RMK87" s="612"/>
      <c r="RML87" s="181"/>
      <c r="RMM87" s="611"/>
      <c r="RMN87" s="612"/>
      <c r="RMO87" s="612"/>
      <c r="RMP87" s="612"/>
      <c r="RMQ87" s="612"/>
      <c r="RMR87" s="612"/>
      <c r="RMS87" s="181"/>
      <c r="RMT87" s="611"/>
      <c r="RMU87" s="612"/>
      <c r="RMV87" s="612"/>
      <c r="RMW87" s="612"/>
      <c r="RMX87" s="612"/>
      <c r="RMY87" s="612"/>
      <c r="RMZ87" s="181"/>
      <c r="RNA87" s="611"/>
      <c r="RNB87" s="612"/>
      <c r="RNC87" s="612"/>
      <c r="RND87" s="612"/>
      <c r="RNE87" s="612"/>
      <c r="RNF87" s="612"/>
      <c r="RNG87" s="181"/>
      <c r="RNH87" s="611"/>
      <c r="RNI87" s="612"/>
      <c r="RNJ87" s="612"/>
      <c r="RNK87" s="612"/>
      <c r="RNL87" s="612"/>
      <c r="RNM87" s="612"/>
      <c r="RNN87" s="181"/>
      <c r="RNO87" s="611"/>
      <c r="RNP87" s="612"/>
      <c r="RNQ87" s="612"/>
      <c r="RNR87" s="612"/>
      <c r="RNS87" s="612"/>
      <c r="RNT87" s="612"/>
      <c r="RNU87" s="181"/>
      <c r="RNV87" s="611"/>
      <c r="RNW87" s="612"/>
      <c r="RNX87" s="612"/>
      <c r="RNY87" s="612"/>
      <c r="RNZ87" s="612"/>
      <c r="ROA87" s="612"/>
      <c r="ROB87" s="181"/>
      <c r="ROC87" s="611"/>
      <c r="ROD87" s="612"/>
      <c r="ROE87" s="612"/>
      <c r="ROF87" s="612"/>
      <c r="ROG87" s="612"/>
      <c r="ROH87" s="612"/>
      <c r="ROI87" s="181"/>
      <c r="ROJ87" s="611"/>
      <c r="ROK87" s="612"/>
      <c r="ROL87" s="612"/>
      <c r="ROM87" s="612"/>
      <c r="RON87" s="612"/>
      <c r="ROO87" s="612"/>
      <c r="ROP87" s="181"/>
      <c r="ROQ87" s="611"/>
      <c r="ROR87" s="612"/>
      <c r="ROS87" s="612"/>
      <c r="ROT87" s="612"/>
      <c r="ROU87" s="612"/>
      <c r="ROV87" s="612"/>
      <c r="ROW87" s="181"/>
      <c r="ROX87" s="611"/>
      <c r="ROY87" s="612"/>
      <c r="ROZ87" s="612"/>
      <c r="RPA87" s="612"/>
      <c r="RPB87" s="612"/>
      <c r="RPC87" s="612"/>
      <c r="RPD87" s="181"/>
      <c r="RPE87" s="611"/>
      <c r="RPF87" s="612"/>
      <c r="RPG87" s="612"/>
      <c r="RPH87" s="612"/>
      <c r="RPI87" s="612"/>
      <c r="RPJ87" s="612"/>
      <c r="RPK87" s="181"/>
      <c r="RPL87" s="611"/>
      <c r="RPM87" s="612"/>
      <c r="RPN87" s="612"/>
      <c r="RPO87" s="612"/>
      <c r="RPP87" s="612"/>
      <c r="RPQ87" s="612"/>
      <c r="RPR87" s="181"/>
      <c r="RPS87" s="611"/>
      <c r="RPT87" s="612"/>
      <c r="RPU87" s="612"/>
      <c r="RPV87" s="612"/>
      <c r="RPW87" s="612"/>
      <c r="RPX87" s="612"/>
      <c r="RPY87" s="181"/>
      <c r="RPZ87" s="611"/>
      <c r="RQA87" s="612"/>
      <c r="RQB87" s="612"/>
      <c r="RQC87" s="612"/>
      <c r="RQD87" s="612"/>
      <c r="RQE87" s="612"/>
      <c r="RQF87" s="181"/>
      <c r="RQG87" s="611"/>
      <c r="RQH87" s="612"/>
      <c r="RQI87" s="612"/>
      <c r="RQJ87" s="612"/>
      <c r="RQK87" s="612"/>
      <c r="RQL87" s="612"/>
      <c r="RQM87" s="181"/>
      <c r="RQN87" s="611"/>
      <c r="RQO87" s="612"/>
      <c r="RQP87" s="612"/>
      <c r="RQQ87" s="612"/>
      <c r="RQR87" s="612"/>
      <c r="RQS87" s="612"/>
      <c r="RQT87" s="181"/>
      <c r="RQU87" s="611"/>
      <c r="RQV87" s="612"/>
      <c r="RQW87" s="612"/>
      <c r="RQX87" s="612"/>
      <c r="RQY87" s="612"/>
      <c r="RQZ87" s="612"/>
      <c r="RRA87" s="181"/>
      <c r="RRB87" s="611"/>
      <c r="RRC87" s="612"/>
      <c r="RRD87" s="612"/>
      <c r="RRE87" s="612"/>
      <c r="RRF87" s="612"/>
      <c r="RRG87" s="612"/>
      <c r="RRH87" s="181"/>
      <c r="RRI87" s="611"/>
      <c r="RRJ87" s="612"/>
      <c r="RRK87" s="612"/>
      <c r="RRL87" s="612"/>
      <c r="RRM87" s="612"/>
      <c r="RRN87" s="612"/>
      <c r="RRO87" s="181"/>
      <c r="RRP87" s="611"/>
      <c r="RRQ87" s="612"/>
      <c r="RRR87" s="612"/>
      <c r="RRS87" s="612"/>
      <c r="RRT87" s="612"/>
      <c r="RRU87" s="612"/>
      <c r="RRV87" s="181"/>
      <c r="RRW87" s="611"/>
      <c r="RRX87" s="612"/>
      <c r="RRY87" s="612"/>
      <c r="RRZ87" s="612"/>
      <c r="RSA87" s="612"/>
      <c r="RSB87" s="612"/>
      <c r="RSC87" s="181"/>
      <c r="RSD87" s="611"/>
      <c r="RSE87" s="612"/>
      <c r="RSF87" s="612"/>
      <c r="RSG87" s="612"/>
      <c r="RSH87" s="612"/>
      <c r="RSI87" s="612"/>
      <c r="RSJ87" s="181"/>
      <c r="RSK87" s="611"/>
      <c r="RSL87" s="612"/>
      <c r="RSM87" s="612"/>
      <c r="RSN87" s="612"/>
      <c r="RSO87" s="612"/>
      <c r="RSP87" s="612"/>
      <c r="RSQ87" s="181"/>
      <c r="RSR87" s="611"/>
      <c r="RSS87" s="612"/>
      <c r="RST87" s="612"/>
      <c r="RSU87" s="612"/>
      <c r="RSV87" s="612"/>
      <c r="RSW87" s="612"/>
      <c r="RSX87" s="181"/>
      <c r="RSY87" s="611"/>
      <c r="RSZ87" s="612"/>
      <c r="RTA87" s="612"/>
      <c r="RTB87" s="612"/>
      <c r="RTC87" s="612"/>
      <c r="RTD87" s="612"/>
      <c r="RTE87" s="181"/>
      <c r="RTF87" s="611"/>
      <c r="RTG87" s="612"/>
      <c r="RTH87" s="612"/>
      <c r="RTI87" s="612"/>
      <c r="RTJ87" s="612"/>
      <c r="RTK87" s="612"/>
      <c r="RTL87" s="181"/>
      <c r="RTM87" s="611"/>
      <c r="RTN87" s="612"/>
      <c r="RTO87" s="612"/>
      <c r="RTP87" s="612"/>
      <c r="RTQ87" s="612"/>
      <c r="RTR87" s="612"/>
      <c r="RTS87" s="181"/>
      <c r="RTT87" s="611"/>
      <c r="RTU87" s="612"/>
      <c r="RTV87" s="612"/>
      <c r="RTW87" s="612"/>
      <c r="RTX87" s="612"/>
      <c r="RTY87" s="612"/>
      <c r="RTZ87" s="181"/>
      <c r="RUA87" s="611"/>
      <c r="RUB87" s="612"/>
      <c r="RUC87" s="612"/>
      <c r="RUD87" s="612"/>
      <c r="RUE87" s="612"/>
      <c r="RUF87" s="612"/>
      <c r="RUG87" s="181"/>
      <c r="RUH87" s="611"/>
      <c r="RUI87" s="612"/>
      <c r="RUJ87" s="612"/>
      <c r="RUK87" s="612"/>
      <c r="RUL87" s="612"/>
      <c r="RUM87" s="612"/>
      <c r="RUN87" s="181"/>
      <c r="RUO87" s="611"/>
      <c r="RUP87" s="612"/>
      <c r="RUQ87" s="612"/>
      <c r="RUR87" s="612"/>
      <c r="RUS87" s="612"/>
      <c r="RUT87" s="612"/>
      <c r="RUU87" s="181"/>
      <c r="RUV87" s="611"/>
      <c r="RUW87" s="612"/>
      <c r="RUX87" s="612"/>
      <c r="RUY87" s="612"/>
      <c r="RUZ87" s="612"/>
      <c r="RVA87" s="612"/>
      <c r="RVB87" s="181"/>
      <c r="RVC87" s="611"/>
      <c r="RVD87" s="612"/>
      <c r="RVE87" s="612"/>
      <c r="RVF87" s="612"/>
      <c r="RVG87" s="612"/>
      <c r="RVH87" s="612"/>
      <c r="RVI87" s="181"/>
      <c r="RVJ87" s="611"/>
      <c r="RVK87" s="612"/>
      <c r="RVL87" s="612"/>
      <c r="RVM87" s="612"/>
      <c r="RVN87" s="612"/>
      <c r="RVO87" s="612"/>
      <c r="RVP87" s="181"/>
      <c r="RVQ87" s="611"/>
      <c r="RVR87" s="612"/>
      <c r="RVS87" s="612"/>
      <c r="RVT87" s="612"/>
      <c r="RVU87" s="612"/>
      <c r="RVV87" s="612"/>
      <c r="RVW87" s="181"/>
      <c r="RVX87" s="611"/>
      <c r="RVY87" s="612"/>
      <c r="RVZ87" s="612"/>
      <c r="RWA87" s="612"/>
      <c r="RWB87" s="612"/>
      <c r="RWC87" s="612"/>
      <c r="RWD87" s="181"/>
      <c r="RWE87" s="611"/>
      <c r="RWF87" s="612"/>
      <c r="RWG87" s="612"/>
      <c r="RWH87" s="612"/>
      <c r="RWI87" s="612"/>
      <c r="RWJ87" s="612"/>
      <c r="RWK87" s="181"/>
      <c r="RWL87" s="611"/>
      <c r="RWM87" s="612"/>
      <c r="RWN87" s="612"/>
      <c r="RWO87" s="612"/>
      <c r="RWP87" s="612"/>
      <c r="RWQ87" s="612"/>
      <c r="RWR87" s="181"/>
      <c r="RWS87" s="611"/>
      <c r="RWT87" s="612"/>
      <c r="RWU87" s="612"/>
      <c r="RWV87" s="612"/>
      <c r="RWW87" s="612"/>
      <c r="RWX87" s="612"/>
      <c r="RWY87" s="181"/>
      <c r="RWZ87" s="611"/>
      <c r="RXA87" s="612"/>
      <c r="RXB87" s="612"/>
      <c r="RXC87" s="612"/>
      <c r="RXD87" s="612"/>
      <c r="RXE87" s="612"/>
      <c r="RXF87" s="181"/>
      <c r="RXG87" s="611"/>
      <c r="RXH87" s="612"/>
      <c r="RXI87" s="612"/>
      <c r="RXJ87" s="612"/>
      <c r="RXK87" s="612"/>
      <c r="RXL87" s="612"/>
      <c r="RXM87" s="181"/>
      <c r="RXN87" s="611"/>
      <c r="RXO87" s="612"/>
      <c r="RXP87" s="612"/>
      <c r="RXQ87" s="612"/>
      <c r="RXR87" s="612"/>
      <c r="RXS87" s="612"/>
      <c r="RXT87" s="181"/>
      <c r="RXU87" s="611"/>
      <c r="RXV87" s="612"/>
      <c r="RXW87" s="612"/>
      <c r="RXX87" s="612"/>
      <c r="RXY87" s="612"/>
      <c r="RXZ87" s="612"/>
      <c r="RYA87" s="181"/>
      <c r="RYB87" s="611"/>
      <c r="RYC87" s="612"/>
      <c r="RYD87" s="612"/>
      <c r="RYE87" s="612"/>
      <c r="RYF87" s="612"/>
      <c r="RYG87" s="612"/>
      <c r="RYH87" s="181"/>
      <c r="RYI87" s="611"/>
      <c r="RYJ87" s="612"/>
      <c r="RYK87" s="612"/>
      <c r="RYL87" s="612"/>
      <c r="RYM87" s="612"/>
      <c r="RYN87" s="612"/>
      <c r="RYO87" s="181"/>
      <c r="RYP87" s="611"/>
      <c r="RYQ87" s="612"/>
      <c r="RYR87" s="612"/>
      <c r="RYS87" s="612"/>
      <c r="RYT87" s="612"/>
      <c r="RYU87" s="612"/>
      <c r="RYV87" s="181"/>
      <c r="RYW87" s="611"/>
      <c r="RYX87" s="612"/>
      <c r="RYY87" s="612"/>
      <c r="RYZ87" s="612"/>
      <c r="RZA87" s="612"/>
      <c r="RZB87" s="612"/>
      <c r="RZC87" s="181"/>
      <c r="RZD87" s="611"/>
      <c r="RZE87" s="612"/>
      <c r="RZF87" s="612"/>
      <c r="RZG87" s="612"/>
      <c r="RZH87" s="612"/>
      <c r="RZI87" s="612"/>
      <c r="RZJ87" s="181"/>
      <c r="RZK87" s="611"/>
      <c r="RZL87" s="612"/>
      <c r="RZM87" s="612"/>
      <c r="RZN87" s="612"/>
      <c r="RZO87" s="612"/>
      <c r="RZP87" s="612"/>
      <c r="RZQ87" s="181"/>
      <c r="RZR87" s="611"/>
      <c r="RZS87" s="612"/>
      <c r="RZT87" s="612"/>
      <c r="RZU87" s="612"/>
      <c r="RZV87" s="612"/>
      <c r="RZW87" s="612"/>
      <c r="RZX87" s="181"/>
      <c r="RZY87" s="611"/>
      <c r="RZZ87" s="612"/>
      <c r="SAA87" s="612"/>
      <c r="SAB87" s="612"/>
      <c r="SAC87" s="612"/>
      <c r="SAD87" s="612"/>
      <c r="SAE87" s="181"/>
      <c r="SAF87" s="611"/>
      <c r="SAG87" s="612"/>
      <c r="SAH87" s="612"/>
      <c r="SAI87" s="612"/>
      <c r="SAJ87" s="612"/>
      <c r="SAK87" s="612"/>
      <c r="SAL87" s="181"/>
      <c r="SAM87" s="611"/>
      <c r="SAN87" s="612"/>
      <c r="SAO87" s="612"/>
      <c r="SAP87" s="612"/>
      <c r="SAQ87" s="612"/>
      <c r="SAR87" s="612"/>
      <c r="SAS87" s="181"/>
      <c r="SAT87" s="611"/>
      <c r="SAU87" s="612"/>
      <c r="SAV87" s="612"/>
      <c r="SAW87" s="612"/>
      <c r="SAX87" s="612"/>
      <c r="SAY87" s="612"/>
      <c r="SAZ87" s="181"/>
      <c r="SBA87" s="611"/>
      <c r="SBB87" s="612"/>
      <c r="SBC87" s="612"/>
      <c r="SBD87" s="612"/>
      <c r="SBE87" s="612"/>
      <c r="SBF87" s="612"/>
      <c r="SBG87" s="181"/>
      <c r="SBH87" s="611"/>
      <c r="SBI87" s="612"/>
      <c r="SBJ87" s="612"/>
      <c r="SBK87" s="612"/>
      <c r="SBL87" s="612"/>
      <c r="SBM87" s="612"/>
      <c r="SBN87" s="181"/>
      <c r="SBO87" s="611"/>
      <c r="SBP87" s="612"/>
      <c r="SBQ87" s="612"/>
      <c r="SBR87" s="612"/>
      <c r="SBS87" s="612"/>
      <c r="SBT87" s="612"/>
      <c r="SBU87" s="181"/>
      <c r="SBV87" s="611"/>
      <c r="SBW87" s="612"/>
      <c r="SBX87" s="612"/>
      <c r="SBY87" s="612"/>
      <c r="SBZ87" s="612"/>
      <c r="SCA87" s="612"/>
      <c r="SCB87" s="181"/>
      <c r="SCC87" s="611"/>
      <c r="SCD87" s="612"/>
      <c r="SCE87" s="612"/>
      <c r="SCF87" s="612"/>
      <c r="SCG87" s="612"/>
      <c r="SCH87" s="612"/>
      <c r="SCI87" s="181"/>
      <c r="SCJ87" s="611"/>
      <c r="SCK87" s="612"/>
      <c r="SCL87" s="612"/>
      <c r="SCM87" s="612"/>
      <c r="SCN87" s="612"/>
      <c r="SCO87" s="612"/>
      <c r="SCP87" s="181"/>
      <c r="SCQ87" s="611"/>
      <c r="SCR87" s="612"/>
      <c r="SCS87" s="612"/>
      <c r="SCT87" s="612"/>
      <c r="SCU87" s="612"/>
      <c r="SCV87" s="612"/>
      <c r="SCW87" s="181"/>
      <c r="SCX87" s="611"/>
      <c r="SCY87" s="612"/>
      <c r="SCZ87" s="612"/>
      <c r="SDA87" s="612"/>
      <c r="SDB87" s="612"/>
      <c r="SDC87" s="612"/>
      <c r="SDD87" s="181"/>
      <c r="SDE87" s="611"/>
      <c r="SDF87" s="612"/>
      <c r="SDG87" s="612"/>
      <c r="SDH87" s="612"/>
      <c r="SDI87" s="612"/>
      <c r="SDJ87" s="612"/>
      <c r="SDK87" s="181"/>
      <c r="SDL87" s="611"/>
      <c r="SDM87" s="612"/>
      <c r="SDN87" s="612"/>
      <c r="SDO87" s="612"/>
      <c r="SDP87" s="612"/>
      <c r="SDQ87" s="612"/>
      <c r="SDR87" s="181"/>
      <c r="SDS87" s="611"/>
      <c r="SDT87" s="612"/>
      <c r="SDU87" s="612"/>
      <c r="SDV87" s="612"/>
      <c r="SDW87" s="612"/>
      <c r="SDX87" s="612"/>
      <c r="SDY87" s="181"/>
      <c r="SDZ87" s="611"/>
      <c r="SEA87" s="612"/>
      <c r="SEB87" s="612"/>
      <c r="SEC87" s="612"/>
      <c r="SED87" s="612"/>
      <c r="SEE87" s="612"/>
      <c r="SEF87" s="181"/>
      <c r="SEG87" s="611"/>
      <c r="SEH87" s="612"/>
      <c r="SEI87" s="612"/>
      <c r="SEJ87" s="612"/>
      <c r="SEK87" s="612"/>
      <c r="SEL87" s="612"/>
      <c r="SEM87" s="181"/>
      <c r="SEN87" s="611"/>
      <c r="SEO87" s="612"/>
      <c r="SEP87" s="612"/>
      <c r="SEQ87" s="612"/>
      <c r="SER87" s="612"/>
      <c r="SES87" s="612"/>
      <c r="SET87" s="181"/>
      <c r="SEU87" s="611"/>
      <c r="SEV87" s="612"/>
      <c r="SEW87" s="612"/>
      <c r="SEX87" s="612"/>
      <c r="SEY87" s="612"/>
      <c r="SEZ87" s="612"/>
      <c r="SFA87" s="181"/>
      <c r="SFB87" s="611"/>
      <c r="SFC87" s="612"/>
      <c r="SFD87" s="612"/>
      <c r="SFE87" s="612"/>
      <c r="SFF87" s="612"/>
      <c r="SFG87" s="612"/>
      <c r="SFH87" s="181"/>
      <c r="SFI87" s="611"/>
      <c r="SFJ87" s="612"/>
      <c r="SFK87" s="612"/>
      <c r="SFL87" s="612"/>
      <c r="SFM87" s="612"/>
      <c r="SFN87" s="612"/>
      <c r="SFO87" s="181"/>
      <c r="SFP87" s="611"/>
      <c r="SFQ87" s="612"/>
      <c r="SFR87" s="612"/>
      <c r="SFS87" s="612"/>
      <c r="SFT87" s="612"/>
      <c r="SFU87" s="612"/>
      <c r="SFV87" s="181"/>
      <c r="SFW87" s="611"/>
      <c r="SFX87" s="612"/>
      <c r="SFY87" s="612"/>
      <c r="SFZ87" s="612"/>
      <c r="SGA87" s="612"/>
      <c r="SGB87" s="612"/>
      <c r="SGC87" s="181"/>
      <c r="SGD87" s="611"/>
      <c r="SGE87" s="612"/>
      <c r="SGF87" s="612"/>
      <c r="SGG87" s="612"/>
      <c r="SGH87" s="612"/>
      <c r="SGI87" s="612"/>
      <c r="SGJ87" s="181"/>
      <c r="SGK87" s="611"/>
      <c r="SGL87" s="612"/>
      <c r="SGM87" s="612"/>
      <c r="SGN87" s="612"/>
      <c r="SGO87" s="612"/>
      <c r="SGP87" s="612"/>
      <c r="SGQ87" s="181"/>
      <c r="SGR87" s="611"/>
      <c r="SGS87" s="612"/>
      <c r="SGT87" s="612"/>
      <c r="SGU87" s="612"/>
      <c r="SGV87" s="612"/>
      <c r="SGW87" s="612"/>
      <c r="SGX87" s="181"/>
      <c r="SGY87" s="611"/>
      <c r="SGZ87" s="612"/>
      <c r="SHA87" s="612"/>
      <c r="SHB87" s="612"/>
      <c r="SHC87" s="612"/>
      <c r="SHD87" s="612"/>
      <c r="SHE87" s="181"/>
      <c r="SHF87" s="611"/>
      <c r="SHG87" s="612"/>
      <c r="SHH87" s="612"/>
      <c r="SHI87" s="612"/>
      <c r="SHJ87" s="612"/>
      <c r="SHK87" s="612"/>
      <c r="SHL87" s="181"/>
      <c r="SHM87" s="611"/>
      <c r="SHN87" s="612"/>
      <c r="SHO87" s="612"/>
      <c r="SHP87" s="612"/>
      <c r="SHQ87" s="612"/>
      <c r="SHR87" s="612"/>
      <c r="SHS87" s="181"/>
      <c r="SHT87" s="611"/>
      <c r="SHU87" s="612"/>
      <c r="SHV87" s="612"/>
      <c r="SHW87" s="612"/>
      <c r="SHX87" s="612"/>
      <c r="SHY87" s="612"/>
      <c r="SHZ87" s="181"/>
      <c r="SIA87" s="611"/>
      <c r="SIB87" s="612"/>
      <c r="SIC87" s="612"/>
      <c r="SID87" s="612"/>
      <c r="SIE87" s="612"/>
      <c r="SIF87" s="612"/>
      <c r="SIG87" s="181"/>
      <c r="SIH87" s="611"/>
      <c r="SII87" s="612"/>
      <c r="SIJ87" s="612"/>
      <c r="SIK87" s="612"/>
      <c r="SIL87" s="612"/>
      <c r="SIM87" s="612"/>
      <c r="SIN87" s="181"/>
      <c r="SIO87" s="611"/>
      <c r="SIP87" s="612"/>
      <c r="SIQ87" s="612"/>
      <c r="SIR87" s="612"/>
      <c r="SIS87" s="612"/>
      <c r="SIT87" s="612"/>
      <c r="SIU87" s="181"/>
      <c r="SIV87" s="611"/>
      <c r="SIW87" s="612"/>
      <c r="SIX87" s="612"/>
      <c r="SIY87" s="612"/>
      <c r="SIZ87" s="612"/>
      <c r="SJA87" s="612"/>
      <c r="SJB87" s="181"/>
      <c r="SJC87" s="611"/>
      <c r="SJD87" s="612"/>
      <c r="SJE87" s="612"/>
      <c r="SJF87" s="612"/>
      <c r="SJG87" s="612"/>
      <c r="SJH87" s="612"/>
      <c r="SJI87" s="181"/>
      <c r="SJJ87" s="611"/>
      <c r="SJK87" s="612"/>
      <c r="SJL87" s="612"/>
      <c r="SJM87" s="612"/>
      <c r="SJN87" s="612"/>
      <c r="SJO87" s="612"/>
      <c r="SJP87" s="181"/>
      <c r="SJQ87" s="611"/>
      <c r="SJR87" s="612"/>
      <c r="SJS87" s="612"/>
      <c r="SJT87" s="612"/>
      <c r="SJU87" s="612"/>
      <c r="SJV87" s="612"/>
      <c r="SJW87" s="181"/>
      <c r="SJX87" s="611"/>
      <c r="SJY87" s="612"/>
      <c r="SJZ87" s="612"/>
      <c r="SKA87" s="612"/>
      <c r="SKB87" s="612"/>
      <c r="SKC87" s="612"/>
      <c r="SKD87" s="181"/>
      <c r="SKE87" s="611"/>
      <c r="SKF87" s="612"/>
      <c r="SKG87" s="612"/>
      <c r="SKH87" s="612"/>
      <c r="SKI87" s="612"/>
      <c r="SKJ87" s="612"/>
      <c r="SKK87" s="181"/>
      <c r="SKL87" s="611"/>
      <c r="SKM87" s="612"/>
      <c r="SKN87" s="612"/>
      <c r="SKO87" s="612"/>
      <c r="SKP87" s="612"/>
      <c r="SKQ87" s="612"/>
      <c r="SKR87" s="181"/>
      <c r="SKS87" s="611"/>
      <c r="SKT87" s="612"/>
      <c r="SKU87" s="612"/>
      <c r="SKV87" s="612"/>
      <c r="SKW87" s="612"/>
      <c r="SKX87" s="612"/>
      <c r="SKY87" s="181"/>
      <c r="SKZ87" s="611"/>
      <c r="SLA87" s="612"/>
      <c r="SLB87" s="612"/>
      <c r="SLC87" s="612"/>
      <c r="SLD87" s="612"/>
      <c r="SLE87" s="612"/>
      <c r="SLF87" s="181"/>
      <c r="SLG87" s="611"/>
      <c r="SLH87" s="612"/>
      <c r="SLI87" s="612"/>
      <c r="SLJ87" s="612"/>
      <c r="SLK87" s="612"/>
      <c r="SLL87" s="612"/>
      <c r="SLM87" s="181"/>
      <c r="SLN87" s="611"/>
      <c r="SLO87" s="612"/>
      <c r="SLP87" s="612"/>
      <c r="SLQ87" s="612"/>
      <c r="SLR87" s="612"/>
      <c r="SLS87" s="612"/>
      <c r="SLT87" s="181"/>
      <c r="SLU87" s="611"/>
      <c r="SLV87" s="612"/>
      <c r="SLW87" s="612"/>
      <c r="SLX87" s="612"/>
      <c r="SLY87" s="612"/>
      <c r="SLZ87" s="612"/>
      <c r="SMA87" s="181"/>
      <c r="SMB87" s="611"/>
      <c r="SMC87" s="612"/>
      <c r="SMD87" s="612"/>
      <c r="SME87" s="612"/>
      <c r="SMF87" s="612"/>
      <c r="SMG87" s="612"/>
      <c r="SMH87" s="181"/>
      <c r="SMI87" s="611"/>
      <c r="SMJ87" s="612"/>
      <c r="SMK87" s="612"/>
      <c r="SML87" s="612"/>
      <c r="SMM87" s="612"/>
      <c r="SMN87" s="612"/>
      <c r="SMO87" s="181"/>
      <c r="SMP87" s="611"/>
      <c r="SMQ87" s="612"/>
      <c r="SMR87" s="612"/>
      <c r="SMS87" s="612"/>
      <c r="SMT87" s="612"/>
      <c r="SMU87" s="612"/>
      <c r="SMV87" s="181"/>
      <c r="SMW87" s="611"/>
      <c r="SMX87" s="612"/>
      <c r="SMY87" s="612"/>
      <c r="SMZ87" s="612"/>
      <c r="SNA87" s="612"/>
      <c r="SNB87" s="612"/>
      <c r="SNC87" s="181"/>
      <c r="SND87" s="611"/>
      <c r="SNE87" s="612"/>
      <c r="SNF87" s="612"/>
      <c r="SNG87" s="612"/>
      <c r="SNH87" s="612"/>
      <c r="SNI87" s="612"/>
      <c r="SNJ87" s="181"/>
      <c r="SNK87" s="611"/>
      <c r="SNL87" s="612"/>
      <c r="SNM87" s="612"/>
      <c r="SNN87" s="612"/>
      <c r="SNO87" s="612"/>
      <c r="SNP87" s="612"/>
      <c r="SNQ87" s="181"/>
      <c r="SNR87" s="611"/>
      <c r="SNS87" s="612"/>
      <c r="SNT87" s="612"/>
      <c r="SNU87" s="612"/>
      <c r="SNV87" s="612"/>
      <c r="SNW87" s="612"/>
      <c r="SNX87" s="181"/>
      <c r="SNY87" s="611"/>
      <c r="SNZ87" s="612"/>
      <c r="SOA87" s="612"/>
      <c r="SOB87" s="612"/>
      <c r="SOC87" s="612"/>
      <c r="SOD87" s="612"/>
      <c r="SOE87" s="181"/>
      <c r="SOF87" s="611"/>
      <c r="SOG87" s="612"/>
      <c r="SOH87" s="612"/>
      <c r="SOI87" s="612"/>
      <c r="SOJ87" s="612"/>
      <c r="SOK87" s="612"/>
      <c r="SOL87" s="181"/>
      <c r="SOM87" s="611"/>
      <c r="SON87" s="612"/>
      <c r="SOO87" s="612"/>
      <c r="SOP87" s="612"/>
      <c r="SOQ87" s="612"/>
      <c r="SOR87" s="612"/>
      <c r="SOS87" s="181"/>
      <c r="SOT87" s="611"/>
      <c r="SOU87" s="612"/>
      <c r="SOV87" s="612"/>
      <c r="SOW87" s="612"/>
      <c r="SOX87" s="612"/>
      <c r="SOY87" s="612"/>
      <c r="SOZ87" s="181"/>
      <c r="SPA87" s="611"/>
      <c r="SPB87" s="612"/>
      <c r="SPC87" s="612"/>
      <c r="SPD87" s="612"/>
      <c r="SPE87" s="612"/>
      <c r="SPF87" s="612"/>
      <c r="SPG87" s="181"/>
      <c r="SPH87" s="611"/>
      <c r="SPI87" s="612"/>
      <c r="SPJ87" s="612"/>
      <c r="SPK87" s="612"/>
      <c r="SPL87" s="612"/>
      <c r="SPM87" s="612"/>
      <c r="SPN87" s="181"/>
      <c r="SPO87" s="611"/>
      <c r="SPP87" s="612"/>
      <c r="SPQ87" s="612"/>
      <c r="SPR87" s="612"/>
      <c r="SPS87" s="612"/>
      <c r="SPT87" s="612"/>
      <c r="SPU87" s="181"/>
      <c r="SPV87" s="611"/>
      <c r="SPW87" s="612"/>
      <c r="SPX87" s="612"/>
      <c r="SPY87" s="612"/>
      <c r="SPZ87" s="612"/>
      <c r="SQA87" s="612"/>
      <c r="SQB87" s="181"/>
      <c r="SQC87" s="611"/>
      <c r="SQD87" s="612"/>
      <c r="SQE87" s="612"/>
      <c r="SQF87" s="612"/>
      <c r="SQG87" s="612"/>
      <c r="SQH87" s="612"/>
      <c r="SQI87" s="181"/>
      <c r="SQJ87" s="611"/>
      <c r="SQK87" s="612"/>
      <c r="SQL87" s="612"/>
      <c r="SQM87" s="612"/>
      <c r="SQN87" s="612"/>
      <c r="SQO87" s="612"/>
      <c r="SQP87" s="181"/>
      <c r="SQQ87" s="611"/>
      <c r="SQR87" s="612"/>
      <c r="SQS87" s="612"/>
      <c r="SQT87" s="612"/>
      <c r="SQU87" s="612"/>
      <c r="SQV87" s="612"/>
      <c r="SQW87" s="181"/>
      <c r="SQX87" s="611"/>
      <c r="SQY87" s="612"/>
      <c r="SQZ87" s="612"/>
      <c r="SRA87" s="612"/>
      <c r="SRB87" s="612"/>
      <c r="SRC87" s="612"/>
      <c r="SRD87" s="181"/>
      <c r="SRE87" s="611"/>
      <c r="SRF87" s="612"/>
      <c r="SRG87" s="612"/>
      <c r="SRH87" s="612"/>
      <c r="SRI87" s="612"/>
      <c r="SRJ87" s="612"/>
      <c r="SRK87" s="181"/>
      <c r="SRL87" s="611"/>
      <c r="SRM87" s="612"/>
      <c r="SRN87" s="612"/>
      <c r="SRO87" s="612"/>
      <c r="SRP87" s="612"/>
      <c r="SRQ87" s="612"/>
      <c r="SRR87" s="181"/>
      <c r="SRS87" s="611"/>
      <c r="SRT87" s="612"/>
      <c r="SRU87" s="612"/>
      <c r="SRV87" s="612"/>
      <c r="SRW87" s="612"/>
      <c r="SRX87" s="612"/>
      <c r="SRY87" s="181"/>
      <c r="SRZ87" s="611"/>
      <c r="SSA87" s="612"/>
      <c r="SSB87" s="612"/>
      <c r="SSC87" s="612"/>
      <c r="SSD87" s="612"/>
      <c r="SSE87" s="612"/>
      <c r="SSF87" s="181"/>
      <c r="SSG87" s="611"/>
      <c r="SSH87" s="612"/>
      <c r="SSI87" s="612"/>
      <c r="SSJ87" s="612"/>
      <c r="SSK87" s="612"/>
      <c r="SSL87" s="612"/>
      <c r="SSM87" s="181"/>
      <c r="SSN87" s="611"/>
      <c r="SSO87" s="612"/>
      <c r="SSP87" s="612"/>
      <c r="SSQ87" s="612"/>
      <c r="SSR87" s="612"/>
      <c r="SSS87" s="612"/>
      <c r="SST87" s="181"/>
      <c r="SSU87" s="611"/>
      <c r="SSV87" s="612"/>
      <c r="SSW87" s="612"/>
      <c r="SSX87" s="612"/>
      <c r="SSY87" s="612"/>
      <c r="SSZ87" s="612"/>
      <c r="STA87" s="181"/>
      <c r="STB87" s="611"/>
      <c r="STC87" s="612"/>
      <c r="STD87" s="612"/>
      <c r="STE87" s="612"/>
      <c r="STF87" s="612"/>
      <c r="STG87" s="612"/>
      <c r="STH87" s="181"/>
      <c r="STI87" s="611"/>
      <c r="STJ87" s="612"/>
      <c r="STK87" s="612"/>
      <c r="STL87" s="612"/>
      <c r="STM87" s="612"/>
      <c r="STN87" s="612"/>
      <c r="STO87" s="181"/>
      <c r="STP87" s="611"/>
      <c r="STQ87" s="612"/>
      <c r="STR87" s="612"/>
      <c r="STS87" s="612"/>
      <c r="STT87" s="612"/>
      <c r="STU87" s="612"/>
      <c r="STV87" s="181"/>
      <c r="STW87" s="611"/>
      <c r="STX87" s="612"/>
      <c r="STY87" s="612"/>
      <c r="STZ87" s="612"/>
      <c r="SUA87" s="612"/>
      <c r="SUB87" s="612"/>
      <c r="SUC87" s="181"/>
      <c r="SUD87" s="611"/>
      <c r="SUE87" s="612"/>
      <c r="SUF87" s="612"/>
      <c r="SUG87" s="612"/>
      <c r="SUH87" s="612"/>
      <c r="SUI87" s="612"/>
      <c r="SUJ87" s="181"/>
      <c r="SUK87" s="611"/>
      <c r="SUL87" s="612"/>
      <c r="SUM87" s="612"/>
      <c r="SUN87" s="612"/>
      <c r="SUO87" s="612"/>
      <c r="SUP87" s="612"/>
      <c r="SUQ87" s="181"/>
      <c r="SUR87" s="611"/>
      <c r="SUS87" s="612"/>
      <c r="SUT87" s="612"/>
      <c r="SUU87" s="612"/>
      <c r="SUV87" s="612"/>
      <c r="SUW87" s="612"/>
      <c r="SUX87" s="181"/>
      <c r="SUY87" s="611"/>
      <c r="SUZ87" s="612"/>
      <c r="SVA87" s="612"/>
      <c r="SVB87" s="612"/>
      <c r="SVC87" s="612"/>
      <c r="SVD87" s="612"/>
      <c r="SVE87" s="181"/>
      <c r="SVF87" s="611"/>
      <c r="SVG87" s="612"/>
      <c r="SVH87" s="612"/>
      <c r="SVI87" s="612"/>
      <c r="SVJ87" s="612"/>
      <c r="SVK87" s="612"/>
      <c r="SVL87" s="181"/>
      <c r="SVM87" s="611"/>
      <c r="SVN87" s="612"/>
      <c r="SVO87" s="612"/>
      <c r="SVP87" s="612"/>
      <c r="SVQ87" s="612"/>
      <c r="SVR87" s="612"/>
      <c r="SVS87" s="181"/>
      <c r="SVT87" s="611"/>
      <c r="SVU87" s="612"/>
      <c r="SVV87" s="612"/>
      <c r="SVW87" s="612"/>
      <c r="SVX87" s="612"/>
      <c r="SVY87" s="612"/>
      <c r="SVZ87" s="181"/>
      <c r="SWA87" s="611"/>
      <c r="SWB87" s="612"/>
      <c r="SWC87" s="612"/>
      <c r="SWD87" s="612"/>
      <c r="SWE87" s="612"/>
      <c r="SWF87" s="612"/>
      <c r="SWG87" s="181"/>
      <c r="SWH87" s="611"/>
      <c r="SWI87" s="612"/>
      <c r="SWJ87" s="612"/>
      <c r="SWK87" s="612"/>
      <c r="SWL87" s="612"/>
      <c r="SWM87" s="612"/>
      <c r="SWN87" s="181"/>
      <c r="SWO87" s="611"/>
      <c r="SWP87" s="612"/>
      <c r="SWQ87" s="612"/>
      <c r="SWR87" s="612"/>
      <c r="SWS87" s="612"/>
      <c r="SWT87" s="612"/>
      <c r="SWU87" s="181"/>
      <c r="SWV87" s="611"/>
      <c r="SWW87" s="612"/>
      <c r="SWX87" s="612"/>
      <c r="SWY87" s="612"/>
      <c r="SWZ87" s="612"/>
      <c r="SXA87" s="612"/>
      <c r="SXB87" s="181"/>
      <c r="SXC87" s="611"/>
      <c r="SXD87" s="612"/>
      <c r="SXE87" s="612"/>
      <c r="SXF87" s="612"/>
      <c r="SXG87" s="612"/>
      <c r="SXH87" s="612"/>
      <c r="SXI87" s="181"/>
      <c r="SXJ87" s="611"/>
      <c r="SXK87" s="612"/>
      <c r="SXL87" s="612"/>
      <c r="SXM87" s="612"/>
      <c r="SXN87" s="612"/>
      <c r="SXO87" s="612"/>
      <c r="SXP87" s="181"/>
      <c r="SXQ87" s="611"/>
      <c r="SXR87" s="612"/>
      <c r="SXS87" s="612"/>
      <c r="SXT87" s="612"/>
      <c r="SXU87" s="612"/>
      <c r="SXV87" s="612"/>
      <c r="SXW87" s="181"/>
      <c r="SXX87" s="611"/>
      <c r="SXY87" s="612"/>
      <c r="SXZ87" s="612"/>
      <c r="SYA87" s="612"/>
      <c r="SYB87" s="612"/>
      <c r="SYC87" s="612"/>
      <c r="SYD87" s="181"/>
      <c r="SYE87" s="611"/>
      <c r="SYF87" s="612"/>
      <c r="SYG87" s="612"/>
      <c r="SYH87" s="612"/>
      <c r="SYI87" s="612"/>
      <c r="SYJ87" s="612"/>
      <c r="SYK87" s="181"/>
      <c r="SYL87" s="611"/>
      <c r="SYM87" s="612"/>
      <c r="SYN87" s="612"/>
      <c r="SYO87" s="612"/>
      <c r="SYP87" s="612"/>
      <c r="SYQ87" s="612"/>
      <c r="SYR87" s="181"/>
      <c r="SYS87" s="611"/>
      <c r="SYT87" s="612"/>
      <c r="SYU87" s="612"/>
      <c r="SYV87" s="612"/>
      <c r="SYW87" s="612"/>
      <c r="SYX87" s="612"/>
      <c r="SYY87" s="181"/>
      <c r="SYZ87" s="611"/>
      <c r="SZA87" s="612"/>
      <c r="SZB87" s="612"/>
      <c r="SZC87" s="612"/>
      <c r="SZD87" s="612"/>
      <c r="SZE87" s="612"/>
      <c r="SZF87" s="181"/>
      <c r="SZG87" s="611"/>
      <c r="SZH87" s="612"/>
      <c r="SZI87" s="612"/>
      <c r="SZJ87" s="612"/>
      <c r="SZK87" s="612"/>
      <c r="SZL87" s="612"/>
      <c r="SZM87" s="181"/>
      <c r="SZN87" s="611"/>
      <c r="SZO87" s="612"/>
      <c r="SZP87" s="612"/>
      <c r="SZQ87" s="612"/>
      <c r="SZR87" s="612"/>
      <c r="SZS87" s="612"/>
      <c r="SZT87" s="181"/>
      <c r="SZU87" s="611"/>
      <c r="SZV87" s="612"/>
      <c r="SZW87" s="612"/>
      <c r="SZX87" s="612"/>
      <c r="SZY87" s="612"/>
      <c r="SZZ87" s="612"/>
      <c r="TAA87" s="181"/>
      <c r="TAB87" s="611"/>
      <c r="TAC87" s="612"/>
      <c r="TAD87" s="612"/>
      <c r="TAE87" s="612"/>
      <c r="TAF87" s="612"/>
      <c r="TAG87" s="612"/>
      <c r="TAH87" s="181"/>
      <c r="TAI87" s="611"/>
      <c r="TAJ87" s="612"/>
      <c r="TAK87" s="612"/>
      <c r="TAL87" s="612"/>
      <c r="TAM87" s="612"/>
      <c r="TAN87" s="612"/>
      <c r="TAO87" s="181"/>
      <c r="TAP87" s="611"/>
      <c r="TAQ87" s="612"/>
      <c r="TAR87" s="612"/>
      <c r="TAS87" s="612"/>
      <c r="TAT87" s="612"/>
      <c r="TAU87" s="612"/>
      <c r="TAV87" s="181"/>
      <c r="TAW87" s="611"/>
      <c r="TAX87" s="612"/>
      <c r="TAY87" s="612"/>
      <c r="TAZ87" s="612"/>
      <c r="TBA87" s="612"/>
      <c r="TBB87" s="612"/>
      <c r="TBC87" s="181"/>
      <c r="TBD87" s="611"/>
      <c r="TBE87" s="612"/>
      <c r="TBF87" s="612"/>
      <c r="TBG87" s="612"/>
      <c r="TBH87" s="612"/>
      <c r="TBI87" s="612"/>
      <c r="TBJ87" s="181"/>
      <c r="TBK87" s="611"/>
      <c r="TBL87" s="612"/>
      <c r="TBM87" s="612"/>
      <c r="TBN87" s="612"/>
      <c r="TBO87" s="612"/>
      <c r="TBP87" s="612"/>
      <c r="TBQ87" s="181"/>
      <c r="TBR87" s="611"/>
      <c r="TBS87" s="612"/>
      <c r="TBT87" s="612"/>
      <c r="TBU87" s="612"/>
      <c r="TBV87" s="612"/>
      <c r="TBW87" s="612"/>
      <c r="TBX87" s="181"/>
      <c r="TBY87" s="611"/>
      <c r="TBZ87" s="612"/>
      <c r="TCA87" s="612"/>
      <c r="TCB87" s="612"/>
      <c r="TCC87" s="612"/>
      <c r="TCD87" s="612"/>
      <c r="TCE87" s="181"/>
      <c r="TCF87" s="611"/>
      <c r="TCG87" s="612"/>
      <c r="TCH87" s="612"/>
      <c r="TCI87" s="612"/>
      <c r="TCJ87" s="612"/>
      <c r="TCK87" s="612"/>
      <c r="TCL87" s="181"/>
      <c r="TCM87" s="611"/>
      <c r="TCN87" s="612"/>
      <c r="TCO87" s="612"/>
      <c r="TCP87" s="612"/>
      <c r="TCQ87" s="612"/>
      <c r="TCR87" s="612"/>
      <c r="TCS87" s="181"/>
      <c r="TCT87" s="611"/>
      <c r="TCU87" s="612"/>
      <c r="TCV87" s="612"/>
      <c r="TCW87" s="612"/>
      <c r="TCX87" s="612"/>
      <c r="TCY87" s="612"/>
      <c r="TCZ87" s="181"/>
      <c r="TDA87" s="611"/>
      <c r="TDB87" s="612"/>
      <c r="TDC87" s="612"/>
      <c r="TDD87" s="612"/>
      <c r="TDE87" s="612"/>
      <c r="TDF87" s="612"/>
      <c r="TDG87" s="181"/>
      <c r="TDH87" s="611"/>
      <c r="TDI87" s="612"/>
      <c r="TDJ87" s="612"/>
      <c r="TDK87" s="612"/>
      <c r="TDL87" s="612"/>
      <c r="TDM87" s="612"/>
      <c r="TDN87" s="181"/>
      <c r="TDO87" s="611"/>
      <c r="TDP87" s="612"/>
      <c r="TDQ87" s="612"/>
      <c r="TDR87" s="612"/>
      <c r="TDS87" s="612"/>
      <c r="TDT87" s="612"/>
      <c r="TDU87" s="181"/>
      <c r="TDV87" s="611"/>
      <c r="TDW87" s="612"/>
      <c r="TDX87" s="612"/>
      <c r="TDY87" s="612"/>
      <c r="TDZ87" s="612"/>
      <c r="TEA87" s="612"/>
      <c r="TEB87" s="181"/>
      <c r="TEC87" s="611"/>
      <c r="TED87" s="612"/>
      <c r="TEE87" s="612"/>
      <c r="TEF87" s="612"/>
      <c r="TEG87" s="612"/>
      <c r="TEH87" s="612"/>
      <c r="TEI87" s="181"/>
      <c r="TEJ87" s="611"/>
      <c r="TEK87" s="612"/>
      <c r="TEL87" s="612"/>
      <c r="TEM87" s="612"/>
      <c r="TEN87" s="612"/>
      <c r="TEO87" s="612"/>
      <c r="TEP87" s="181"/>
      <c r="TEQ87" s="611"/>
      <c r="TER87" s="612"/>
      <c r="TES87" s="612"/>
      <c r="TET87" s="612"/>
      <c r="TEU87" s="612"/>
      <c r="TEV87" s="612"/>
      <c r="TEW87" s="181"/>
      <c r="TEX87" s="611"/>
      <c r="TEY87" s="612"/>
      <c r="TEZ87" s="612"/>
      <c r="TFA87" s="612"/>
      <c r="TFB87" s="612"/>
      <c r="TFC87" s="612"/>
      <c r="TFD87" s="181"/>
      <c r="TFE87" s="611"/>
      <c r="TFF87" s="612"/>
      <c r="TFG87" s="612"/>
      <c r="TFH87" s="612"/>
      <c r="TFI87" s="612"/>
      <c r="TFJ87" s="612"/>
      <c r="TFK87" s="181"/>
      <c r="TFL87" s="611"/>
      <c r="TFM87" s="612"/>
      <c r="TFN87" s="612"/>
      <c r="TFO87" s="612"/>
      <c r="TFP87" s="612"/>
      <c r="TFQ87" s="612"/>
      <c r="TFR87" s="181"/>
      <c r="TFS87" s="611"/>
      <c r="TFT87" s="612"/>
      <c r="TFU87" s="612"/>
      <c r="TFV87" s="612"/>
      <c r="TFW87" s="612"/>
      <c r="TFX87" s="612"/>
      <c r="TFY87" s="181"/>
      <c r="TFZ87" s="611"/>
      <c r="TGA87" s="612"/>
      <c r="TGB87" s="612"/>
      <c r="TGC87" s="612"/>
      <c r="TGD87" s="612"/>
      <c r="TGE87" s="612"/>
      <c r="TGF87" s="181"/>
      <c r="TGG87" s="611"/>
      <c r="TGH87" s="612"/>
      <c r="TGI87" s="612"/>
      <c r="TGJ87" s="612"/>
      <c r="TGK87" s="612"/>
      <c r="TGL87" s="612"/>
      <c r="TGM87" s="181"/>
      <c r="TGN87" s="611"/>
      <c r="TGO87" s="612"/>
      <c r="TGP87" s="612"/>
      <c r="TGQ87" s="612"/>
      <c r="TGR87" s="612"/>
      <c r="TGS87" s="612"/>
      <c r="TGT87" s="181"/>
      <c r="TGU87" s="611"/>
      <c r="TGV87" s="612"/>
      <c r="TGW87" s="612"/>
      <c r="TGX87" s="612"/>
      <c r="TGY87" s="612"/>
      <c r="TGZ87" s="612"/>
      <c r="THA87" s="181"/>
      <c r="THB87" s="611"/>
      <c r="THC87" s="612"/>
      <c r="THD87" s="612"/>
      <c r="THE87" s="612"/>
      <c r="THF87" s="612"/>
      <c r="THG87" s="612"/>
      <c r="THH87" s="181"/>
      <c r="THI87" s="611"/>
      <c r="THJ87" s="612"/>
      <c r="THK87" s="612"/>
      <c r="THL87" s="612"/>
      <c r="THM87" s="612"/>
      <c r="THN87" s="612"/>
      <c r="THO87" s="181"/>
      <c r="THP87" s="611"/>
      <c r="THQ87" s="612"/>
      <c r="THR87" s="612"/>
      <c r="THS87" s="612"/>
      <c r="THT87" s="612"/>
      <c r="THU87" s="612"/>
      <c r="THV87" s="181"/>
      <c r="THW87" s="611"/>
      <c r="THX87" s="612"/>
      <c r="THY87" s="612"/>
      <c r="THZ87" s="612"/>
      <c r="TIA87" s="612"/>
      <c r="TIB87" s="612"/>
      <c r="TIC87" s="181"/>
      <c r="TID87" s="611"/>
      <c r="TIE87" s="612"/>
      <c r="TIF87" s="612"/>
      <c r="TIG87" s="612"/>
      <c r="TIH87" s="612"/>
      <c r="TII87" s="612"/>
      <c r="TIJ87" s="181"/>
      <c r="TIK87" s="611"/>
      <c r="TIL87" s="612"/>
      <c r="TIM87" s="612"/>
      <c r="TIN87" s="612"/>
      <c r="TIO87" s="612"/>
      <c r="TIP87" s="612"/>
      <c r="TIQ87" s="181"/>
      <c r="TIR87" s="611"/>
      <c r="TIS87" s="612"/>
      <c r="TIT87" s="612"/>
      <c r="TIU87" s="612"/>
      <c r="TIV87" s="612"/>
      <c r="TIW87" s="612"/>
      <c r="TIX87" s="181"/>
      <c r="TIY87" s="611"/>
      <c r="TIZ87" s="612"/>
      <c r="TJA87" s="612"/>
      <c r="TJB87" s="612"/>
      <c r="TJC87" s="612"/>
      <c r="TJD87" s="612"/>
      <c r="TJE87" s="181"/>
      <c r="TJF87" s="611"/>
      <c r="TJG87" s="612"/>
      <c r="TJH87" s="612"/>
      <c r="TJI87" s="612"/>
      <c r="TJJ87" s="612"/>
      <c r="TJK87" s="612"/>
      <c r="TJL87" s="181"/>
      <c r="TJM87" s="611"/>
      <c r="TJN87" s="612"/>
      <c r="TJO87" s="612"/>
      <c r="TJP87" s="612"/>
      <c r="TJQ87" s="612"/>
      <c r="TJR87" s="612"/>
      <c r="TJS87" s="181"/>
      <c r="TJT87" s="611"/>
      <c r="TJU87" s="612"/>
      <c r="TJV87" s="612"/>
      <c r="TJW87" s="612"/>
      <c r="TJX87" s="612"/>
      <c r="TJY87" s="612"/>
      <c r="TJZ87" s="181"/>
      <c r="TKA87" s="611"/>
      <c r="TKB87" s="612"/>
      <c r="TKC87" s="612"/>
      <c r="TKD87" s="612"/>
      <c r="TKE87" s="612"/>
      <c r="TKF87" s="612"/>
      <c r="TKG87" s="181"/>
      <c r="TKH87" s="611"/>
      <c r="TKI87" s="612"/>
      <c r="TKJ87" s="612"/>
      <c r="TKK87" s="612"/>
      <c r="TKL87" s="612"/>
      <c r="TKM87" s="612"/>
      <c r="TKN87" s="181"/>
      <c r="TKO87" s="611"/>
      <c r="TKP87" s="612"/>
      <c r="TKQ87" s="612"/>
      <c r="TKR87" s="612"/>
      <c r="TKS87" s="612"/>
      <c r="TKT87" s="612"/>
      <c r="TKU87" s="181"/>
      <c r="TKV87" s="611"/>
      <c r="TKW87" s="612"/>
      <c r="TKX87" s="612"/>
      <c r="TKY87" s="612"/>
      <c r="TKZ87" s="612"/>
      <c r="TLA87" s="612"/>
      <c r="TLB87" s="181"/>
      <c r="TLC87" s="611"/>
      <c r="TLD87" s="612"/>
      <c r="TLE87" s="612"/>
      <c r="TLF87" s="612"/>
      <c r="TLG87" s="612"/>
      <c r="TLH87" s="612"/>
      <c r="TLI87" s="181"/>
      <c r="TLJ87" s="611"/>
      <c r="TLK87" s="612"/>
      <c r="TLL87" s="612"/>
      <c r="TLM87" s="612"/>
      <c r="TLN87" s="612"/>
      <c r="TLO87" s="612"/>
      <c r="TLP87" s="181"/>
      <c r="TLQ87" s="611"/>
      <c r="TLR87" s="612"/>
      <c r="TLS87" s="612"/>
      <c r="TLT87" s="612"/>
      <c r="TLU87" s="612"/>
      <c r="TLV87" s="612"/>
      <c r="TLW87" s="181"/>
      <c r="TLX87" s="611"/>
      <c r="TLY87" s="612"/>
      <c r="TLZ87" s="612"/>
      <c r="TMA87" s="612"/>
      <c r="TMB87" s="612"/>
      <c r="TMC87" s="612"/>
      <c r="TMD87" s="181"/>
      <c r="TME87" s="611"/>
      <c r="TMF87" s="612"/>
      <c r="TMG87" s="612"/>
      <c r="TMH87" s="612"/>
      <c r="TMI87" s="612"/>
      <c r="TMJ87" s="612"/>
      <c r="TMK87" s="181"/>
      <c r="TML87" s="611"/>
      <c r="TMM87" s="612"/>
      <c r="TMN87" s="612"/>
      <c r="TMO87" s="612"/>
      <c r="TMP87" s="612"/>
      <c r="TMQ87" s="612"/>
      <c r="TMR87" s="181"/>
      <c r="TMS87" s="611"/>
      <c r="TMT87" s="612"/>
      <c r="TMU87" s="612"/>
      <c r="TMV87" s="612"/>
      <c r="TMW87" s="612"/>
      <c r="TMX87" s="612"/>
      <c r="TMY87" s="181"/>
      <c r="TMZ87" s="611"/>
      <c r="TNA87" s="612"/>
      <c r="TNB87" s="612"/>
      <c r="TNC87" s="612"/>
      <c r="TND87" s="612"/>
      <c r="TNE87" s="612"/>
      <c r="TNF87" s="181"/>
      <c r="TNG87" s="611"/>
      <c r="TNH87" s="612"/>
      <c r="TNI87" s="612"/>
      <c r="TNJ87" s="612"/>
      <c r="TNK87" s="612"/>
      <c r="TNL87" s="612"/>
      <c r="TNM87" s="181"/>
      <c r="TNN87" s="611"/>
      <c r="TNO87" s="612"/>
      <c r="TNP87" s="612"/>
      <c r="TNQ87" s="612"/>
      <c r="TNR87" s="612"/>
      <c r="TNS87" s="612"/>
      <c r="TNT87" s="181"/>
      <c r="TNU87" s="611"/>
      <c r="TNV87" s="612"/>
      <c r="TNW87" s="612"/>
      <c r="TNX87" s="612"/>
      <c r="TNY87" s="612"/>
      <c r="TNZ87" s="612"/>
      <c r="TOA87" s="181"/>
      <c r="TOB87" s="611"/>
      <c r="TOC87" s="612"/>
      <c r="TOD87" s="612"/>
      <c r="TOE87" s="612"/>
      <c r="TOF87" s="612"/>
      <c r="TOG87" s="612"/>
      <c r="TOH87" s="181"/>
      <c r="TOI87" s="611"/>
      <c r="TOJ87" s="612"/>
      <c r="TOK87" s="612"/>
      <c r="TOL87" s="612"/>
      <c r="TOM87" s="612"/>
      <c r="TON87" s="612"/>
      <c r="TOO87" s="181"/>
      <c r="TOP87" s="611"/>
      <c r="TOQ87" s="612"/>
      <c r="TOR87" s="612"/>
      <c r="TOS87" s="612"/>
      <c r="TOT87" s="612"/>
      <c r="TOU87" s="612"/>
      <c r="TOV87" s="181"/>
      <c r="TOW87" s="611"/>
      <c r="TOX87" s="612"/>
      <c r="TOY87" s="612"/>
      <c r="TOZ87" s="612"/>
      <c r="TPA87" s="612"/>
      <c r="TPB87" s="612"/>
      <c r="TPC87" s="181"/>
      <c r="TPD87" s="611"/>
      <c r="TPE87" s="612"/>
      <c r="TPF87" s="612"/>
      <c r="TPG87" s="612"/>
      <c r="TPH87" s="612"/>
      <c r="TPI87" s="612"/>
      <c r="TPJ87" s="181"/>
      <c r="TPK87" s="611"/>
      <c r="TPL87" s="612"/>
      <c r="TPM87" s="612"/>
      <c r="TPN87" s="612"/>
      <c r="TPO87" s="612"/>
      <c r="TPP87" s="612"/>
      <c r="TPQ87" s="181"/>
      <c r="TPR87" s="611"/>
      <c r="TPS87" s="612"/>
      <c r="TPT87" s="612"/>
      <c r="TPU87" s="612"/>
      <c r="TPV87" s="612"/>
      <c r="TPW87" s="612"/>
      <c r="TPX87" s="181"/>
      <c r="TPY87" s="611"/>
      <c r="TPZ87" s="612"/>
      <c r="TQA87" s="612"/>
      <c r="TQB87" s="612"/>
      <c r="TQC87" s="612"/>
      <c r="TQD87" s="612"/>
      <c r="TQE87" s="181"/>
      <c r="TQF87" s="611"/>
      <c r="TQG87" s="612"/>
      <c r="TQH87" s="612"/>
      <c r="TQI87" s="612"/>
      <c r="TQJ87" s="612"/>
      <c r="TQK87" s="612"/>
      <c r="TQL87" s="181"/>
      <c r="TQM87" s="611"/>
      <c r="TQN87" s="612"/>
      <c r="TQO87" s="612"/>
      <c r="TQP87" s="612"/>
      <c r="TQQ87" s="612"/>
      <c r="TQR87" s="612"/>
      <c r="TQS87" s="181"/>
      <c r="TQT87" s="611"/>
      <c r="TQU87" s="612"/>
      <c r="TQV87" s="612"/>
      <c r="TQW87" s="612"/>
      <c r="TQX87" s="612"/>
      <c r="TQY87" s="612"/>
      <c r="TQZ87" s="181"/>
      <c r="TRA87" s="611"/>
      <c r="TRB87" s="612"/>
      <c r="TRC87" s="612"/>
      <c r="TRD87" s="612"/>
      <c r="TRE87" s="612"/>
      <c r="TRF87" s="612"/>
      <c r="TRG87" s="181"/>
      <c r="TRH87" s="611"/>
      <c r="TRI87" s="612"/>
      <c r="TRJ87" s="612"/>
      <c r="TRK87" s="612"/>
      <c r="TRL87" s="612"/>
      <c r="TRM87" s="612"/>
      <c r="TRN87" s="181"/>
      <c r="TRO87" s="611"/>
      <c r="TRP87" s="612"/>
      <c r="TRQ87" s="612"/>
      <c r="TRR87" s="612"/>
      <c r="TRS87" s="612"/>
      <c r="TRT87" s="612"/>
      <c r="TRU87" s="181"/>
      <c r="TRV87" s="611"/>
      <c r="TRW87" s="612"/>
      <c r="TRX87" s="612"/>
      <c r="TRY87" s="612"/>
      <c r="TRZ87" s="612"/>
      <c r="TSA87" s="612"/>
      <c r="TSB87" s="181"/>
      <c r="TSC87" s="611"/>
      <c r="TSD87" s="612"/>
      <c r="TSE87" s="612"/>
      <c r="TSF87" s="612"/>
      <c r="TSG87" s="612"/>
      <c r="TSH87" s="612"/>
      <c r="TSI87" s="181"/>
      <c r="TSJ87" s="611"/>
      <c r="TSK87" s="612"/>
      <c r="TSL87" s="612"/>
      <c r="TSM87" s="612"/>
      <c r="TSN87" s="612"/>
      <c r="TSO87" s="612"/>
      <c r="TSP87" s="181"/>
      <c r="TSQ87" s="611"/>
      <c r="TSR87" s="612"/>
      <c r="TSS87" s="612"/>
      <c r="TST87" s="612"/>
      <c r="TSU87" s="612"/>
      <c r="TSV87" s="612"/>
      <c r="TSW87" s="181"/>
      <c r="TSX87" s="611"/>
      <c r="TSY87" s="612"/>
      <c r="TSZ87" s="612"/>
      <c r="TTA87" s="612"/>
      <c r="TTB87" s="612"/>
      <c r="TTC87" s="612"/>
      <c r="TTD87" s="181"/>
      <c r="TTE87" s="611"/>
      <c r="TTF87" s="612"/>
      <c r="TTG87" s="612"/>
      <c r="TTH87" s="612"/>
      <c r="TTI87" s="612"/>
      <c r="TTJ87" s="612"/>
      <c r="TTK87" s="181"/>
      <c r="TTL87" s="611"/>
      <c r="TTM87" s="612"/>
      <c r="TTN87" s="612"/>
      <c r="TTO87" s="612"/>
      <c r="TTP87" s="612"/>
      <c r="TTQ87" s="612"/>
      <c r="TTR87" s="181"/>
      <c r="TTS87" s="611"/>
      <c r="TTT87" s="612"/>
      <c r="TTU87" s="612"/>
      <c r="TTV87" s="612"/>
      <c r="TTW87" s="612"/>
      <c r="TTX87" s="612"/>
      <c r="TTY87" s="181"/>
      <c r="TTZ87" s="611"/>
      <c r="TUA87" s="612"/>
      <c r="TUB87" s="612"/>
      <c r="TUC87" s="612"/>
      <c r="TUD87" s="612"/>
      <c r="TUE87" s="612"/>
      <c r="TUF87" s="181"/>
      <c r="TUG87" s="611"/>
      <c r="TUH87" s="612"/>
      <c r="TUI87" s="612"/>
      <c r="TUJ87" s="612"/>
      <c r="TUK87" s="612"/>
      <c r="TUL87" s="612"/>
      <c r="TUM87" s="181"/>
      <c r="TUN87" s="611"/>
      <c r="TUO87" s="612"/>
      <c r="TUP87" s="612"/>
      <c r="TUQ87" s="612"/>
      <c r="TUR87" s="612"/>
      <c r="TUS87" s="612"/>
      <c r="TUT87" s="181"/>
      <c r="TUU87" s="611"/>
      <c r="TUV87" s="612"/>
      <c r="TUW87" s="612"/>
      <c r="TUX87" s="612"/>
      <c r="TUY87" s="612"/>
      <c r="TUZ87" s="612"/>
      <c r="TVA87" s="181"/>
      <c r="TVB87" s="611"/>
      <c r="TVC87" s="612"/>
      <c r="TVD87" s="612"/>
      <c r="TVE87" s="612"/>
      <c r="TVF87" s="612"/>
      <c r="TVG87" s="612"/>
      <c r="TVH87" s="181"/>
      <c r="TVI87" s="611"/>
      <c r="TVJ87" s="612"/>
      <c r="TVK87" s="612"/>
      <c r="TVL87" s="612"/>
      <c r="TVM87" s="612"/>
      <c r="TVN87" s="612"/>
      <c r="TVO87" s="181"/>
      <c r="TVP87" s="611"/>
      <c r="TVQ87" s="612"/>
      <c r="TVR87" s="612"/>
      <c r="TVS87" s="612"/>
      <c r="TVT87" s="612"/>
      <c r="TVU87" s="612"/>
      <c r="TVV87" s="181"/>
      <c r="TVW87" s="611"/>
      <c r="TVX87" s="612"/>
      <c r="TVY87" s="612"/>
      <c r="TVZ87" s="612"/>
      <c r="TWA87" s="612"/>
      <c r="TWB87" s="612"/>
      <c r="TWC87" s="181"/>
      <c r="TWD87" s="611"/>
      <c r="TWE87" s="612"/>
      <c r="TWF87" s="612"/>
      <c r="TWG87" s="612"/>
      <c r="TWH87" s="612"/>
      <c r="TWI87" s="612"/>
      <c r="TWJ87" s="181"/>
      <c r="TWK87" s="611"/>
      <c r="TWL87" s="612"/>
      <c r="TWM87" s="612"/>
      <c r="TWN87" s="612"/>
      <c r="TWO87" s="612"/>
      <c r="TWP87" s="612"/>
      <c r="TWQ87" s="181"/>
      <c r="TWR87" s="611"/>
      <c r="TWS87" s="612"/>
      <c r="TWT87" s="612"/>
      <c r="TWU87" s="612"/>
      <c r="TWV87" s="612"/>
      <c r="TWW87" s="612"/>
      <c r="TWX87" s="181"/>
      <c r="TWY87" s="611"/>
      <c r="TWZ87" s="612"/>
      <c r="TXA87" s="612"/>
      <c r="TXB87" s="612"/>
      <c r="TXC87" s="612"/>
      <c r="TXD87" s="612"/>
      <c r="TXE87" s="181"/>
      <c r="TXF87" s="611"/>
      <c r="TXG87" s="612"/>
      <c r="TXH87" s="612"/>
      <c r="TXI87" s="612"/>
      <c r="TXJ87" s="612"/>
      <c r="TXK87" s="612"/>
      <c r="TXL87" s="181"/>
      <c r="TXM87" s="611"/>
      <c r="TXN87" s="612"/>
      <c r="TXO87" s="612"/>
      <c r="TXP87" s="612"/>
      <c r="TXQ87" s="612"/>
      <c r="TXR87" s="612"/>
      <c r="TXS87" s="181"/>
      <c r="TXT87" s="611"/>
      <c r="TXU87" s="612"/>
      <c r="TXV87" s="612"/>
      <c r="TXW87" s="612"/>
      <c r="TXX87" s="612"/>
      <c r="TXY87" s="612"/>
      <c r="TXZ87" s="181"/>
      <c r="TYA87" s="611"/>
      <c r="TYB87" s="612"/>
      <c r="TYC87" s="612"/>
      <c r="TYD87" s="612"/>
      <c r="TYE87" s="612"/>
      <c r="TYF87" s="612"/>
      <c r="TYG87" s="181"/>
      <c r="TYH87" s="611"/>
      <c r="TYI87" s="612"/>
      <c r="TYJ87" s="612"/>
      <c r="TYK87" s="612"/>
      <c r="TYL87" s="612"/>
      <c r="TYM87" s="612"/>
      <c r="TYN87" s="181"/>
      <c r="TYO87" s="611"/>
      <c r="TYP87" s="612"/>
      <c r="TYQ87" s="612"/>
      <c r="TYR87" s="612"/>
      <c r="TYS87" s="612"/>
      <c r="TYT87" s="612"/>
      <c r="TYU87" s="181"/>
      <c r="TYV87" s="611"/>
      <c r="TYW87" s="612"/>
      <c r="TYX87" s="612"/>
      <c r="TYY87" s="612"/>
      <c r="TYZ87" s="612"/>
      <c r="TZA87" s="612"/>
      <c r="TZB87" s="181"/>
      <c r="TZC87" s="611"/>
      <c r="TZD87" s="612"/>
      <c r="TZE87" s="612"/>
      <c r="TZF87" s="612"/>
      <c r="TZG87" s="612"/>
      <c r="TZH87" s="612"/>
      <c r="TZI87" s="181"/>
      <c r="TZJ87" s="611"/>
      <c r="TZK87" s="612"/>
      <c r="TZL87" s="612"/>
      <c r="TZM87" s="612"/>
      <c r="TZN87" s="612"/>
      <c r="TZO87" s="612"/>
      <c r="TZP87" s="181"/>
      <c r="TZQ87" s="611"/>
      <c r="TZR87" s="612"/>
      <c r="TZS87" s="612"/>
      <c r="TZT87" s="612"/>
      <c r="TZU87" s="612"/>
      <c r="TZV87" s="612"/>
      <c r="TZW87" s="181"/>
      <c r="TZX87" s="611"/>
      <c r="TZY87" s="612"/>
      <c r="TZZ87" s="612"/>
      <c r="UAA87" s="612"/>
      <c r="UAB87" s="612"/>
      <c r="UAC87" s="612"/>
      <c r="UAD87" s="181"/>
      <c r="UAE87" s="611"/>
      <c r="UAF87" s="612"/>
      <c r="UAG87" s="612"/>
      <c r="UAH87" s="612"/>
      <c r="UAI87" s="612"/>
      <c r="UAJ87" s="612"/>
      <c r="UAK87" s="181"/>
      <c r="UAL87" s="611"/>
      <c r="UAM87" s="612"/>
      <c r="UAN87" s="612"/>
      <c r="UAO87" s="612"/>
      <c r="UAP87" s="612"/>
      <c r="UAQ87" s="612"/>
      <c r="UAR87" s="181"/>
      <c r="UAS87" s="611"/>
      <c r="UAT87" s="612"/>
      <c r="UAU87" s="612"/>
      <c r="UAV87" s="612"/>
      <c r="UAW87" s="612"/>
      <c r="UAX87" s="612"/>
      <c r="UAY87" s="181"/>
      <c r="UAZ87" s="611"/>
      <c r="UBA87" s="612"/>
      <c r="UBB87" s="612"/>
      <c r="UBC87" s="612"/>
      <c r="UBD87" s="612"/>
      <c r="UBE87" s="612"/>
      <c r="UBF87" s="181"/>
      <c r="UBG87" s="611"/>
      <c r="UBH87" s="612"/>
      <c r="UBI87" s="612"/>
      <c r="UBJ87" s="612"/>
      <c r="UBK87" s="612"/>
      <c r="UBL87" s="612"/>
      <c r="UBM87" s="181"/>
      <c r="UBN87" s="611"/>
      <c r="UBO87" s="612"/>
      <c r="UBP87" s="612"/>
      <c r="UBQ87" s="612"/>
      <c r="UBR87" s="612"/>
      <c r="UBS87" s="612"/>
      <c r="UBT87" s="181"/>
      <c r="UBU87" s="611"/>
      <c r="UBV87" s="612"/>
      <c r="UBW87" s="612"/>
      <c r="UBX87" s="612"/>
      <c r="UBY87" s="612"/>
      <c r="UBZ87" s="612"/>
      <c r="UCA87" s="181"/>
      <c r="UCB87" s="611"/>
      <c r="UCC87" s="612"/>
      <c r="UCD87" s="612"/>
      <c r="UCE87" s="612"/>
      <c r="UCF87" s="612"/>
      <c r="UCG87" s="612"/>
      <c r="UCH87" s="181"/>
      <c r="UCI87" s="611"/>
      <c r="UCJ87" s="612"/>
      <c r="UCK87" s="612"/>
      <c r="UCL87" s="612"/>
      <c r="UCM87" s="612"/>
      <c r="UCN87" s="612"/>
      <c r="UCO87" s="181"/>
      <c r="UCP87" s="611"/>
      <c r="UCQ87" s="612"/>
      <c r="UCR87" s="612"/>
      <c r="UCS87" s="612"/>
      <c r="UCT87" s="612"/>
      <c r="UCU87" s="612"/>
      <c r="UCV87" s="181"/>
      <c r="UCW87" s="611"/>
      <c r="UCX87" s="612"/>
      <c r="UCY87" s="612"/>
      <c r="UCZ87" s="612"/>
      <c r="UDA87" s="612"/>
      <c r="UDB87" s="612"/>
      <c r="UDC87" s="181"/>
      <c r="UDD87" s="611"/>
      <c r="UDE87" s="612"/>
      <c r="UDF87" s="612"/>
      <c r="UDG87" s="612"/>
      <c r="UDH87" s="612"/>
      <c r="UDI87" s="612"/>
      <c r="UDJ87" s="181"/>
      <c r="UDK87" s="611"/>
      <c r="UDL87" s="612"/>
      <c r="UDM87" s="612"/>
      <c r="UDN87" s="612"/>
      <c r="UDO87" s="612"/>
      <c r="UDP87" s="612"/>
      <c r="UDQ87" s="181"/>
      <c r="UDR87" s="611"/>
      <c r="UDS87" s="612"/>
      <c r="UDT87" s="612"/>
      <c r="UDU87" s="612"/>
      <c r="UDV87" s="612"/>
      <c r="UDW87" s="612"/>
      <c r="UDX87" s="181"/>
      <c r="UDY87" s="611"/>
      <c r="UDZ87" s="612"/>
      <c r="UEA87" s="612"/>
      <c r="UEB87" s="612"/>
      <c r="UEC87" s="612"/>
      <c r="UED87" s="612"/>
      <c r="UEE87" s="181"/>
      <c r="UEF87" s="611"/>
      <c r="UEG87" s="612"/>
      <c r="UEH87" s="612"/>
      <c r="UEI87" s="612"/>
      <c r="UEJ87" s="612"/>
      <c r="UEK87" s="612"/>
      <c r="UEL87" s="181"/>
      <c r="UEM87" s="611"/>
      <c r="UEN87" s="612"/>
      <c r="UEO87" s="612"/>
      <c r="UEP87" s="612"/>
      <c r="UEQ87" s="612"/>
      <c r="UER87" s="612"/>
      <c r="UES87" s="181"/>
      <c r="UET87" s="611"/>
      <c r="UEU87" s="612"/>
      <c r="UEV87" s="612"/>
      <c r="UEW87" s="612"/>
      <c r="UEX87" s="612"/>
      <c r="UEY87" s="612"/>
      <c r="UEZ87" s="181"/>
      <c r="UFA87" s="611"/>
      <c r="UFB87" s="612"/>
      <c r="UFC87" s="612"/>
      <c r="UFD87" s="612"/>
      <c r="UFE87" s="612"/>
      <c r="UFF87" s="612"/>
      <c r="UFG87" s="181"/>
      <c r="UFH87" s="611"/>
      <c r="UFI87" s="612"/>
      <c r="UFJ87" s="612"/>
      <c r="UFK87" s="612"/>
      <c r="UFL87" s="612"/>
      <c r="UFM87" s="612"/>
      <c r="UFN87" s="181"/>
      <c r="UFO87" s="611"/>
      <c r="UFP87" s="612"/>
      <c r="UFQ87" s="612"/>
      <c r="UFR87" s="612"/>
      <c r="UFS87" s="612"/>
      <c r="UFT87" s="612"/>
      <c r="UFU87" s="181"/>
      <c r="UFV87" s="611"/>
      <c r="UFW87" s="612"/>
      <c r="UFX87" s="612"/>
      <c r="UFY87" s="612"/>
      <c r="UFZ87" s="612"/>
      <c r="UGA87" s="612"/>
      <c r="UGB87" s="181"/>
      <c r="UGC87" s="611"/>
      <c r="UGD87" s="612"/>
      <c r="UGE87" s="612"/>
      <c r="UGF87" s="612"/>
      <c r="UGG87" s="612"/>
      <c r="UGH87" s="612"/>
      <c r="UGI87" s="181"/>
      <c r="UGJ87" s="611"/>
      <c r="UGK87" s="612"/>
      <c r="UGL87" s="612"/>
      <c r="UGM87" s="612"/>
      <c r="UGN87" s="612"/>
      <c r="UGO87" s="612"/>
      <c r="UGP87" s="181"/>
      <c r="UGQ87" s="611"/>
      <c r="UGR87" s="612"/>
      <c r="UGS87" s="612"/>
      <c r="UGT87" s="612"/>
      <c r="UGU87" s="612"/>
      <c r="UGV87" s="612"/>
      <c r="UGW87" s="181"/>
      <c r="UGX87" s="611"/>
      <c r="UGY87" s="612"/>
      <c r="UGZ87" s="612"/>
      <c r="UHA87" s="612"/>
      <c r="UHB87" s="612"/>
      <c r="UHC87" s="612"/>
      <c r="UHD87" s="181"/>
      <c r="UHE87" s="611"/>
      <c r="UHF87" s="612"/>
      <c r="UHG87" s="612"/>
      <c r="UHH87" s="612"/>
      <c r="UHI87" s="612"/>
      <c r="UHJ87" s="612"/>
      <c r="UHK87" s="181"/>
      <c r="UHL87" s="611"/>
      <c r="UHM87" s="612"/>
      <c r="UHN87" s="612"/>
      <c r="UHO87" s="612"/>
      <c r="UHP87" s="612"/>
      <c r="UHQ87" s="612"/>
      <c r="UHR87" s="181"/>
      <c r="UHS87" s="611"/>
      <c r="UHT87" s="612"/>
      <c r="UHU87" s="612"/>
      <c r="UHV87" s="612"/>
      <c r="UHW87" s="612"/>
      <c r="UHX87" s="612"/>
      <c r="UHY87" s="181"/>
      <c r="UHZ87" s="611"/>
      <c r="UIA87" s="612"/>
      <c r="UIB87" s="612"/>
      <c r="UIC87" s="612"/>
      <c r="UID87" s="612"/>
      <c r="UIE87" s="612"/>
      <c r="UIF87" s="181"/>
      <c r="UIG87" s="611"/>
      <c r="UIH87" s="612"/>
      <c r="UII87" s="612"/>
      <c r="UIJ87" s="612"/>
      <c r="UIK87" s="612"/>
      <c r="UIL87" s="612"/>
      <c r="UIM87" s="181"/>
      <c r="UIN87" s="611"/>
      <c r="UIO87" s="612"/>
      <c r="UIP87" s="612"/>
      <c r="UIQ87" s="612"/>
      <c r="UIR87" s="612"/>
      <c r="UIS87" s="612"/>
      <c r="UIT87" s="181"/>
      <c r="UIU87" s="611"/>
      <c r="UIV87" s="612"/>
      <c r="UIW87" s="612"/>
      <c r="UIX87" s="612"/>
      <c r="UIY87" s="612"/>
      <c r="UIZ87" s="612"/>
      <c r="UJA87" s="181"/>
      <c r="UJB87" s="611"/>
      <c r="UJC87" s="612"/>
      <c r="UJD87" s="612"/>
      <c r="UJE87" s="612"/>
      <c r="UJF87" s="612"/>
      <c r="UJG87" s="612"/>
      <c r="UJH87" s="181"/>
      <c r="UJI87" s="611"/>
      <c r="UJJ87" s="612"/>
      <c r="UJK87" s="612"/>
      <c r="UJL87" s="612"/>
      <c r="UJM87" s="612"/>
      <c r="UJN87" s="612"/>
      <c r="UJO87" s="181"/>
      <c r="UJP87" s="611"/>
      <c r="UJQ87" s="612"/>
      <c r="UJR87" s="612"/>
      <c r="UJS87" s="612"/>
      <c r="UJT87" s="612"/>
      <c r="UJU87" s="612"/>
      <c r="UJV87" s="181"/>
      <c r="UJW87" s="611"/>
      <c r="UJX87" s="612"/>
      <c r="UJY87" s="612"/>
      <c r="UJZ87" s="612"/>
      <c r="UKA87" s="612"/>
      <c r="UKB87" s="612"/>
      <c r="UKC87" s="181"/>
      <c r="UKD87" s="611"/>
      <c r="UKE87" s="612"/>
      <c r="UKF87" s="612"/>
      <c r="UKG87" s="612"/>
      <c r="UKH87" s="612"/>
      <c r="UKI87" s="612"/>
      <c r="UKJ87" s="181"/>
      <c r="UKK87" s="611"/>
      <c r="UKL87" s="612"/>
      <c r="UKM87" s="612"/>
      <c r="UKN87" s="612"/>
      <c r="UKO87" s="612"/>
      <c r="UKP87" s="612"/>
      <c r="UKQ87" s="181"/>
      <c r="UKR87" s="611"/>
      <c r="UKS87" s="612"/>
      <c r="UKT87" s="612"/>
      <c r="UKU87" s="612"/>
      <c r="UKV87" s="612"/>
      <c r="UKW87" s="612"/>
      <c r="UKX87" s="181"/>
      <c r="UKY87" s="611"/>
      <c r="UKZ87" s="612"/>
      <c r="ULA87" s="612"/>
      <c r="ULB87" s="612"/>
      <c r="ULC87" s="612"/>
      <c r="ULD87" s="612"/>
      <c r="ULE87" s="181"/>
      <c r="ULF87" s="611"/>
      <c r="ULG87" s="612"/>
      <c r="ULH87" s="612"/>
      <c r="ULI87" s="612"/>
      <c r="ULJ87" s="612"/>
      <c r="ULK87" s="612"/>
      <c r="ULL87" s="181"/>
      <c r="ULM87" s="611"/>
      <c r="ULN87" s="612"/>
      <c r="ULO87" s="612"/>
      <c r="ULP87" s="612"/>
      <c r="ULQ87" s="612"/>
      <c r="ULR87" s="612"/>
      <c r="ULS87" s="181"/>
      <c r="ULT87" s="611"/>
      <c r="ULU87" s="612"/>
      <c r="ULV87" s="612"/>
      <c r="ULW87" s="612"/>
      <c r="ULX87" s="612"/>
      <c r="ULY87" s="612"/>
      <c r="ULZ87" s="181"/>
      <c r="UMA87" s="611"/>
      <c r="UMB87" s="612"/>
      <c r="UMC87" s="612"/>
      <c r="UMD87" s="612"/>
      <c r="UME87" s="612"/>
      <c r="UMF87" s="612"/>
      <c r="UMG87" s="181"/>
      <c r="UMH87" s="611"/>
      <c r="UMI87" s="612"/>
      <c r="UMJ87" s="612"/>
      <c r="UMK87" s="612"/>
      <c r="UML87" s="612"/>
      <c r="UMM87" s="612"/>
      <c r="UMN87" s="181"/>
      <c r="UMO87" s="611"/>
      <c r="UMP87" s="612"/>
      <c r="UMQ87" s="612"/>
      <c r="UMR87" s="612"/>
      <c r="UMS87" s="612"/>
      <c r="UMT87" s="612"/>
      <c r="UMU87" s="181"/>
      <c r="UMV87" s="611"/>
      <c r="UMW87" s="612"/>
      <c r="UMX87" s="612"/>
      <c r="UMY87" s="612"/>
      <c r="UMZ87" s="612"/>
      <c r="UNA87" s="612"/>
      <c r="UNB87" s="181"/>
      <c r="UNC87" s="611"/>
      <c r="UND87" s="612"/>
      <c r="UNE87" s="612"/>
      <c r="UNF87" s="612"/>
      <c r="UNG87" s="612"/>
      <c r="UNH87" s="612"/>
      <c r="UNI87" s="181"/>
      <c r="UNJ87" s="611"/>
      <c r="UNK87" s="612"/>
      <c r="UNL87" s="612"/>
      <c r="UNM87" s="612"/>
      <c r="UNN87" s="612"/>
      <c r="UNO87" s="612"/>
      <c r="UNP87" s="181"/>
      <c r="UNQ87" s="611"/>
      <c r="UNR87" s="612"/>
      <c r="UNS87" s="612"/>
      <c r="UNT87" s="612"/>
      <c r="UNU87" s="612"/>
      <c r="UNV87" s="612"/>
      <c r="UNW87" s="181"/>
      <c r="UNX87" s="611"/>
      <c r="UNY87" s="612"/>
      <c r="UNZ87" s="612"/>
      <c r="UOA87" s="612"/>
      <c r="UOB87" s="612"/>
      <c r="UOC87" s="612"/>
      <c r="UOD87" s="181"/>
      <c r="UOE87" s="611"/>
      <c r="UOF87" s="612"/>
      <c r="UOG87" s="612"/>
      <c r="UOH87" s="612"/>
      <c r="UOI87" s="612"/>
      <c r="UOJ87" s="612"/>
      <c r="UOK87" s="181"/>
      <c r="UOL87" s="611"/>
      <c r="UOM87" s="612"/>
      <c r="UON87" s="612"/>
      <c r="UOO87" s="612"/>
      <c r="UOP87" s="612"/>
      <c r="UOQ87" s="612"/>
      <c r="UOR87" s="181"/>
      <c r="UOS87" s="611"/>
      <c r="UOT87" s="612"/>
      <c r="UOU87" s="612"/>
      <c r="UOV87" s="612"/>
      <c r="UOW87" s="612"/>
      <c r="UOX87" s="612"/>
      <c r="UOY87" s="181"/>
      <c r="UOZ87" s="611"/>
      <c r="UPA87" s="612"/>
      <c r="UPB87" s="612"/>
      <c r="UPC87" s="612"/>
      <c r="UPD87" s="612"/>
      <c r="UPE87" s="612"/>
      <c r="UPF87" s="181"/>
      <c r="UPG87" s="611"/>
      <c r="UPH87" s="612"/>
      <c r="UPI87" s="612"/>
      <c r="UPJ87" s="612"/>
      <c r="UPK87" s="612"/>
      <c r="UPL87" s="612"/>
      <c r="UPM87" s="181"/>
      <c r="UPN87" s="611"/>
      <c r="UPO87" s="612"/>
      <c r="UPP87" s="612"/>
      <c r="UPQ87" s="612"/>
      <c r="UPR87" s="612"/>
      <c r="UPS87" s="612"/>
      <c r="UPT87" s="181"/>
      <c r="UPU87" s="611"/>
      <c r="UPV87" s="612"/>
      <c r="UPW87" s="612"/>
      <c r="UPX87" s="612"/>
      <c r="UPY87" s="612"/>
      <c r="UPZ87" s="612"/>
      <c r="UQA87" s="181"/>
      <c r="UQB87" s="611"/>
      <c r="UQC87" s="612"/>
      <c r="UQD87" s="612"/>
      <c r="UQE87" s="612"/>
      <c r="UQF87" s="612"/>
      <c r="UQG87" s="612"/>
      <c r="UQH87" s="181"/>
      <c r="UQI87" s="611"/>
      <c r="UQJ87" s="612"/>
      <c r="UQK87" s="612"/>
      <c r="UQL87" s="612"/>
      <c r="UQM87" s="612"/>
      <c r="UQN87" s="612"/>
      <c r="UQO87" s="181"/>
      <c r="UQP87" s="611"/>
      <c r="UQQ87" s="612"/>
      <c r="UQR87" s="612"/>
      <c r="UQS87" s="612"/>
      <c r="UQT87" s="612"/>
      <c r="UQU87" s="612"/>
      <c r="UQV87" s="181"/>
      <c r="UQW87" s="611"/>
      <c r="UQX87" s="612"/>
      <c r="UQY87" s="612"/>
      <c r="UQZ87" s="612"/>
      <c r="URA87" s="612"/>
      <c r="URB87" s="612"/>
      <c r="URC87" s="181"/>
      <c r="URD87" s="611"/>
      <c r="URE87" s="612"/>
      <c r="URF87" s="612"/>
      <c r="URG87" s="612"/>
      <c r="URH87" s="612"/>
      <c r="URI87" s="612"/>
      <c r="URJ87" s="181"/>
      <c r="URK87" s="611"/>
      <c r="URL87" s="612"/>
      <c r="URM87" s="612"/>
      <c r="URN87" s="612"/>
      <c r="URO87" s="612"/>
      <c r="URP87" s="612"/>
      <c r="URQ87" s="181"/>
      <c r="URR87" s="611"/>
      <c r="URS87" s="612"/>
      <c r="URT87" s="612"/>
      <c r="URU87" s="612"/>
      <c r="URV87" s="612"/>
      <c r="URW87" s="612"/>
      <c r="URX87" s="181"/>
      <c r="URY87" s="611"/>
      <c r="URZ87" s="612"/>
      <c r="USA87" s="612"/>
      <c r="USB87" s="612"/>
      <c r="USC87" s="612"/>
      <c r="USD87" s="612"/>
      <c r="USE87" s="181"/>
      <c r="USF87" s="611"/>
      <c r="USG87" s="612"/>
      <c r="USH87" s="612"/>
      <c r="USI87" s="612"/>
      <c r="USJ87" s="612"/>
      <c r="USK87" s="612"/>
      <c r="USL87" s="181"/>
      <c r="USM87" s="611"/>
      <c r="USN87" s="612"/>
      <c r="USO87" s="612"/>
      <c r="USP87" s="612"/>
      <c r="USQ87" s="612"/>
      <c r="USR87" s="612"/>
      <c r="USS87" s="181"/>
      <c r="UST87" s="611"/>
      <c r="USU87" s="612"/>
      <c r="USV87" s="612"/>
      <c r="USW87" s="612"/>
      <c r="USX87" s="612"/>
      <c r="USY87" s="612"/>
      <c r="USZ87" s="181"/>
      <c r="UTA87" s="611"/>
      <c r="UTB87" s="612"/>
      <c r="UTC87" s="612"/>
      <c r="UTD87" s="612"/>
      <c r="UTE87" s="612"/>
      <c r="UTF87" s="612"/>
      <c r="UTG87" s="181"/>
      <c r="UTH87" s="611"/>
      <c r="UTI87" s="612"/>
      <c r="UTJ87" s="612"/>
      <c r="UTK87" s="612"/>
      <c r="UTL87" s="612"/>
      <c r="UTM87" s="612"/>
      <c r="UTN87" s="181"/>
      <c r="UTO87" s="611"/>
      <c r="UTP87" s="612"/>
      <c r="UTQ87" s="612"/>
      <c r="UTR87" s="612"/>
      <c r="UTS87" s="612"/>
      <c r="UTT87" s="612"/>
      <c r="UTU87" s="181"/>
      <c r="UTV87" s="611"/>
      <c r="UTW87" s="612"/>
      <c r="UTX87" s="612"/>
      <c r="UTY87" s="612"/>
      <c r="UTZ87" s="612"/>
      <c r="UUA87" s="612"/>
      <c r="UUB87" s="181"/>
      <c r="UUC87" s="611"/>
      <c r="UUD87" s="612"/>
      <c r="UUE87" s="612"/>
      <c r="UUF87" s="612"/>
      <c r="UUG87" s="612"/>
      <c r="UUH87" s="612"/>
      <c r="UUI87" s="181"/>
      <c r="UUJ87" s="611"/>
      <c r="UUK87" s="612"/>
      <c r="UUL87" s="612"/>
      <c r="UUM87" s="612"/>
      <c r="UUN87" s="612"/>
      <c r="UUO87" s="612"/>
      <c r="UUP87" s="181"/>
      <c r="UUQ87" s="611"/>
      <c r="UUR87" s="612"/>
      <c r="UUS87" s="612"/>
      <c r="UUT87" s="612"/>
      <c r="UUU87" s="612"/>
      <c r="UUV87" s="612"/>
      <c r="UUW87" s="181"/>
      <c r="UUX87" s="611"/>
      <c r="UUY87" s="612"/>
      <c r="UUZ87" s="612"/>
      <c r="UVA87" s="612"/>
      <c r="UVB87" s="612"/>
      <c r="UVC87" s="612"/>
      <c r="UVD87" s="181"/>
      <c r="UVE87" s="611"/>
      <c r="UVF87" s="612"/>
      <c r="UVG87" s="612"/>
      <c r="UVH87" s="612"/>
      <c r="UVI87" s="612"/>
      <c r="UVJ87" s="612"/>
      <c r="UVK87" s="181"/>
      <c r="UVL87" s="611"/>
      <c r="UVM87" s="612"/>
      <c r="UVN87" s="612"/>
      <c r="UVO87" s="612"/>
      <c r="UVP87" s="612"/>
      <c r="UVQ87" s="612"/>
      <c r="UVR87" s="181"/>
      <c r="UVS87" s="611"/>
      <c r="UVT87" s="612"/>
      <c r="UVU87" s="612"/>
      <c r="UVV87" s="612"/>
      <c r="UVW87" s="612"/>
      <c r="UVX87" s="612"/>
      <c r="UVY87" s="181"/>
      <c r="UVZ87" s="611"/>
      <c r="UWA87" s="612"/>
      <c r="UWB87" s="612"/>
      <c r="UWC87" s="612"/>
      <c r="UWD87" s="612"/>
      <c r="UWE87" s="612"/>
      <c r="UWF87" s="181"/>
      <c r="UWG87" s="611"/>
      <c r="UWH87" s="612"/>
      <c r="UWI87" s="612"/>
      <c r="UWJ87" s="612"/>
      <c r="UWK87" s="612"/>
      <c r="UWL87" s="612"/>
      <c r="UWM87" s="181"/>
      <c r="UWN87" s="611"/>
      <c r="UWO87" s="612"/>
      <c r="UWP87" s="612"/>
      <c r="UWQ87" s="612"/>
      <c r="UWR87" s="612"/>
      <c r="UWS87" s="612"/>
      <c r="UWT87" s="181"/>
      <c r="UWU87" s="611"/>
      <c r="UWV87" s="612"/>
      <c r="UWW87" s="612"/>
      <c r="UWX87" s="612"/>
      <c r="UWY87" s="612"/>
      <c r="UWZ87" s="612"/>
      <c r="UXA87" s="181"/>
      <c r="UXB87" s="611"/>
      <c r="UXC87" s="612"/>
      <c r="UXD87" s="612"/>
      <c r="UXE87" s="612"/>
      <c r="UXF87" s="612"/>
      <c r="UXG87" s="612"/>
      <c r="UXH87" s="181"/>
      <c r="UXI87" s="611"/>
      <c r="UXJ87" s="612"/>
      <c r="UXK87" s="612"/>
      <c r="UXL87" s="612"/>
      <c r="UXM87" s="612"/>
      <c r="UXN87" s="612"/>
      <c r="UXO87" s="181"/>
      <c r="UXP87" s="611"/>
      <c r="UXQ87" s="612"/>
      <c r="UXR87" s="612"/>
      <c r="UXS87" s="612"/>
      <c r="UXT87" s="612"/>
      <c r="UXU87" s="612"/>
      <c r="UXV87" s="181"/>
      <c r="UXW87" s="611"/>
      <c r="UXX87" s="612"/>
      <c r="UXY87" s="612"/>
      <c r="UXZ87" s="612"/>
      <c r="UYA87" s="612"/>
      <c r="UYB87" s="612"/>
      <c r="UYC87" s="181"/>
      <c r="UYD87" s="611"/>
      <c r="UYE87" s="612"/>
      <c r="UYF87" s="612"/>
      <c r="UYG87" s="612"/>
      <c r="UYH87" s="612"/>
      <c r="UYI87" s="612"/>
      <c r="UYJ87" s="181"/>
      <c r="UYK87" s="611"/>
      <c r="UYL87" s="612"/>
      <c r="UYM87" s="612"/>
      <c r="UYN87" s="612"/>
      <c r="UYO87" s="612"/>
      <c r="UYP87" s="612"/>
      <c r="UYQ87" s="181"/>
      <c r="UYR87" s="611"/>
      <c r="UYS87" s="612"/>
      <c r="UYT87" s="612"/>
      <c r="UYU87" s="612"/>
      <c r="UYV87" s="612"/>
      <c r="UYW87" s="612"/>
      <c r="UYX87" s="181"/>
      <c r="UYY87" s="611"/>
      <c r="UYZ87" s="612"/>
      <c r="UZA87" s="612"/>
      <c r="UZB87" s="612"/>
      <c r="UZC87" s="612"/>
      <c r="UZD87" s="612"/>
      <c r="UZE87" s="181"/>
      <c r="UZF87" s="611"/>
      <c r="UZG87" s="612"/>
      <c r="UZH87" s="612"/>
      <c r="UZI87" s="612"/>
      <c r="UZJ87" s="612"/>
      <c r="UZK87" s="612"/>
      <c r="UZL87" s="181"/>
      <c r="UZM87" s="611"/>
      <c r="UZN87" s="612"/>
      <c r="UZO87" s="612"/>
      <c r="UZP87" s="612"/>
      <c r="UZQ87" s="612"/>
      <c r="UZR87" s="612"/>
      <c r="UZS87" s="181"/>
      <c r="UZT87" s="611"/>
      <c r="UZU87" s="612"/>
      <c r="UZV87" s="612"/>
      <c r="UZW87" s="612"/>
      <c r="UZX87" s="612"/>
      <c r="UZY87" s="612"/>
      <c r="UZZ87" s="181"/>
      <c r="VAA87" s="611"/>
      <c r="VAB87" s="612"/>
      <c r="VAC87" s="612"/>
      <c r="VAD87" s="612"/>
      <c r="VAE87" s="612"/>
      <c r="VAF87" s="612"/>
      <c r="VAG87" s="181"/>
      <c r="VAH87" s="611"/>
      <c r="VAI87" s="612"/>
      <c r="VAJ87" s="612"/>
      <c r="VAK87" s="612"/>
      <c r="VAL87" s="612"/>
      <c r="VAM87" s="612"/>
      <c r="VAN87" s="181"/>
      <c r="VAO87" s="611"/>
      <c r="VAP87" s="612"/>
      <c r="VAQ87" s="612"/>
      <c r="VAR87" s="612"/>
      <c r="VAS87" s="612"/>
      <c r="VAT87" s="612"/>
      <c r="VAU87" s="181"/>
      <c r="VAV87" s="611"/>
      <c r="VAW87" s="612"/>
      <c r="VAX87" s="612"/>
      <c r="VAY87" s="612"/>
      <c r="VAZ87" s="612"/>
      <c r="VBA87" s="612"/>
      <c r="VBB87" s="181"/>
      <c r="VBC87" s="611"/>
      <c r="VBD87" s="612"/>
      <c r="VBE87" s="612"/>
      <c r="VBF87" s="612"/>
      <c r="VBG87" s="612"/>
      <c r="VBH87" s="612"/>
      <c r="VBI87" s="181"/>
      <c r="VBJ87" s="611"/>
      <c r="VBK87" s="612"/>
      <c r="VBL87" s="612"/>
      <c r="VBM87" s="612"/>
      <c r="VBN87" s="612"/>
      <c r="VBO87" s="612"/>
      <c r="VBP87" s="181"/>
      <c r="VBQ87" s="611"/>
      <c r="VBR87" s="612"/>
      <c r="VBS87" s="612"/>
      <c r="VBT87" s="612"/>
      <c r="VBU87" s="612"/>
      <c r="VBV87" s="612"/>
      <c r="VBW87" s="181"/>
      <c r="VBX87" s="611"/>
      <c r="VBY87" s="612"/>
      <c r="VBZ87" s="612"/>
      <c r="VCA87" s="612"/>
      <c r="VCB87" s="612"/>
      <c r="VCC87" s="612"/>
      <c r="VCD87" s="181"/>
      <c r="VCE87" s="611"/>
      <c r="VCF87" s="612"/>
      <c r="VCG87" s="612"/>
      <c r="VCH87" s="612"/>
      <c r="VCI87" s="612"/>
      <c r="VCJ87" s="612"/>
      <c r="VCK87" s="181"/>
      <c r="VCL87" s="611"/>
      <c r="VCM87" s="612"/>
      <c r="VCN87" s="612"/>
      <c r="VCO87" s="612"/>
      <c r="VCP87" s="612"/>
      <c r="VCQ87" s="612"/>
      <c r="VCR87" s="181"/>
      <c r="VCS87" s="611"/>
      <c r="VCT87" s="612"/>
      <c r="VCU87" s="612"/>
      <c r="VCV87" s="612"/>
      <c r="VCW87" s="612"/>
      <c r="VCX87" s="612"/>
      <c r="VCY87" s="181"/>
      <c r="VCZ87" s="611"/>
      <c r="VDA87" s="612"/>
      <c r="VDB87" s="612"/>
      <c r="VDC87" s="612"/>
      <c r="VDD87" s="612"/>
      <c r="VDE87" s="612"/>
      <c r="VDF87" s="181"/>
      <c r="VDG87" s="611"/>
      <c r="VDH87" s="612"/>
      <c r="VDI87" s="612"/>
      <c r="VDJ87" s="612"/>
      <c r="VDK87" s="612"/>
      <c r="VDL87" s="612"/>
      <c r="VDM87" s="181"/>
      <c r="VDN87" s="611"/>
      <c r="VDO87" s="612"/>
      <c r="VDP87" s="612"/>
      <c r="VDQ87" s="612"/>
      <c r="VDR87" s="612"/>
      <c r="VDS87" s="612"/>
      <c r="VDT87" s="181"/>
      <c r="VDU87" s="611"/>
      <c r="VDV87" s="612"/>
      <c r="VDW87" s="612"/>
      <c r="VDX87" s="612"/>
      <c r="VDY87" s="612"/>
      <c r="VDZ87" s="612"/>
      <c r="VEA87" s="181"/>
      <c r="VEB87" s="611"/>
      <c r="VEC87" s="612"/>
      <c r="VED87" s="612"/>
      <c r="VEE87" s="612"/>
      <c r="VEF87" s="612"/>
      <c r="VEG87" s="612"/>
      <c r="VEH87" s="181"/>
      <c r="VEI87" s="611"/>
      <c r="VEJ87" s="612"/>
      <c r="VEK87" s="612"/>
      <c r="VEL87" s="612"/>
      <c r="VEM87" s="612"/>
      <c r="VEN87" s="612"/>
      <c r="VEO87" s="181"/>
      <c r="VEP87" s="611"/>
      <c r="VEQ87" s="612"/>
      <c r="VER87" s="612"/>
      <c r="VES87" s="612"/>
      <c r="VET87" s="612"/>
      <c r="VEU87" s="612"/>
      <c r="VEV87" s="181"/>
      <c r="VEW87" s="611"/>
      <c r="VEX87" s="612"/>
      <c r="VEY87" s="612"/>
      <c r="VEZ87" s="612"/>
      <c r="VFA87" s="612"/>
      <c r="VFB87" s="612"/>
      <c r="VFC87" s="181"/>
      <c r="VFD87" s="611"/>
      <c r="VFE87" s="612"/>
      <c r="VFF87" s="612"/>
      <c r="VFG87" s="612"/>
      <c r="VFH87" s="612"/>
      <c r="VFI87" s="612"/>
      <c r="VFJ87" s="181"/>
      <c r="VFK87" s="611"/>
      <c r="VFL87" s="612"/>
      <c r="VFM87" s="612"/>
      <c r="VFN87" s="612"/>
      <c r="VFO87" s="612"/>
      <c r="VFP87" s="612"/>
      <c r="VFQ87" s="181"/>
      <c r="VFR87" s="611"/>
      <c r="VFS87" s="612"/>
      <c r="VFT87" s="612"/>
      <c r="VFU87" s="612"/>
      <c r="VFV87" s="612"/>
      <c r="VFW87" s="612"/>
      <c r="VFX87" s="181"/>
      <c r="VFY87" s="611"/>
      <c r="VFZ87" s="612"/>
      <c r="VGA87" s="612"/>
      <c r="VGB87" s="612"/>
      <c r="VGC87" s="612"/>
      <c r="VGD87" s="612"/>
      <c r="VGE87" s="181"/>
      <c r="VGF87" s="611"/>
      <c r="VGG87" s="612"/>
      <c r="VGH87" s="612"/>
      <c r="VGI87" s="612"/>
      <c r="VGJ87" s="612"/>
      <c r="VGK87" s="612"/>
      <c r="VGL87" s="181"/>
      <c r="VGM87" s="611"/>
      <c r="VGN87" s="612"/>
      <c r="VGO87" s="612"/>
      <c r="VGP87" s="612"/>
      <c r="VGQ87" s="612"/>
      <c r="VGR87" s="612"/>
      <c r="VGS87" s="181"/>
      <c r="VGT87" s="611"/>
      <c r="VGU87" s="612"/>
      <c r="VGV87" s="612"/>
      <c r="VGW87" s="612"/>
      <c r="VGX87" s="612"/>
      <c r="VGY87" s="612"/>
      <c r="VGZ87" s="181"/>
      <c r="VHA87" s="611"/>
      <c r="VHB87" s="612"/>
      <c r="VHC87" s="612"/>
      <c r="VHD87" s="612"/>
      <c r="VHE87" s="612"/>
      <c r="VHF87" s="612"/>
      <c r="VHG87" s="181"/>
      <c r="VHH87" s="611"/>
      <c r="VHI87" s="612"/>
      <c r="VHJ87" s="612"/>
      <c r="VHK87" s="612"/>
      <c r="VHL87" s="612"/>
      <c r="VHM87" s="612"/>
      <c r="VHN87" s="181"/>
      <c r="VHO87" s="611"/>
      <c r="VHP87" s="612"/>
      <c r="VHQ87" s="612"/>
      <c r="VHR87" s="612"/>
      <c r="VHS87" s="612"/>
      <c r="VHT87" s="612"/>
      <c r="VHU87" s="181"/>
      <c r="VHV87" s="611"/>
      <c r="VHW87" s="612"/>
      <c r="VHX87" s="612"/>
      <c r="VHY87" s="612"/>
      <c r="VHZ87" s="612"/>
      <c r="VIA87" s="612"/>
      <c r="VIB87" s="181"/>
      <c r="VIC87" s="611"/>
      <c r="VID87" s="612"/>
      <c r="VIE87" s="612"/>
      <c r="VIF87" s="612"/>
      <c r="VIG87" s="612"/>
      <c r="VIH87" s="612"/>
      <c r="VII87" s="181"/>
      <c r="VIJ87" s="611"/>
      <c r="VIK87" s="612"/>
      <c r="VIL87" s="612"/>
      <c r="VIM87" s="612"/>
      <c r="VIN87" s="612"/>
      <c r="VIO87" s="612"/>
      <c r="VIP87" s="181"/>
      <c r="VIQ87" s="611"/>
      <c r="VIR87" s="612"/>
      <c r="VIS87" s="612"/>
      <c r="VIT87" s="612"/>
      <c r="VIU87" s="612"/>
      <c r="VIV87" s="612"/>
      <c r="VIW87" s="181"/>
      <c r="VIX87" s="611"/>
      <c r="VIY87" s="612"/>
      <c r="VIZ87" s="612"/>
      <c r="VJA87" s="612"/>
      <c r="VJB87" s="612"/>
      <c r="VJC87" s="612"/>
      <c r="VJD87" s="181"/>
      <c r="VJE87" s="611"/>
      <c r="VJF87" s="612"/>
      <c r="VJG87" s="612"/>
      <c r="VJH87" s="612"/>
      <c r="VJI87" s="612"/>
      <c r="VJJ87" s="612"/>
      <c r="VJK87" s="181"/>
      <c r="VJL87" s="611"/>
      <c r="VJM87" s="612"/>
      <c r="VJN87" s="612"/>
      <c r="VJO87" s="612"/>
      <c r="VJP87" s="612"/>
      <c r="VJQ87" s="612"/>
      <c r="VJR87" s="181"/>
      <c r="VJS87" s="611"/>
      <c r="VJT87" s="612"/>
      <c r="VJU87" s="612"/>
      <c r="VJV87" s="612"/>
      <c r="VJW87" s="612"/>
      <c r="VJX87" s="612"/>
      <c r="VJY87" s="181"/>
      <c r="VJZ87" s="611"/>
      <c r="VKA87" s="612"/>
      <c r="VKB87" s="612"/>
      <c r="VKC87" s="612"/>
      <c r="VKD87" s="612"/>
      <c r="VKE87" s="612"/>
      <c r="VKF87" s="181"/>
      <c r="VKG87" s="611"/>
      <c r="VKH87" s="612"/>
      <c r="VKI87" s="612"/>
      <c r="VKJ87" s="612"/>
      <c r="VKK87" s="612"/>
      <c r="VKL87" s="612"/>
      <c r="VKM87" s="181"/>
      <c r="VKN87" s="611"/>
      <c r="VKO87" s="612"/>
      <c r="VKP87" s="612"/>
      <c r="VKQ87" s="612"/>
      <c r="VKR87" s="612"/>
      <c r="VKS87" s="612"/>
      <c r="VKT87" s="181"/>
      <c r="VKU87" s="611"/>
      <c r="VKV87" s="612"/>
      <c r="VKW87" s="612"/>
      <c r="VKX87" s="612"/>
      <c r="VKY87" s="612"/>
      <c r="VKZ87" s="612"/>
      <c r="VLA87" s="181"/>
      <c r="VLB87" s="611"/>
      <c r="VLC87" s="612"/>
      <c r="VLD87" s="612"/>
      <c r="VLE87" s="612"/>
      <c r="VLF87" s="612"/>
      <c r="VLG87" s="612"/>
      <c r="VLH87" s="181"/>
      <c r="VLI87" s="611"/>
      <c r="VLJ87" s="612"/>
      <c r="VLK87" s="612"/>
      <c r="VLL87" s="612"/>
      <c r="VLM87" s="612"/>
      <c r="VLN87" s="612"/>
      <c r="VLO87" s="181"/>
      <c r="VLP87" s="611"/>
      <c r="VLQ87" s="612"/>
      <c r="VLR87" s="612"/>
      <c r="VLS87" s="612"/>
      <c r="VLT87" s="612"/>
      <c r="VLU87" s="612"/>
      <c r="VLV87" s="181"/>
      <c r="VLW87" s="611"/>
      <c r="VLX87" s="612"/>
      <c r="VLY87" s="612"/>
      <c r="VLZ87" s="612"/>
      <c r="VMA87" s="612"/>
      <c r="VMB87" s="612"/>
      <c r="VMC87" s="181"/>
      <c r="VMD87" s="611"/>
      <c r="VME87" s="612"/>
      <c r="VMF87" s="612"/>
      <c r="VMG87" s="612"/>
      <c r="VMH87" s="612"/>
      <c r="VMI87" s="612"/>
      <c r="VMJ87" s="181"/>
      <c r="VMK87" s="611"/>
      <c r="VML87" s="612"/>
      <c r="VMM87" s="612"/>
      <c r="VMN87" s="612"/>
      <c r="VMO87" s="612"/>
      <c r="VMP87" s="612"/>
      <c r="VMQ87" s="181"/>
      <c r="VMR87" s="611"/>
      <c r="VMS87" s="612"/>
      <c r="VMT87" s="612"/>
      <c r="VMU87" s="612"/>
      <c r="VMV87" s="612"/>
      <c r="VMW87" s="612"/>
      <c r="VMX87" s="181"/>
      <c r="VMY87" s="611"/>
      <c r="VMZ87" s="612"/>
      <c r="VNA87" s="612"/>
      <c r="VNB87" s="612"/>
      <c r="VNC87" s="612"/>
      <c r="VND87" s="612"/>
      <c r="VNE87" s="181"/>
      <c r="VNF87" s="611"/>
      <c r="VNG87" s="612"/>
      <c r="VNH87" s="612"/>
      <c r="VNI87" s="612"/>
      <c r="VNJ87" s="612"/>
      <c r="VNK87" s="612"/>
      <c r="VNL87" s="181"/>
      <c r="VNM87" s="611"/>
      <c r="VNN87" s="612"/>
      <c r="VNO87" s="612"/>
      <c r="VNP87" s="612"/>
      <c r="VNQ87" s="612"/>
      <c r="VNR87" s="612"/>
      <c r="VNS87" s="181"/>
      <c r="VNT87" s="611"/>
      <c r="VNU87" s="612"/>
      <c r="VNV87" s="612"/>
      <c r="VNW87" s="612"/>
      <c r="VNX87" s="612"/>
      <c r="VNY87" s="612"/>
      <c r="VNZ87" s="181"/>
      <c r="VOA87" s="611"/>
      <c r="VOB87" s="612"/>
      <c r="VOC87" s="612"/>
      <c r="VOD87" s="612"/>
      <c r="VOE87" s="612"/>
      <c r="VOF87" s="612"/>
      <c r="VOG87" s="181"/>
      <c r="VOH87" s="611"/>
      <c r="VOI87" s="612"/>
      <c r="VOJ87" s="612"/>
      <c r="VOK87" s="612"/>
      <c r="VOL87" s="612"/>
      <c r="VOM87" s="612"/>
      <c r="VON87" s="181"/>
      <c r="VOO87" s="611"/>
      <c r="VOP87" s="612"/>
      <c r="VOQ87" s="612"/>
      <c r="VOR87" s="612"/>
      <c r="VOS87" s="612"/>
      <c r="VOT87" s="612"/>
      <c r="VOU87" s="181"/>
      <c r="VOV87" s="611"/>
      <c r="VOW87" s="612"/>
      <c r="VOX87" s="612"/>
      <c r="VOY87" s="612"/>
      <c r="VOZ87" s="612"/>
      <c r="VPA87" s="612"/>
      <c r="VPB87" s="181"/>
      <c r="VPC87" s="611"/>
      <c r="VPD87" s="612"/>
      <c r="VPE87" s="612"/>
      <c r="VPF87" s="612"/>
      <c r="VPG87" s="612"/>
      <c r="VPH87" s="612"/>
      <c r="VPI87" s="181"/>
      <c r="VPJ87" s="611"/>
      <c r="VPK87" s="612"/>
      <c r="VPL87" s="612"/>
      <c r="VPM87" s="612"/>
      <c r="VPN87" s="612"/>
      <c r="VPO87" s="612"/>
      <c r="VPP87" s="181"/>
      <c r="VPQ87" s="611"/>
      <c r="VPR87" s="612"/>
      <c r="VPS87" s="612"/>
      <c r="VPT87" s="612"/>
      <c r="VPU87" s="612"/>
      <c r="VPV87" s="612"/>
      <c r="VPW87" s="181"/>
      <c r="VPX87" s="611"/>
      <c r="VPY87" s="612"/>
      <c r="VPZ87" s="612"/>
      <c r="VQA87" s="612"/>
      <c r="VQB87" s="612"/>
      <c r="VQC87" s="612"/>
      <c r="VQD87" s="181"/>
      <c r="VQE87" s="611"/>
      <c r="VQF87" s="612"/>
      <c r="VQG87" s="612"/>
      <c r="VQH87" s="612"/>
      <c r="VQI87" s="612"/>
      <c r="VQJ87" s="612"/>
      <c r="VQK87" s="181"/>
      <c r="VQL87" s="611"/>
      <c r="VQM87" s="612"/>
      <c r="VQN87" s="612"/>
      <c r="VQO87" s="612"/>
      <c r="VQP87" s="612"/>
      <c r="VQQ87" s="612"/>
      <c r="VQR87" s="181"/>
      <c r="VQS87" s="611"/>
      <c r="VQT87" s="612"/>
      <c r="VQU87" s="612"/>
      <c r="VQV87" s="612"/>
      <c r="VQW87" s="612"/>
      <c r="VQX87" s="612"/>
      <c r="VQY87" s="181"/>
      <c r="VQZ87" s="611"/>
      <c r="VRA87" s="612"/>
      <c r="VRB87" s="612"/>
      <c r="VRC87" s="612"/>
      <c r="VRD87" s="612"/>
      <c r="VRE87" s="612"/>
      <c r="VRF87" s="181"/>
      <c r="VRG87" s="611"/>
      <c r="VRH87" s="612"/>
      <c r="VRI87" s="612"/>
      <c r="VRJ87" s="612"/>
      <c r="VRK87" s="612"/>
      <c r="VRL87" s="612"/>
      <c r="VRM87" s="181"/>
      <c r="VRN87" s="611"/>
      <c r="VRO87" s="612"/>
      <c r="VRP87" s="612"/>
      <c r="VRQ87" s="612"/>
      <c r="VRR87" s="612"/>
      <c r="VRS87" s="612"/>
      <c r="VRT87" s="181"/>
      <c r="VRU87" s="611"/>
      <c r="VRV87" s="612"/>
      <c r="VRW87" s="612"/>
      <c r="VRX87" s="612"/>
      <c r="VRY87" s="612"/>
      <c r="VRZ87" s="612"/>
      <c r="VSA87" s="181"/>
      <c r="VSB87" s="611"/>
      <c r="VSC87" s="612"/>
      <c r="VSD87" s="612"/>
      <c r="VSE87" s="612"/>
      <c r="VSF87" s="612"/>
      <c r="VSG87" s="612"/>
      <c r="VSH87" s="181"/>
      <c r="VSI87" s="611"/>
      <c r="VSJ87" s="612"/>
      <c r="VSK87" s="612"/>
      <c r="VSL87" s="612"/>
      <c r="VSM87" s="612"/>
      <c r="VSN87" s="612"/>
      <c r="VSO87" s="181"/>
      <c r="VSP87" s="611"/>
      <c r="VSQ87" s="612"/>
      <c r="VSR87" s="612"/>
      <c r="VSS87" s="612"/>
      <c r="VST87" s="612"/>
      <c r="VSU87" s="612"/>
      <c r="VSV87" s="181"/>
      <c r="VSW87" s="611"/>
      <c r="VSX87" s="612"/>
      <c r="VSY87" s="612"/>
      <c r="VSZ87" s="612"/>
      <c r="VTA87" s="612"/>
      <c r="VTB87" s="612"/>
      <c r="VTC87" s="181"/>
      <c r="VTD87" s="611"/>
      <c r="VTE87" s="612"/>
      <c r="VTF87" s="612"/>
      <c r="VTG87" s="612"/>
      <c r="VTH87" s="612"/>
      <c r="VTI87" s="612"/>
      <c r="VTJ87" s="181"/>
      <c r="VTK87" s="611"/>
      <c r="VTL87" s="612"/>
      <c r="VTM87" s="612"/>
      <c r="VTN87" s="612"/>
      <c r="VTO87" s="612"/>
      <c r="VTP87" s="612"/>
      <c r="VTQ87" s="181"/>
      <c r="VTR87" s="611"/>
      <c r="VTS87" s="612"/>
      <c r="VTT87" s="612"/>
      <c r="VTU87" s="612"/>
      <c r="VTV87" s="612"/>
      <c r="VTW87" s="612"/>
      <c r="VTX87" s="181"/>
      <c r="VTY87" s="611"/>
      <c r="VTZ87" s="612"/>
      <c r="VUA87" s="612"/>
      <c r="VUB87" s="612"/>
      <c r="VUC87" s="612"/>
      <c r="VUD87" s="612"/>
      <c r="VUE87" s="181"/>
      <c r="VUF87" s="611"/>
      <c r="VUG87" s="612"/>
      <c r="VUH87" s="612"/>
      <c r="VUI87" s="612"/>
      <c r="VUJ87" s="612"/>
      <c r="VUK87" s="612"/>
      <c r="VUL87" s="181"/>
      <c r="VUM87" s="611"/>
      <c r="VUN87" s="612"/>
      <c r="VUO87" s="612"/>
      <c r="VUP87" s="612"/>
      <c r="VUQ87" s="612"/>
      <c r="VUR87" s="612"/>
      <c r="VUS87" s="181"/>
      <c r="VUT87" s="611"/>
      <c r="VUU87" s="612"/>
      <c r="VUV87" s="612"/>
      <c r="VUW87" s="612"/>
      <c r="VUX87" s="612"/>
      <c r="VUY87" s="612"/>
      <c r="VUZ87" s="181"/>
      <c r="VVA87" s="611"/>
      <c r="VVB87" s="612"/>
      <c r="VVC87" s="612"/>
      <c r="VVD87" s="612"/>
      <c r="VVE87" s="612"/>
      <c r="VVF87" s="612"/>
      <c r="VVG87" s="181"/>
      <c r="VVH87" s="611"/>
      <c r="VVI87" s="612"/>
      <c r="VVJ87" s="612"/>
      <c r="VVK87" s="612"/>
      <c r="VVL87" s="612"/>
      <c r="VVM87" s="612"/>
      <c r="VVN87" s="181"/>
      <c r="VVO87" s="611"/>
      <c r="VVP87" s="612"/>
      <c r="VVQ87" s="612"/>
      <c r="VVR87" s="612"/>
      <c r="VVS87" s="612"/>
      <c r="VVT87" s="612"/>
      <c r="VVU87" s="181"/>
      <c r="VVV87" s="611"/>
      <c r="VVW87" s="612"/>
      <c r="VVX87" s="612"/>
      <c r="VVY87" s="612"/>
      <c r="VVZ87" s="612"/>
      <c r="VWA87" s="612"/>
      <c r="VWB87" s="181"/>
      <c r="VWC87" s="611"/>
      <c r="VWD87" s="612"/>
      <c r="VWE87" s="612"/>
      <c r="VWF87" s="612"/>
      <c r="VWG87" s="612"/>
      <c r="VWH87" s="612"/>
      <c r="VWI87" s="181"/>
      <c r="VWJ87" s="611"/>
      <c r="VWK87" s="612"/>
      <c r="VWL87" s="612"/>
      <c r="VWM87" s="612"/>
      <c r="VWN87" s="612"/>
      <c r="VWO87" s="612"/>
      <c r="VWP87" s="181"/>
      <c r="VWQ87" s="611"/>
      <c r="VWR87" s="612"/>
      <c r="VWS87" s="612"/>
      <c r="VWT87" s="612"/>
      <c r="VWU87" s="612"/>
      <c r="VWV87" s="612"/>
      <c r="VWW87" s="181"/>
      <c r="VWX87" s="611"/>
      <c r="VWY87" s="612"/>
      <c r="VWZ87" s="612"/>
      <c r="VXA87" s="612"/>
      <c r="VXB87" s="612"/>
      <c r="VXC87" s="612"/>
      <c r="VXD87" s="181"/>
      <c r="VXE87" s="611"/>
      <c r="VXF87" s="612"/>
      <c r="VXG87" s="612"/>
      <c r="VXH87" s="612"/>
      <c r="VXI87" s="612"/>
      <c r="VXJ87" s="612"/>
      <c r="VXK87" s="181"/>
      <c r="VXL87" s="611"/>
      <c r="VXM87" s="612"/>
      <c r="VXN87" s="612"/>
      <c r="VXO87" s="612"/>
      <c r="VXP87" s="612"/>
      <c r="VXQ87" s="612"/>
      <c r="VXR87" s="181"/>
      <c r="VXS87" s="611"/>
      <c r="VXT87" s="612"/>
      <c r="VXU87" s="612"/>
      <c r="VXV87" s="612"/>
      <c r="VXW87" s="612"/>
      <c r="VXX87" s="612"/>
      <c r="VXY87" s="181"/>
      <c r="VXZ87" s="611"/>
      <c r="VYA87" s="612"/>
      <c r="VYB87" s="612"/>
      <c r="VYC87" s="612"/>
      <c r="VYD87" s="612"/>
      <c r="VYE87" s="612"/>
      <c r="VYF87" s="181"/>
      <c r="VYG87" s="611"/>
      <c r="VYH87" s="612"/>
      <c r="VYI87" s="612"/>
      <c r="VYJ87" s="612"/>
      <c r="VYK87" s="612"/>
      <c r="VYL87" s="612"/>
      <c r="VYM87" s="181"/>
      <c r="VYN87" s="611"/>
      <c r="VYO87" s="612"/>
      <c r="VYP87" s="612"/>
      <c r="VYQ87" s="612"/>
      <c r="VYR87" s="612"/>
      <c r="VYS87" s="612"/>
      <c r="VYT87" s="181"/>
      <c r="VYU87" s="611"/>
      <c r="VYV87" s="612"/>
      <c r="VYW87" s="612"/>
      <c r="VYX87" s="612"/>
      <c r="VYY87" s="612"/>
      <c r="VYZ87" s="612"/>
      <c r="VZA87" s="181"/>
      <c r="VZB87" s="611"/>
      <c r="VZC87" s="612"/>
      <c r="VZD87" s="612"/>
      <c r="VZE87" s="612"/>
      <c r="VZF87" s="612"/>
      <c r="VZG87" s="612"/>
      <c r="VZH87" s="181"/>
      <c r="VZI87" s="611"/>
      <c r="VZJ87" s="612"/>
      <c r="VZK87" s="612"/>
      <c r="VZL87" s="612"/>
      <c r="VZM87" s="612"/>
      <c r="VZN87" s="612"/>
      <c r="VZO87" s="181"/>
      <c r="VZP87" s="611"/>
      <c r="VZQ87" s="612"/>
      <c r="VZR87" s="612"/>
      <c r="VZS87" s="612"/>
      <c r="VZT87" s="612"/>
      <c r="VZU87" s="612"/>
      <c r="VZV87" s="181"/>
      <c r="VZW87" s="611"/>
      <c r="VZX87" s="612"/>
      <c r="VZY87" s="612"/>
      <c r="VZZ87" s="612"/>
      <c r="WAA87" s="612"/>
      <c r="WAB87" s="612"/>
      <c r="WAC87" s="181"/>
      <c r="WAD87" s="611"/>
      <c r="WAE87" s="612"/>
      <c r="WAF87" s="612"/>
      <c r="WAG87" s="612"/>
      <c r="WAH87" s="612"/>
      <c r="WAI87" s="612"/>
      <c r="WAJ87" s="181"/>
      <c r="WAK87" s="611"/>
      <c r="WAL87" s="612"/>
      <c r="WAM87" s="612"/>
      <c r="WAN87" s="612"/>
      <c r="WAO87" s="612"/>
      <c r="WAP87" s="612"/>
      <c r="WAQ87" s="181"/>
      <c r="WAR87" s="611"/>
      <c r="WAS87" s="612"/>
      <c r="WAT87" s="612"/>
      <c r="WAU87" s="612"/>
      <c r="WAV87" s="612"/>
      <c r="WAW87" s="612"/>
      <c r="WAX87" s="181"/>
      <c r="WAY87" s="611"/>
      <c r="WAZ87" s="612"/>
      <c r="WBA87" s="612"/>
      <c r="WBB87" s="612"/>
      <c r="WBC87" s="612"/>
      <c r="WBD87" s="612"/>
      <c r="WBE87" s="181"/>
      <c r="WBF87" s="611"/>
      <c r="WBG87" s="612"/>
      <c r="WBH87" s="612"/>
      <c r="WBI87" s="612"/>
      <c r="WBJ87" s="612"/>
      <c r="WBK87" s="612"/>
      <c r="WBL87" s="181"/>
      <c r="WBM87" s="611"/>
      <c r="WBN87" s="612"/>
      <c r="WBO87" s="612"/>
      <c r="WBP87" s="612"/>
      <c r="WBQ87" s="612"/>
      <c r="WBR87" s="612"/>
      <c r="WBS87" s="181"/>
      <c r="WBT87" s="611"/>
      <c r="WBU87" s="612"/>
      <c r="WBV87" s="612"/>
      <c r="WBW87" s="612"/>
      <c r="WBX87" s="612"/>
      <c r="WBY87" s="612"/>
      <c r="WBZ87" s="181"/>
      <c r="WCA87" s="611"/>
      <c r="WCB87" s="612"/>
      <c r="WCC87" s="612"/>
      <c r="WCD87" s="612"/>
      <c r="WCE87" s="612"/>
      <c r="WCF87" s="612"/>
      <c r="WCG87" s="181"/>
      <c r="WCH87" s="611"/>
      <c r="WCI87" s="612"/>
      <c r="WCJ87" s="612"/>
      <c r="WCK87" s="612"/>
      <c r="WCL87" s="612"/>
      <c r="WCM87" s="612"/>
      <c r="WCN87" s="181"/>
      <c r="WCO87" s="611"/>
      <c r="WCP87" s="612"/>
      <c r="WCQ87" s="612"/>
      <c r="WCR87" s="612"/>
      <c r="WCS87" s="612"/>
      <c r="WCT87" s="612"/>
      <c r="WCU87" s="181"/>
      <c r="WCV87" s="611"/>
      <c r="WCW87" s="612"/>
      <c r="WCX87" s="612"/>
      <c r="WCY87" s="612"/>
      <c r="WCZ87" s="612"/>
      <c r="WDA87" s="612"/>
      <c r="WDB87" s="181"/>
      <c r="WDC87" s="611"/>
      <c r="WDD87" s="612"/>
      <c r="WDE87" s="612"/>
      <c r="WDF87" s="612"/>
      <c r="WDG87" s="612"/>
      <c r="WDH87" s="612"/>
      <c r="WDI87" s="181"/>
      <c r="WDJ87" s="611"/>
      <c r="WDK87" s="612"/>
      <c r="WDL87" s="612"/>
      <c r="WDM87" s="612"/>
      <c r="WDN87" s="612"/>
      <c r="WDO87" s="612"/>
      <c r="WDP87" s="181"/>
      <c r="WDQ87" s="611"/>
      <c r="WDR87" s="612"/>
      <c r="WDS87" s="612"/>
      <c r="WDT87" s="612"/>
      <c r="WDU87" s="612"/>
      <c r="WDV87" s="612"/>
      <c r="WDW87" s="181"/>
      <c r="WDX87" s="611"/>
      <c r="WDY87" s="612"/>
      <c r="WDZ87" s="612"/>
      <c r="WEA87" s="612"/>
      <c r="WEB87" s="612"/>
      <c r="WEC87" s="612"/>
      <c r="WED87" s="181"/>
      <c r="WEE87" s="611"/>
      <c r="WEF87" s="612"/>
      <c r="WEG87" s="612"/>
      <c r="WEH87" s="612"/>
      <c r="WEI87" s="612"/>
      <c r="WEJ87" s="612"/>
      <c r="WEK87" s="181"/>
      <c r="WEL87" s="611"/>
      <c r="WEM87" s="612"/>
      <c r="WEN87" s="612"/>
      <c r="WEO87" s="612"/>
      <c r="WEP87" s="612"/>
      <c r="WEQ87" s="612"/>
      <c r="WER87" s="181"/>
      <c r="WES87" s="611"/>
      <c r="WET87" s="612"/>
      <c r="WEU87" s="612"/>
      <c r="WEV87" s="612"/>
      <c r="WEW87" s="612"/>
      <c r="WEX87" s="612"/>
      <c r="WEY87" s="181"/>
      <c r="WEZ87" s="611"/>
      <c r="WFA87" s="612"/>
      <c r="WFB87" s="612"/>
      <c r="WFC87" s="612"/>
      <c r="WFD87" s="612"/>
      <c r="WFE87" s="612"/>
      <c r="WFF87" s="181"/>
      <c r="WFG87" s="611"/>
      <c r="WFH87" s="612"/>
      <c r="WFI87" s="612"/>
      <c r="WFJ87" s="612"/>
      <c r="WFK87" s="612"/>
      <c r="WFL87" s="612"/>
      <c r="WFM87" s="181"/>
      <c r="WFN87" s="611"/>
      <c r="WFO87" s="612"/>
      <c r="WFP87" s="612"/>
      <c r="WFQ87" s="612"/>
      <c r="WFR87" s="612"/>
      <c r="WFS87" s="612"/>
      <c r="WFT87" s="181"/>
      <c r="WFU87" s="611"/>
      <c r="WFV87" s="612"/>
      <c r="WFW87" s="612"/>
      <c r="WFX87" s="612"/>
      <c r="WFY87" s="612"/>
      <c r="WFZ87" s="612"/>
      <c r="WGA87" s="181"/>
      <c r="WGB87" s="611"/>
      <c r="WGC87" s="612"/>
      <c r="WGD87" s="612"/>
      <c r="WGE87" s="612"/>
      <c r="WGF87" s="612"/>
      <c r="WGG87" s="612"/>
      <c r="WGH87" s="181"/>
      <c r="WGI87" s="611"/>
      <c r="WGJ87" s="612"/>
      <c r="WGK87" s="612"/>
      <c r="WGL87" s="612"/>
      <c r="WGM87" s="612"/>
      <c r="WGN87" s="612"/>
      <c r="WGO87" s="181"/>
      <c r="WGP87" s="611"/>
      <c r="WGQ87" s="612"/>
      <c r="WGR87" s="612"/>
      <c r="WGS87" s="612"/>
      <c r="WGT87" s="612"/>
      <c r="WGU87" s="612"/>
      <c r="WGV87" s="181"/>
      <c r="WGW87" s="611"/>
      <c r="WGX87" s="612"/>
      <c r="WGY87" s="612"/>
      <c r="WGZ87" s="612"/>
      <c r="WHA87" s="612"/>
      <c r="WHB87" s="612"/>
      <c r="WHC87" s="181"/>
      <c r="WHD87" s="611"/>
      <c r="WHE87" s="612"/>
      <c r="WHF87" s="612"/>
      <c r="WHG87" s="612"/>
      <c r="WHH87" s="612"/>
      <c r="WHI87" s="612"/>
      <c r="WHJ87" s="181"/>
      <c r="WHK87" s="611"/>
      <c r="WHL87" s="612"/>
      <c r="WHM87" s="612"/>
      <c r="WHN87" s="612"/>
      <c r="WHO87" s="612"/>
      <c r="WHP87" s="612"/>
      <c r="WHQ87" s="181"/>
      <c r="WHR87" s="611"/>
      <c r="WHS87" s="612"/>
      <c r="WHT87" s="612"/>
      <c r="WHU87" s="612"/>
      <c r="WHV87" s="612"/>
      <c r="WHW87" s="612"/>
      <c r="WHX87" s="181"/>
      <c r="WHY87" s="611"/>
      <c r="WHZ87" s="612"/>
      <c r="WIA87" s="612"/>
      <c r="WIB87" s="612"/>
      <c r="WIC87" s="612"/>
      <c r="WID87" s="612"/>
      <c r="WIE87" s="181"/>
      <c r="WIF87" s="611"/>
      <c r="WIG87" s="612"/>
      <c r="WIH87" s="612"/>
      <c r="WII87" s="612"/>
      <c r="WIJ87" s="612"/>
      <c r="WIK87" s="612"/>
      <c r="WIL87" s="181"/>
      <c r="WIM87" s="611"/>
      <c r="WIN87" s="612"/>
      <c r="WIO87" s="612"/>
      <c r="WIP87" s="612"/>
      <c r="WIQ87" s="612"/>
      <c r="WIR87" s="612"/>
      <c r="WIS87" s="181"/>
      <c r="WIT87" s="611"/>
      <c r="WIU87" s="612"/>
      <c r="WIV87" s="612"/>
      <c r="WIW87" s="612"/>
      <c r="WIX87" s="612"/>
      <c r="WIY87" s="612"/>
      <c r="WIZ87" s="181"/>
      <c r="WJA87" s="611"/>
      <c r="WJB87" s="612"/>
      <c r="WJC87" s="612"/>
      <c r="WJD87" s="612"/>
      <c r="WJE87" s="612"/>
      <c r="WJF87" s="612"/>
      <c r="WJG87" s="181"/>
      <c r="WJH87" s="611"/>
      <c r="WJI87" s="612"/>
      <c r="WJJ87" s="612"/>
      <c r="WJK87" s="612"/>
      <c r="WJL87" s="612"/>
      <c r="WJM87" s="612"/>
      <c r="WJN87" s="181"/>
      <c r="WJO87" s="611"/>
      <c r="WJP87" s="612"/>
      <c r="WJQ87" s="612"/>
      <c r="WJR87" s="612"/>
      <c r="WJS87" s="612"/>
      <c r="WJT87" s="612"/>
      <c r="WJU87" s="181"/>
      <c r="WJV87" s="611"/>
      <c r="WJW87" s="612"/>
      <c r="WJX87" s="612"/>
      <c r="WJY87" s="612"/>
      <c r="WJZ87" s="612"/>
      <c r="WKA87" s="612"/>
      <c r="WKB87" s="181"/>
      <c r="WKC87" s="611"/>
      <c r="WKD87" s="612"/>
      <c r="WKE87" s="612"/>
      <c r="WKF87" s="612"/>
      <c r="WKG87" s="612"/>
      <c r="WKH87" s="612"/>
      <c r="WKI87" s="181"/>
      <c r="WKJ87" s="611"/>
      <c r="WKK87" s="612"/>
      <c r="WKL87" s="612"/>
      <c r="WKM87" s="612"/>
      <c r="WKN87" s="612"/>
      <c r="WKO87" s="612"/>
      <c r="WKP87" s="181"/>
      <c r="WKQ87" s="611"/>
      <c r="WKR87" s="612"/>
      <c r="WKS87" s="612"/>
      <c r="WKT87" s="612"/>
      <c r="WKU87" s="612"/>
      <c r="WKV87" s="612"/>
      <c r="WKW87" s="181"/>
      <c r="WKX87" s="611"/>
      <c r="WKY87" s="612"/>
      <c r="WKZ87" s="612"/>
      <c r="WLA87" s="612"/>
      <c r="WLB87" s="612"/>
      <c r="WLC87" s="612"/>
      <c r="WLD87" s="181"/>
      <c r="WLE87" s="611"/>
      <c r="WLF87" s="612"/>
      <c r="WLG87" s="612"/>
      <c r="WLH87" s="612"/>
      <c r="WLI87" s="612"/>
      <c r="WLJ87" s="612"/>
      <c r="WLK87" s="181"/>
      <c r="WLL87" s="611"/>
      <c r="WLM87" s="612"/>
      <c r="WLN87" s="612"/>
      <c r="WLO87" s="612"/>
      <c r="WLP87" s="612"/>
      <c r="WLQ87" s="612"/>
      <c r="WLR87" s="181"/>
      <c r="WLS87" s="611"/>
      <c r="WLT87" s="612"/>
      <c r="WLU87" s="612"/>
      <c r="WLV87" s="612"/>
      <c r="WLW87" s="612"/>
      <c r="WLX87" s="612"/>
      <c r="WLY87" s="181"/>
      <c r="WLZ87" s="611"/>
      <c r="WMA87" s="612"/>
      <c r="WMB87" s="612"/>
      <c r="WMC87" s="612"/>
      <c r="WMD87" s="612"/>
      <c r="WME87" s="612"/>
      <c r="WMF87" s="181"/>
      <c r="WMG87" s="611"/>
      <c r="WMH87" s="612"/>
      <c r="WMI87" s="612"/>
      <c r="WMJ87" s="612"/>
      <c r="WMK87" s="612"/>
      <c r="WML87" s="612"/>
      <c r="WMM87" s="181"/>
      <c r="WMN87" s="611"/>
      <c r="WMO87" s="612"/>
      <c r="WMP87" s="612"/>
      <c r="WMQ87" s="612"/>
      <c r="WMR87" s="612"/>
      <c r="WMS87" s="612"/>
      <c r="WMT87" s="181"/>
      <c r="WMU87" s="611"/>
      <c r="WMV87" s="612"/>
      <c r="WMW87" s="612"/>
      <c r="WMX87" s="612"/>
      <c r="WMY87" s="612"/>
      <c r="WMZ87" s="612"/>
      <c r="WNA87" s="181"/>
      <c r="WNB87" s="611"/>
      <c r="WNC87" s="612"/>
      <c r="WND87" s="612"/>
      <c r="WNE87" s="612"/>
      <c r="WNF87" s="612"/>
      <c r="WNG87" s="612"/>
      <c r="WNH87" s="181"/>
      <c r="WNI87" s="611"/>
      <c r="WNJ87" s="612"/>
      <c r="WNK87" s="612"/>
      <c r="WNL87" s="612"/>
      <c r="WNM87" s="612"/>
      <c r="WNN87" s="612"/>
      <c r="WNO87" s="181"/>
      <c r="WNP87" s="611"/>
      <c r="WNQ87" s="612"/>
      <c r="WNR87" s="612"/>
      <c r="WNS87" s="612"/>
      <c r="WNT87" s="612"/>
      <c r="WNU87" s="612"/>
      <c r="WNV87" s="181"/>
      <c r="WNW87" s="611"/>
      <c r="WNX87" s="612"/>
      <c r="WNY87" s="612"/>
      <c r="WNZ87" s="612"/>
      <c r="WOA87" s="612"/>
      <c r="WOB87" s="612"/>
      <c r="WOC87" s="181"/>
      <c r="WOD87" s="611"/>
      <c r="WOE87" s="612"/>
      <c r="WOF87" s="612"/>
      <c r="WOG87" s="612"/>
      <c r="WOH87" s="612"/>
      <c r="WOI87" s="612"/>
      <c r="WOJ87" s="181"/>
      <c r="WOK87" s="611"/>
      <c r="WOL87" s="612"/>
      <c r="WOM87" s="612"/>
      <c r="WON87" s="612"/>
      <c r="WOO87" s="612"/>
      <c r="WOP87" s="612"/>
      <c r="WOQ87" s="181"/>
      <c r="WOR87" s="611"/>
      <c r="WOS87" s="612"/>
      <c r="WOT87" s="612"/>
      <c r="WOU87" s="612"/>
      <c r="WOV87" s="612"/>
      <c r="WOW87" s="612"/>
      <c r="WOX87" s="181"/>
      <c r="WOY87" s="611"/>
      <c r="WOZ87" s="612"/>
      <c r="WPA87" s="612"/>
      <c r="WPB87" s="612"/>
      <c r="WPC87" s="612"/>
      <c r="WPD87" s="612"/>
      <c r="WPE87" s="181"/>
      <c r="WPF87" s="611"/>
      <c r="WPG87" s="612"/>
      <c r="WPH87" s="612"/>
      <c r="WPI87" s="612"/>
      <c r="WPJ87" s="612"/>
      <c r="WPK87" s="612"/>
      <c r="WPL87" s="181"/>
      <c r="WPM87" s="611"/>
      <c r="WPN87" s="612"/>
      <c r="WPO87" s="612"/>
      <c r="WPP87" s="612"/>
      <c r="WPQ87" s="612"/>
      <c r="WPR87" s="612"/>
      <c r="WPS87" s="181"/>
      <c r="WPT87" s="611"/>
      <c r="WPU87" s="612"/>
      <c r="WPV87" s="612"/>
      <c r="WPW87" s="612"/>
      <c r="WPX87" s="612"/>
      <c r="WPY87" s="612"/>
      <c r="WPZ87" s="181"/>
      <c r="WQA87" s="611"/>
      <c r="WQB87" s="612"/>
      <c r="WQC87" s="612"/>
      <c r="WQD87" s="612"/>
      <c r="WQE87" s="612"/>
      <c r="WQF87" s="612"/>
      <c r="WQG87" s="181"/>
      <c r="WQH87" s="611"/>
      <c r="WQI87" s="612"/>
      <c r="WQJ87" s="612"/>
      <c r="WQK87" s="612"/>
      <c r="WQL87" s="612"/>
      <c r="WQM87" s="612"/>
      <c r="WQN87" s="181"/>
      <c r="WQO87" s="611"/>
      <c r="WQP87" s="612"/>
      <c r="WQQ87" s="612"/>
      <c r="WQR87" s="612"/>
      <c r="WQS87" s="612"/>
      <c r="WQT87" s="612"/>
      <c r="WQU87" s="181"/>
      <c r="WQV87" s="611"/>
      <c r="WQW87" s="612"/>
      <c r="WQX87" s="612"/>
      <c r="WQY87" s="612"/>
      <c r="WQZ87" s="612"/>
      <c r="WRA87" s="612"/>
      <c r="WRB87" s="181"/>
      <c r="WRC87" s="611"/>
      <c r="WRD87" s="612"/>
      <c r="WRE87" s="612"/>
      <c r="WRF87" s="612"/>
      <c r="WRG87" s="612"/>
      <c r="WRH87" s="612"/>
      <c r="WRI87" s="181"/>
      <c r="WRJ87" s="611"/>
      <c r="WRK87" s="612"/>
      <c r="WRL87" s="612"/>
      <c r="WRM87" s="612"/>
      <c r="WRN87" s="612"/>
      <c r="WRO87" s="612"/>
      <c r="WRP87" s="181"/>
      <c r="WRQ87" s="611"/>
      <c r="WRR87" s="612"/>
      <c r="WRS87" s="612"/>
      <c r="WRT87" s="612"/>
      <c r="WRU87" s="612"/>
      <c r="WRV87" s="612"/>
      <c r="WRW87" s="181"/>
      <c r="WRX87" s="611"/>
      <c r="WRY87" s="612"/>
      <c r="WRZ87" s="612"/>
      <c r="WSA87" s="612"/>
      <c r="WSB87" s="612"/>
      <c r="WSC87" s="612"/>
      <c r="WSD87" s="181"/>
      <c r="WSE87" s="611"/>
      <c r="WSF87" s="612"/>
      <c r="WSG87" s="612"/>
      <c r="WSH87" s="612"/>
      <c r="WSI87" s="612"/>
      <c r="WSJ87" s="612"/>
      <c r="WSK87" s="181"/>
      <c r="WSL87" s="611"/>
      <c r="WSM87" s="612"/>
      <c r="WSN87" s="612"/>
      <c r="WSO87" s="612"/>
      <c r="WSP87" s="612"/>
      <c r="WSQ87" s="612"/>
      <c r="WSR87" s="181"/>
      <c r="WSS87" s="611"/>
      <c r="WST87" s="612"/>
      <c r="WSU87" s="612"/>
      <c r="WSV87" s="612"/>
      <c r="WSW87" s="612"/>
      <c r="WSX87" s="612"/>
      <c r="WSY87" s="181"/>
      <c r="WSZ87" s="611"/>
      <c r="WTA87" s="612"/>
      <c r="WTB87" s="612"/>
      <c r="WTC87" s="612"/>
      <c r="WTD87" s="612"/>
      <c r="WTE87" s="612"/>
      <c r="WTF87" s="181"/>
      <c r="WTG87" s="611"/>
      <c r="WTH87" s="612"/>
      <c r="WTI87" s="612"/>
      <c r="WTJ87" s="612"/>
      <c r="WTK87" s="612"/>
      <c r="WTL87" s="612"/>
      <c r="WTM87" s="181"/>
      <c r="WTN87" s="611"/>
      <c r="WTO87" s="612"/>
      <c r="WTP87" s="612"/>
      <c r="WTQ87" s="612"/>
      <c r="WTR87" s="612"/>
      <c r="WTS87" s="612"/>
      <c r="WTT87" s="181"/>
      <c r="WTU87" s="611"/>
      <c r="WTV87" s="612"/>
      <c r="WTW87" s="612"/>
      <c r="WTX87" s="612"/>
      <c r="WTY87" s="612"/>
      <c r="WTZ87" s="612"/>
      <c r="WUA87" s="181"/>
      <c r="WUB87" s="611"/>
      <c r="WUC87" s="612"/>
      <c r="WUD87" s="612"/>
      <c r="WUE87" s="612"/>
      <c r="WUF87" s="612"/>
      <c r="WUG87" s="612"/>
      <c r="WUH87" s="181"/>
      <c r="WUI87" s="611"/>
      <c r="WUJ87" s="612"/>
      <c r="WUK87" s="612"/>
      <c r="WUL87" s="612"/>
      <c r="WUM87" s="612"/>
      <c r="WUN87" s="612"/>
      <c r="WUO87" s="181"/>
      <c r="WUP87" s="611"/>
      <c r="WUQ87" s="612"/>
      <c r="WUR87" s="612"/>
      <c r="WUS87" s="612"/>
      <c r="WUT87" s="612"/>
      <c r="WUU87" s="612"/>
      <c r="WUV87" s="181"/>
      <c r="WUW87" s="611"/>
      <c r="WUX87" s="612"/>
      <c r="WUY87" s="612"/>
      <c r="WUZ87" s="612"/>
      <c r="WVA87" s="612"/>
      <c r="WVB87" s="612"/>
      <c r="WVC87" s="181"/>
      <c r="WVD87" s="611"/>
      <c r="WVE87" s="612"/>
      <c r="WVF87" s="612"/>
      <c r="WVG87" s="612"/>
      <c r="WVH87" s="612"/>
      <c r="WVI87" s="612"/>
      <c r="WVJ87" s="181"/>
      <c r="WVK87" s="611"/>
      <c r="WVL87" s="612"/>
      <c r="WVM87" s="612"/>
      <c r="WVN87" s="612"/>
      <c r="WVO87" s="612"/>
      <c r="WVP87" s="612"/>
      <c r="WVQ87" s="181"/>
      <c r="WVR87" s="611"/>
      <c r="WVS87" s="612"/>
      <c r="WVT87" s="612"/>
      <c r="WVU87" s="612"/>
      <c r="WVV87" s="612"/>
      <c r="WVW87" s="612"/>
      <c r="WVX87" s="181"/>
      <c r="WVY87" s="611"/>
      <c r="WVZ87" s="612"/>
      <c r="WWA87" s="612"/>
      <c r="WWB87" s="612"/>
      <c r="WWC87" s="612"/>
      <c r="WWD87" s="612"/>
      <c r="WWE87" s="181"/>
      <c r="WWF87" s="611"/>
      <c r="WWG87" s="612"/>
      <c r="WWH87" s="612"/>
      <c r="WWI87" s="612"/>
      <c r="WWJ87" s="612"/>
      <c r="WWK87" s="612"/>
      <c r="WWL87" s="181"/>
      <c r="WWM87" s="611"/>
      <c r="WWN87" s="612"/>
      <c r="WWO87" s="612"/>
      <c r="WWP87" s="612"/>
      <c r="WWQ87" s="612"/>
      <c r="WWR87" s="612"/>
      <c r="WWS87" s="181"/>
      <c r="WWT87" s="611"/>
      <c r="WWU87" s="612"/>
      <c r="WWV87" s="612"/>
      <c r="WWW87" s="612"/>
      <c r="WWX87" s="612"/>
      <c r="WWY87" s="612"/>
      <c r="WWZ87" s="181"/>
      <c r="WXA87" s="611"/>
      <c r="WXB87" s="612"/>
      <c r="WXC87" s="612"/>
      <c r="WXD87" s="612"/>
      <c r="WXE87" s="612"/>
      <c r="WXF87" s="612"/>
      <c r="WXG87" s="181"/>
      <c r="WXH87" s="611"/>
      <c r="WXI87" s="612"/>
      <c r="WXJ87" s="612"/>
      <c r="WXK87" s="612"/>
      <c r="WXL87" s="612"/>
      <c r="WXM87" s="612"/>
      <c r="WXN87" s="181"/>
      <c r="WXO87" s="611"/>
      <c r="WXP87" s="612"/>
      <c r="WXQ87" s="612"/>
      <c r="WXR87" s="612"/>
      <c r="WXS87" s="612"/>
      <c r="WXT87" s="612"/>
      <c r="WXU87" s="181"/>
      <c r="WXV87" s="611"/>
      <c r="WXW87" s="612"/>
      <c r="WXX87" s="612"/>
      <c r="WXY87" s="612"/>
      <c r="WXZ87" s="612"/>
      <c r="WYA87" s="612"/>
      <c r="WYB87" s="181"/>
      <c r="WYC87" s="611"/>
      <c r="WYD87" s="612"/>
      <c r="WYE87" s="612"/>
      <c r="WYF87" s="612"/>
      <c r="WYG87" s="612"/>
      <c r="WYH87" s="612"/>
      <c r="WYI87" s="181"/>
      <c r="WYJ87" s="611"/>
      <c r="WYK87" s="612"/>
      <c r="WYL87" s="612"/>
      <c r="WYM87" s="612"/>
      <c r="WYN87" s="612"/>
      <c r="WYO87" s="612"/>
      <c r="WYP87" s="181"/>
      <c r="WYQ87" s="611"/>
      <c r="WYR87" s="612"/>
      <c r="WYS87" s="612"/>
      <c r="WYT87" s="612"/>
      <c r="WYU87" s="612"/>
      <c r="WYV87" s="612"/>
      <c r="WYW87" s="181"/>
      <c r="WYX87" s="611"/>
      <c r="WYY87" s="612"/>
      <c r="WYZ87" s="612"/>
      <c r="WZA87" s="612"/>
      <c r="WZB87" s="612"/>
      <c r="WZC87" s="612"/>
      <c r="WZD87" s="181"/>
      <c r="WZE87" s="611"/>
      <c r="WZF87" s="612"/>
      <c r="WZG87" s="612"/>
      <c r="WZH87" s="612"/>
      <c r="WZI87" s="612"/>
      <c r="WZJ87" s="612"/>
      <c r="WZK87" s="181"/>
      <c r="WZL87" s="611"/>
      <c r="WZM87" s="612"/>
      <c r="WZN87" s="612"/>
      <c r="WZO87" s="612"/>
      <c r="WZP87" s="612"/>
      <c r="WZQ87" s="612"/>
      <c r="WZR87" s="181"/>
      <c r="WZS87" s="611"/>
      <c r="WZT87" s="612"/>
      <c r="WZU87" s="612"/>
      <c r="WZV87" s="612"/>
      <c r="WZW87" s="612"/>
      <c r="WZX87" s="612"/>
      <c r="WZY87" s="181"/>
      <c r="WZZ87" s="611"/>
      <c r="XAA87" s="612"/>
      <c r="XAB87" s="612"/>
      <c r="XAC87" s="612"/>
      <c r="XAD87" s="612"/>
      <c r="XAE87" s="612"/>
      <c r="XAF87" s="181"/>
      <c r="XAG87" s="611"/>
      <c r="XAH87" s="612"/>
      <c r="XAI87" s="612"/>
      <c r="XAJ87" s="612"/>
      <c r="XAK87" s="612"/>
      <c r="XAL87" s="612"/>
      <c r="XAM87" s="181"/>
      <c r="XAN87" s="611"/>
      <c r="XAO87" s="612"/>
      <c r="XAP87" s="612"/>
      <c r="XAQ87" s="612"/>
      <c r="XAR87" s="612"/>
      <c r="XAS87" s="612"/>
      <c r="XAT87" s="181"/>
      <c r="XAU87" s="611"/>
      <c r="XAV87" s="612"/>
      <c r="XAW87" s="612"/>
      <c r="XAX87" s="612"/>
      <c r="XAY87" s="612"/>
      <c r="XAZ87" s="612"/>
      <c r="XBA87" s="181"/>
      <c r="XBB87" s="611"/>
      <c r="XBC87" s="612"/>
      <c r="XBD87" s="612"/>
      <c r="XBE87" s="612"/>
      <c r="XBF87" s="612"/>
      <c r="XBG87" s="612"/>
      <c r="XBH87" s="181"/>
      <c r="XBI87" s="611"/>
      <c r="XBJ87" s="612"/>
      <c r="XBK87" s="612"/>
      <c r="XBL87" s="612"/>
      <c r="XBM87" s="612"/>
      <c r="XBN87" s="612"/>
      <c r="XBO87" s="181"/>
      <c r="XBP87" s="611"/>
      <c r="XBQ87" s="612"/>
      <c r="XBR87" s="612"/>
      <c r="XBS87" s="612"/>
      <c r="XBT87" s="612"/>
      <c r="XBU87" s="612"/>
      <c r="XBV87" s="181"/>
      <c r="XBW87" s="611"/>
      <c r="XBX87" s="612"/>
      <c r="XBY87" s="612"/>
      <c r="XBZ87" s="612"/>
      <c r="XCA87" s="612"/>
      <c r="XCB87" s="612"/>
      <c r="XCC87" s="181"/>
      <c r="XCD87" s="611"/>
      <c r="XCE87" s="612"/>
      <c r="XCF87" s="612"/>
      <c r="XCG87" s="612"/>
      <c r="XCH87" s="612"/>
      <c r="XCI87" s="612"/>
      <c r="XCJ87" s="181"/>
      <c r="XCK87" s="611"/>
      <c r="XCL87" s="612"/>
      <c r="XCM87" s="612"/>
      <c r="XCN87" s="612"/>
      <c r="XCO87" s="612"/>
      <c r="XCP87" s="612"/>
      <c r="XCQ87" s="181"/>
      <c r="XCR87" s="611"/>
      <c r="XCS87" s="612"/>
      <c r="XCT87" s="612"/>
      <c r="XCU87" s="612"/>
      <c r="XCV87" s="612"/>
      <c r="XCW87" s="612"/>
      <c r="XCX87" s="181"/>
      <c r="XCY87" s="611"/>
      <c r="XCZ87" s="612"/>
      <c r="XDA87" s="612"/>
      <c r="XDB87" s="612"/>
      <c r="XDC87" s="612"/>
      <c r="XDD87" s="612"/>
      <c r="XDE87" s="181"/>
      <c r="XDF87" s="611"/>
      <c r="XDG87" s="612"/>
      <c r="XDH87" s="612"/>
      <c r="XDI87" s="612"/>
      <c r="XDJ87" s="612"/>
      <c r="XDK87" s="612"/>
      <c r="XDL87" s="181"/>
      <c r="XDM87" s="611"/>
      <c r="XDN87" s="612"/>
      <c r="XDO87" s="612"/>
      <c r="XDP87" s="612"/>
      <c r="XDQ87" s="612"/>
      <c r="XDR87" s="612"/>
      <c r="XDS87" s="181"/>
      <c r="XDT87" s="611"/>
      <c r="XDU87" s="612"/>
      <c r="XDV87" s="612"/>
      <c r="XDW87" s="612"/>
      <c r="XDX87" s="612"/>
      <c r="XDY87" s="612"/>
      <c r="XDZ87" s="181"/>
      <c r="XEA87" s="611"/>
      <c r="XEB87" s="612"/>
      <c r="XEC87" s="612"/>
      <c r="XED87" s="612"/>
      <c r="XEE87" s="612"/>
      <c r="XEF87" s="612"/>
      <c r="XEG87" s="181"/>
      <c r="XEH87" s="611"/>
      <c r="XEI87" s="612"/>
      <c r="XEJ87" s="612"/>
      <c r="XEK87" s="612"/>
      <c r="XEL87" s="612"/>
      <c r="XEM87" s="612"/>
      <c r="XEN87" s="181"/>
      <c r="XEO87" s="611"/>
      <c r="XEP87" s="612"/>
      <c r="XEQ87" s="612"/>
      <c r="XER87" s="612"/>
      <c r="XES87" s="612"/>
      <c r="XET87" s="612"/>
      <c r="XEU87" s="181"/>
      <c r="XEV87" s="611"/>
      <c r="XEW87" s="611"/>
      <c r="XEX87" s="611"/>
    </row>
    <row r="88" spans="1:16378" ht="99" customHeight="1" x14ac:dyDescent="0.25">
      <c r="A88" s="179" t="str">
        <f>+Categoria_de_Costos!B862</f>
        <v>e. LEC Desarrollo Productivo (Reparación de maquinaria, implementos y equipos para la producción primaria)</v>
      </c>
      <c r="B88" s="609" t="s">
        <v>584</v>
      </c>
      <c r="C88" s="610"/>
      <c r="D88" s="610"/>
      <c r="E88" s="610"/>
      <c r="F88" s="610"/>
      <c r="G88" s="610"/>
      <c r="I88" s="158"/>
      <c r="J88" s="613"/>
      <c r="K88" s="614"/>
      <c r="L88" s="614"/>
      <c r="M88" s="614"/>
      <c r="N88" s="614"/>
      <c r="O88" s="614"/>
      <c r="P88" s="158"/>
      <c r="Q88" s="613"/>
      <c r="R88" s="614"/>
      <c r="S88" s="614"/>
      <c r="T88" s="614"/>
      <c r="U88" s="614"/>
      <c r="V88" s="614"/>
      <c r="W88" s="158"/>
      <c r="X88" s="613"/>
      <c r="Y88" s="614"/>
      <c r="Z88" s="614"/>
      <c r="AA88" s="614"/>
      <c r="AB88" s="614"/>
      <c r="AC88" s="614"/>
      <c r="AD88" s="158"/>
      <c r="AE88" s="613"/>
      <c r="AF88" s="614"/>
      <c r="AG88" s="614"/>
      <c r="AH88" s="614"/>
      <c r="AI88" s="614"/>
      <c r="AJ88" s="614"/>
      <c r="AK88" s="158"/>
      <c r="AL88" s="613"/>
      <c r="AM88" s="614"/>
      <c r="AN88" s="614"/>
      <c r="AO88" s="614"/>
      <c r="AP88" s="614"/>
      <c r="AQ88" s="614"/>
      <c r="AR88" s="158"/>
      <c r="AS88" s="613"/>
      <c r="AT88" s="614"/>
      <c r="AU88" s="614"/>
      <c r="AV88" s="614"/>
      <c r="AW88" s="614"/>
      <c r="AX88" s="614"/>
      <c r="AY88" s="180"/>
      <c r="AZ88" s="611"/>
      <c r="BA88" s="612"/>
      <c r="BB88" s="612"/>
      <c r="BC88" s="612"/>
      <c r="BD88" s="612"/>
      <c r="BE88" s="612"/>
      <c r="BF88" s="181"/>
      <c r="BG88" s="611"/>
      <c r="BH88" s="612"/>
      <c r="BI88" s="612"/>
      <c r="BJ88" s="612"/>
      <c r="BK88" s="612"/>
      <c r="BL88" s="612"/>
      <c r="BM88" s="181"/>
      <c r="BN88" s="611"/>
      <c r="BO88" s="612"/>
      <c r="BP88" s="612"/>
      <c r="BQ88" s="612"/>
      <c r="BR88" s="612"/>
      <c r="BS88" s="612"/>
      <c r="BT88" s="181"/>
      <c r="BU88" s="611"/>
      <c r="BV88" s="612"/>
      <c r="BW88" s="612"/>
      <c r="BX88" s="612"/>
      <c r="BY88" s="612"/>
      <c r="BZ88" s="612"/>
      <c r="CA88" s="181"/>
      <c r="CB88" s="611"/>
      <c r="CC88" s="612"/>
      <c r="CD88" s="612"/>
      <c r="CE88" s="612"/>
      <c r="CF88" s="612"/>
      <c r="CG88" s="612"/>
      <c r="CH88" s="181"/>
      <c r="CI88" s="611"/>
      <c r="CJ88" s="612"/>
      <c r="CK88" s="612"/>
      <c r="CL88" s="612"/>
      <c r="CM88" s="612"/>
      <c r="CN88" s="612"/>
      <c r="CO88" s="181"/>
      <c r="CP88" s="611"/>
      <c r="CQ88" s="612"/>
      <c r="CR88" s="612"/>
      <c r="CS88" s="612"/>
      <c r="CT88" s="612"/>
      <c r="CU88" s="612"/>
      <c r="CV88" s="181"/>
      <c r="CW88" s="611"/>
      <c r="CX88" s="612"/>
      <c r="CY88" s="612"/>
      <c r="CZ88" s="612"/>
      <c r="DA88" s="612"/>
      <c r="DB88" s="612"/>
      <c r="DC88" s="181"/>
      <c r="DD88" s="611"/>
      <c r="DE88" s="612"/>
      <c r="DF88" s="612"/>
      <c r="DG88" s="612"/>
      <c r="DH88" s="612"/>
      <c r="DI88" s="612"/>
      <c r="DJ88" s="181"/>
      <c r="DK88" s="611"/>
      <c r="DL88" s="612"/>
      <c r="DM88" s="612"/>
      <c r="DN88" s="612"/>
      <c r="DO88" s="612"/>
      <c r="DP88" s="612"/>
      <c r="DQ88" s="181"/>
      <c r="DR88" s="611"/>
      <c r="DS88" s="612"/>
      <c r="DT88" s="612"/>
      <c r="DU88" s="612"/>
      <c r="DV88" s="612"/>
      <c r="DW88" s="612"/>
      <c r="DX88" s="181"/>
      <c r="DY88" s="611"/>
      <c r="DZ88" s="612"/>
      <c r="EA88" s="612"/>
      <c r="EB88" s="612"/>
      <c r="EC88" s="612"/>
      <c r="ED88" s="612"/>
      <c r="EE88" s="181"/>
      <c r="EF88" s="611"/>
      <c r="EG88" s="612"/>
      <c r="EH88" s="612"/>
      <c r="EI88" s="612"/>
      <c r="EJ88" s="612"/>
      <c r="EK88" s="612"/>
      <c r="EL88" s="181"/>
      <c r="EM88" s="611"/>
      <c r="EN88" s="612"/>
      <c r="EO88" s="612"/>
      <c r="EP88" s="612"/>
      <c r="EQ88" s="612"/>
      <c r="ER88" s="612"/>
      <c r="ES88" s="181"/>
      <c r="ET88" s="611"/>
      <c r="EU88" s="612"/>
      <c r="EV88" s="612"/>
      <c r="EW88" s="612"/>
      <c r="EX88" s="612"/>
      <c r="EY88" s="612"/>
      <c r="EZ88" s="181"/>
      <c r="FA88" s="611"/>
      <c r="FB88" s="612"/>
      <c r="FC88" s="612"/>
      <c r="FD88" s="612"/>
      <c r="FE88" s="612"/>
      <c r="FF88" s="612"/>
      <c r="FG88" s="181"/>
      <c r="FH88" s="611"/>
      <c r="FI88" s="612"/>
      <c r="FJ88" s="612"/>
      <c r="FK88" s="612"/>
      <c r="FL88" s="612"/>
      <c r="FM88" s="612"/>
      <c r="FN88" s="181"/>
      <c r="FO88" s="611"/>
      <c r="FP88" s="612"/>
      <c r="FQ88" s="612"/>
      <c r="FR88" s="612"/>
      <c r="FS88" s="612"/>
      <c r="FT88" s="612"/>
      <c r="FU88" s="181"/>
      <c r="FV88" s="611"/>
      <c r="FW88" s="612"/>
      <c r="FX88" s="612"/>
      <c r="FY88" s="612"/>
      <c r="FZ88" s="612"/>
      <c r="GA88" s="612"/>
      <c r="GB88" s="181"/>
      <c r="GC88" s="611"/>
      <c r="GD88" s="612"/>
      <c r="GE88" s="612"/>
      <c r="GF88" s="612"/>
      <c r="GG88" s="612"/>
      <c r="GH88" s="612"/>
      <c r="GI88" s="181"/>
      <c r="GJ88" s="611"/>
      <c r="GK88" s="612"/>
      <c r="GL88" s="612"/>
      <c r="GM88" s="612"/>
      <c r="GN88" s="612"/>
      <c r="GO88" s="612"/>
      <c r="GP88" s="181"/>
      <c r="GQ88" s="611"/>
      <c r="GR88" s="612"/>
      <c r="GS88" s="612"/>
      <c r="GT88" s="612"/>
      <c r="GU88" s="612"/>
      <c r="GV88" s="612"/>
      <c r="GW88" s="181"/>
      <c r="GX88" s="611"/>
      <c r="GY88" s="612"/>
      <c r="GZ88" s="612"/>
      <c r="HA88" s="612"/>
      <c r="HB88" s="612"/>
      <c r="HC88" s="612"/>
      <c r="HD88" s="181"/>
      <c r="HE88" s="611"/>
      <c r="HF88" s="612"/>
      <c r="HG88" s="612"/>
      <c r="HH88" s="612"/>
      <c r="HI88" s="612"/>
      <c r="HJ88" s="612"/>
      <c r="HK88" s="181"/>
      <c r="HL88" s="611"/>
      <c r="HM88" s="612"/>
      <c r="HN88" s="612"/>
      <c r="HO88" s="612"/>
      <c r="HP88" s="612"/>
      <c r="HQ88" s="612"/>
      <c r="HR88" s="181"/>
      <c r="HS88" s="611"/>
      <c r="HT88" s="612"/>
      <c r="HU88" s="612"/>
      <c r="HV88" s="612"/>
      <c r="HW88" s="612"/>
      <c r="HX88" s="612"/>
      <c r="HY88" s="181"/>
      <c r="HZ88" s="611"/>
      <c r="IA88" s="612"/>
      <c r="IB88" s="612"/>
      <c r="IC88" s="612"/>
      <c r="ID88" s="612"/>
      <c r="IE88" s="612"/>
      <c r="IF88" s="181"/>
      <c r="IG88" s="611"/>
      <c r="IH88" s="612"/>
      <c r="II88" s="612"/>
      <c r="IJ88" s="612"/>
      <c r="IK88" s="612"/>
      <c r="IL88" s="612"/>
      <c r="IM88" s="181"/>
      <c r="IN88" s="611"/>
      <c r="IO88" s="612"/>
      <c r="IP88" s="612"/>
      <c r="IQ88" s="612"/>
      <c r="IR88" s="612"/>
      <c r="IS88" s="612"/>
      <c r="IT88" s="181"/>
      <c r="IU88" s="611"/>
      <c r="IV88" s="612"/>
      <c r="IW88" s="612"/>
      <c r="IX88" s="612"/>
      <c r="IY88" s="612"/>
      <c r="IZ88" s="612"/>
      <c r="JA88" s="181"/>
      <c r="JB88" s="611"/>
      <c r="JC88" s="612"/>
      <c r="JD88" s="612"/>
      <c r="JE88" s="612"/>
      <c r="JF88" s="612"/>
      <c r="JG88" s="612"/>
      <c r="JH88" s="181"/>
      <c r="JI88" s="611"/>
      <c r="JJ88" s="612"/>
      <c r="JK88" s="612"/>
      <c r="JL88" s="612"/>
      <c r="JM88" s="612"/>
      <c r="JN88" s="612"/>
      <c r="JO88" s="181"/>
      <c r="JP88" s="611"/>
      <c r="JQ88" s="612"/>
      <c r="JR88" s="612"/>
      <c r="JS88" s="612"/>
      <c r="JT88" s="612"/>
      <c r="JU88" s="612"/>
      <c r="JV88" s="181"/>
      <c r="JW88" s="611"/>
      <c r="JX88" s="612"/>
      <c r="JY88" s="612"/>
      <c r="JZ88" s="612"/>
      <c r="KA88" s="612"/>
      <c r="KB88" s="612"/>
      <c r="KC88" s="181"/>
      <c r="KD88" s="611"/>
      <c r="KE88" s="612"/>
      <c r="KF88" s="612"/>
      <c r="KG88" s="612"/>
      <c r="KH88" s="612"/>
      <c r="KI88" s="612"/>
      <c r="KJ88" s="181"/>
      <c r="KK88" s="611"/>
      <c r="KL88" s="612"/>
      <c r="KM88" s="612"/>
      <c r="KN88" s="612"/>
      <c r="KO88" s="612"/>
      <c r="KP88" s="612"/>
      <c r="KQ88" s="181"/>
      <c r="KR88" s="611"/>
      <c r="KS88" s="612"/>
      <c r="KT88" s="612"/>
      <c r="KU88" s="612"/>
      <c r="KV88" s="612"/>
      <c r="KW88" s="612"/>
      <c r="KX88" s="181"/>
      <c r="KY88" s="611"/>
      <c r="KZ88" s="612"/>
      <c r="LA88" s="612"/>
      <c r="LB88" s="612"/>
      <c r="LC88" s="612"/>
      <c r="LD88" s="612"/>
      <c r="LE88" s="181"/>
      <c r="LF88" s="611"/>
      <c r="LG88" s="612"/>
      <c r="LH88" s="612"/>
      <c r="LI88" s="612"/>
      <c r="LJ88" s="612"/>
      <c r="LK88" s="612"/>
      <c r="LL88" s="181"/>
      <c r="LM88" s="611"/>
      <c r="LN88" s="612"/>
      <c r="LO88" s="612"/>
      <c r="LP88" s="612"/>
      <c r="LQ88" s="612"/>
      <c r="LR88" s="612"/>
      <c r="LS88" s="181"/>
      <c r="LT88" s="611"/>
      <c r="LU88" s="612"/>
      <c r="LV88" s="612"/>
      <c r="LW88" s="612"/>
      <c r="LX88" s="612"/>
      <c r="LY88" s="612"/>
      <c r="LZ88" s="181"/>
      <c r="MA88" s="611"/>
      <c r="MB88" s="612"/>
      <c r="MC88" s="612"/>
      <c r="MD88" s="612"/>
      <c r="ME88" s="612"/>
      <c r="MF88" s="612"/>
      <c r="MG88" s="181"/>
      <c r="MH88" s="611"/>
      <c r="MI88" s="612"/>
      <c r="MJ88" s="612"/>
      <c r="MK88" s="612"/>
      <c r="ML88" s="612"/>
      <c r="MM88" s="612"/>
      <c r="MN88" s="181"/>
      <c r="MO88" s="611"/>
      <c r="MP88" s="612"/>
      <c r="MQ88" s="612"/>
      <c r="MR88" s="612"/>
      <c r="MS88" s="612"/>
      <c r="MT88" s="612"/>
      <c r="MU88" s="181"/>
      <c r="MV88" s="611"/>
      <c r="MW88" s="612"/>
      <c r="MX88" s="612"/>
      <c r="MY88" s="612"/>
      <c r="MZ88" s="612"/>
      <c r="NA88" s="612"/>
      <c r="NB88" s="181"/>
      <c r="NC88" s="611"/>
      <c r="ND88" s="612"/>
      <c r="NE88" s="612"/>
      <c r="NF88" s="612"/>
      <c r="NG88" s="612"/>
      <c r="NH88" s="612"/>
      <c r="NI88" s="181"/>
      <c r="NJ88" s="611"/>
      <c r="NK88" s="612"/>
      <c r="NL88" s="612"/>
      <c r="NM88" s="612"/>
      <c r="NN88" s="612"/>
      <c r="NO88" s="612"/>
      <c r="NP88" s="181"/>
      <c r="NQ88" s="611"/>
      <c r="NR88" s="612"/>
      <c r="NS88" s="612"/>
      <c r="NT88" s="612"/>
      <c r="NU88" s="612"/>
      <c r="NV88" s="612"/>
      <c r="NW88" s="181"/>
      <c r="NX88" s="611"/>
      <c r="NY88" s="612"/>
      <c r="NZ88" s="612"/>
      <c r="OA88" s="612"/>
      <c r="OB88" s="612"/>
      <c r="OC88" s="612"/>
      <c r="OD88" s="181"/>
      <c r="OE88" s="611"/>
      <c r="OF88" s="612"/>
      <c r="OG88" s="612"/>
      <c r="OH88" s="612"/>
      <c r="OI88" s="612"/>
      <c r="OJ88" s="612"/>
      <c r="OK88" s="181"/>
      <c r="OL88" s="611"/>
      <c r="OM88" s="612"/>
      <c r="ON88" s="612"/>
      <c r="OO88" s="612"/>
      <c r="OP88" s="612"/>
      <c r="OQ88" s="612"/>
      <c r="OR88" s="181"/>
      <c r="OS88" s="611"/>
      <c r="OT88" s="612"/>
      <c r="OU88" s="612"/>
      <c r="OV88" s="612"/>
      <c r="OW88" s="612"/>
      <c r="OX88" s="612"/>
      <c r="OY88" s="181"/>
      <c r="OZ88" s="611"/>
      <c r="PA88" s="612"/>
      <c r="PB88" s="612"/>
      <c r="PC88" s="612"/>
      <c r="PD88" s="612"/>
      <c r="PE88" s="612"/>
      <c r="PF88" s="181"/>
      <c r="PG88" s="611"/>
      <c r="PH88" s="612"/>
      <c r="PI88" s="612"/>
      <c r="PJ88" s="612"/>
      <c r="PK88" s="612"/>
      <c r="PL88" s="612"/>
      <c r="PM88" s="181"/>
      <c r="PN88" s="611"/>
      <c r="PO88" s="612"/>
      <c r="PP88" s="612"/>
      <c r="PQ88" s="612"/>
      <c r="PR88" s="612"/>
      <c r="PS88" s="612"/>
      <c r="PT88" s="181"/>
      <c r="PU88" s="611"/>
      <c r="PV88" s="612"/>
      <c r="PW88" s="612"/>
      <c r="PX88" s="612"/>
      <c r="PY88" s="612"/>
      <c r="PZ88" s="612"/>
      <c r="QA88" s="181"/>
      <c r="QB88" s="611"/>
      <c r="QC88" s="612"/>
      <c r="QD88" s="612"/>
      <c r="QE88" s="612"/>
      <c r="QF88" s="612"/>
      <c r="QG88" s="612"/>
      <c r="QH88" s="181"/>
      <c r="QI88" s="611"/>
      <c r="QJ88" s="612"/>
      <c r="QK88" s="612"/>
      <c r="QL88" s="612"/>
      <c r="QM88" s="612"/>
      <c r="QN88" s="612"/>
      <c r="QO88" s="181"/>
      <c r="QP88" s="611"/>
      <c r="QQ88" s="612"/>
      <c r="QR88" s="612"/>
      <c r="QS88" s="612"/>
      <c r="QT88" s="612"/>
      <c r="QU88" s="612"/>
      <c r="QV88" s="181"/>
      <c r="QW88" s="611"/>
      <c r="QX88" s="612"/>
      <c r="QY88" s="612"/>
      <c r="QZ88" s="612"/>
      <c r="RA88" s="612"/>
      <c r="RB88" s="612"/>
      <c r="RC88" s="181"/>
      <c r="RD88" s="611"/>
      <c r="RE88" s="612"/>
      <c r="RF88" s="612"/>
      <c r="RG88" s="612"/>
      <c r="RH88" s="612"/>
      <c r="RI88" s="612"/>
      <c r="RJ88" s="181"/>
      <c r="RK88" s="611"/>
      <c r="RL88" s="612"/>
      <c r="RM88" s="612"/>
      <c r="RN88" s="612"/>
      <c r="RO88" s="612"/>
      <c r="RP88" s="612"/>
      <c r="RQ88" s="181"/>
      <c r="RR88" s="611"/>
      <c r="RS88" s="612"/>
      <c r="RT88" s="612"/>
      <c r="RU88" s="612"/>
      <c r="RV88" s="612"/>
      <c r="RW88" s="612"/>
      <c r="RX88" s="181"/>
      <c r="RY88" s="611"/>
      <c r="RZ88" s="612"/>
      <c r="SA88" s="612"/>
      <c r="SB88" s="612"/>
      <c r="SC88" s="612"/>
      <c r="SD88" s="612"/>
      <c r="SE88" s="181"/>
      <c r="SF88" s="611"/>
      <c r="SG88" s="612"/>
      <c r="SH88" s="612"/>
      <c r="SI88" s="612"/>
      <c r="SJ88" s="612"/>
      <c r="SK88" s="612"/>
      <c r="SL88" s="181"/>
      <c r="SM88" s="611"/>
      <c r="SN88" s="612"/>
      <c r="SO88" s="612"/>
      <c r="SP88" s="612"/>
      <c r="SQ88" s="612"/>
      <c r="SR88" s="612"/>
      <c r="SS88" s="181"/>
      <c r="ST88" s="611"/>
      <c r="SU88" s="612"/>
      <c r="SV88" s="612"/>
      <c r="SW88" s="612"/>
      <c r="SX88" s="612"/>
      <c r="SY88" s="612"/>
      <c r="SZ88" s="181"/>
      <c r="TA88" s="611"/>
      <c r="TB88" s="612"/>
      <c r="TC88" s="612"/>
      <c r="TD88" s="612"/>
      <c r="TE88" s="612"/>
      <c r="TF88" s="612"/>
      <c r="TG88" s="181"/>
      <c r="TH88" s="611"/>
      <c r="TI88" s="612"/>
      <c r="TJ88" s="612"/>
      <c r="TK88" s="612"/>
      <c r="TL88" s="612"/>
      <c r="TM88" s="612"/>
      <c r="TN88" s="181"/>
      <c r="TO88" s="611"/>
      <c r="TP88" s="612"/>
      <c r="TQ88" s="612"/>
      <c r="TR88" s="612"/>
      <c r="TS88" s="612"/>
      <c r="TT88" s="612"/>
      <c r="TU88" s="181"/>
      <c r="TV88" s="611"/>
      <c r="TW88" s="612"/>
      <c r="TX88" s="612"/>
      <c r="TY88" s="612"/>
      <c r="TZ88" s="612"/>
      <c r="UA88" s="612"/>
      <c r="UB88" s="181"/>
      <c r="UC88" s="611"/>
      <c r="UD88" s="612"/>
      <c r="UE88" s="612"/>
      <c r="UF88" s="612"/>
      <c r="UG88" s="612"/>
      <c r="UH88" s="612"/>
      <c r="UI88" s="181"/>
      <c r="UJ88" s="611"/>
      <c r="UK88" s="612"/>
      <c r="UL88" s="612"/>
      <c r="UM88" s="612"/>
      <c r="UN88" s="612"/>
      <c r="UO88" s="612"/>
      <c r="UP88" s="181"/>
      <c r="UQ88" s="611"/>
      <c r="UR88" s="612"/>
      <c r="US88" s="612"/>
      <c r="UT88" s="612"/>
      <c r="UU88" s="612"/>
      <c r="UV88" s="612"/>
      <c r="UW88" s="181"/>
      <c r="UX88" s="611"/>
      <c r="UY88" s="612"/>
      <c r="UZ88" s="612"/>
      <c r="VA88" s="612"/>
      <c r="VB88" s="612"/>
      <c r="VC88" s="612"/>
      <c r="VD88" s="181"/>
      <c r="VE88" s="611"/>
      <c r="VF88" s="612"/>
      <c r="VG88" s="612"/>
      <c r="VH88" s="612"/>
      <c r="VI88" s="612"/>
      <c r="VJ88" s="612"/>
      <c r="VK88" s="181"/>
      <c r="VL88" s="611"/>
      <c r="VM88" s="612"/>
      <c r="VN88" s="612"/>
      <c r="VO88" s="612"/>
      <c r="VP88" s="612"/>
      <c r="VQ88" s="612"/>
      <c r="VR88" s="181"/>
      <c r="VS88" s="611"/>
      <c r="VT88" s="612"/>
      <c r="VU88" s="612"/>
      <c r="VV88" s="612"/>
      <c r="VW88" s="612"/>
      <c r="VX88" s="612"/>
      <c r="VY88" s="181"/>
      <c r="VZ88" s="611"/>
      <c r="WA88" s="612"/>
      <c r="WB88" s="612"/>
      <c r="WC88" s="612"/>
      <c r="WD88" s="612"/>
      <c r="WE88" s="612"/>
      <c r="WF88" s="181"/>
      <c r="WG88" s="611"/>
      <c r="WH88" s="612"/>
      <c r="WI88" s="612"/>
      <c r="WJ88" s="612"/>
      <c r="WK88" s="612"/>
      <c r="WL88" s="612"/>
      <c r="WM88" s="181"/>
      <c r="WN88" s="611"/>
      <c r="WO88" s="612"/>
      <c r="WP88" s="612"/>
      <c r="WQ88" s="612"/>
      <c r="WR88" s="612"/>
      <c r="WS88" s="612"/>
      <c r="WT88" s="181"/>
      <c r="WU88" s="611"/>
      <c r="WV88" s="612"/>
      <c r="WW88" s="612"/>
      <c r="WX88" s="612"/>
      <c r="WY88" s="612"/>
      <c r="WZ88" s="612"/>
      <c r="XA88" s="181"/>
      <c r="XB88" s="611"/>
      <c r="XC88" s="612"/>
      <c r="XD88" s="612"/>
      <c r="XE88" s="612"/>
      <c r="XF88" s="612"/>
      <c r="XG88" s="612"/>
      <c r="XH88" s="181"/>
      <c r="XI88" s="611"/>
      <c r="XJ88" s="612"/>
      <c r="XK88" s="612"/>
      <c r="XL88" s="612"/>
      <c r="XM88" s="612"/>
      <c r="XN88" s="612"/>
      <c r="XO88" s="181"/>
      <c r="XP88" s="611"/>
      <c r="XQ88" s="612"/>
      <c r="XR88" s="612"/>
      <c r="XS88" s="612"/>
      <c r="XT88" s="612"/>
      <c r="XU88" s="612"/>
      <c r="XV88" s="181"/>
      <c r="XW88" s="611"/>
      <c r="XX88" s="612"/>
      <c r="XY88" s="612"/>
      <c r="XZ88" s="612"/>
      <c r="YA88" s="612"/>
      <c r="YB88" s="612"/>
      <c r="YC88" s="181"/>
      <c r="YD88" s="611"/>
      <c r="YE88" s="612"/>
      <c r="YF88" s="612"/>
      <c r="YG88" s="612"/>
      <c r="YH88" s="612"/>
      <c r="YI88" s="612"/>
      <c r="YJ88" s="181"/>
      <c r="YK88" s="611"/>
      <c r="YL88" s="612"/>
      <c r="YM88" s="612"/>
      <c r="YN88" s="612"/>
      <c r="YO88" s="612"/>
      <c r="YP88" s="612"/>
      <c r="YQ88" s="181"/>
      <c r="YR88" s="611"/>
      <c r="YS88" s="612"/>
      <c r="YT88" s="612"/>
      <c r="YU88" s="612"/>
      <c r="YV88" s="612"/>
      <c r="YW88" s="612"/>
      <c r="YX88" s="181"/>
      <c r="YY88" s="611"/>
      <c r="YZ88" s="612"/>
      <c r="ZA88" s="612"/>
      <c r="ZB88" s="612"/>
      <c r="ZC88" s="612"/>
      <c r="ZD88" s="612"/>
      <c r="ZE88" s="181"/>
      <c r="ZF88" s="611"/>
      <c r="ZG88" s="612"/>
      <c r="ZH88" s="612"/>
      <c r="ZI88" s="612"/>
      <c r="ZJ88" s="612"/>
      <c r="ZK88" s="612"/>
      <c r="ZL88" s="181"/>
      <c r="ZM88" s="611"/>
      <c r="ZN88" s="612"/>
      <c r="ZO88" s="612"/>
      <c r="ZP88" s="612"/>
      <c r="ZQ88" s="612"/>
      <c r="ZR88" s="612"/>
      <c r="ZS88" s="181"/>
      <c r="ZT88" s="611"/>
      <c r="ZU88" s="612"/>
      <c r="ZV88" s="612"/>
      <c r="ZW88" s="612"/>
      <c r="ZX88" s="612"/>
      <c r="ZY88" s="612"/>
      <c r="ZZ88" s="181"/>
      <c r="AAA88" s="611"/>
      <c r="AAB88" s="612"/>
      <c r="AAC88" s="612"/>
      <c r="AAD88" s="612"/>
      <c r="AAE88" s="612"/>
      <c r="AAF88" s="612"/>
      <c r="AAG88" s="181"/>
      <c r="AAH88" s="611"/>
      <c r="AAI88" s="612"/>
      <c r="AAJ88" s="612"/>
      <c r="AAK88" s="612"/>
      <c r="AAL88" s="612"/>
      <c r="AAM88" s="612"/>
      <c r="AAN88" s="181"/>
      <c r="AAO88" s="611"/>
      <c r="AAP88" s="612"/>
      <c r="AAQ88" s="612"/>
      <c r="AAR88" s="612"/>
      <c r="AAS88" s="612"/>
      <c r="AAT88" s="612"/>
      <c r="AAU88" s="181"/>
      <c r="AAV88" s="611"/>
      <c r="AAW88" s="612"/>
      <c r="AAX88" s="612"/>
      <c r="AAY88" s="612"/>
      <c r="AAZ88" s="612"/>
      <c r="ABA88" s="612"/>
      <c r="ABB88" s="181"/>
      <c r="ABC88" s="611"/>
      <c r="ABD88" s="612"/>
      <c r="ABE88" s="612"/>
      <c r="ABF88" s="612"/>
      <c r="ABG88" s="612"/>
      <c r="ABH88" s="612"/>
      <c r="ABI88" s="181"/>
      <c r="ABJ88" s="611"/>
      <c r="ABK88" s="612"/>
      <c r="ABL88" s="612"/>
      <c r="ABM88" s="612"/>
      <c r="ABN88" s="612"/>
      <c r="ABO88" s="612"/>
      <c r="ABP88" s="181"/>
      <c r="ABQ88" s="611"/>
      <c r="ABR88" s="612"/>
      <c r="ABS88" s="612"/>
      <c r="ABT88" s="612"/>
      <c r="ABU88" s="612"/>
      <c r="ABV88" s="612"/>
      <c r="ABW88" s="181"/>
      <c r="ABX88" s="611"/>
      <c r="ABY88" s="612"/>
      <c r="ABZ88" s="612"/>
      <c r="ACA88" s="612"/>
      <c r="ACB88" s="612"/>
      <c r="ACC88" s="612"/>
      <c r="ACD88" s="181"/>
      <c r="ACE88" s="611"/>
      <c r="ACF88" s="612"/>
      <c r="ACG88" s="612"/>
      <c r="ACH88" s="612"/>
      <c r="ACI88" s="612"/>
      <c r="ACJ88" s="612"/>
      <c r="ACK88" s="181"/>
      <c r="ACL88" s="611"/>
      <c r="ACM88" s="612"/>
      <c r="ACN88" s="612"/>
      <c r="ACO88" s="612"/>
      <c r="ACP88" s="612"/>
      <c r="ACQ88" s="612"/>
      <c r="ACR88" s="181"/>
      <c r="ACS88" s="611"/>
      <c r="ACT88" s="612"/>
      <c r="ACU88" s="612"/>
      <c r="ACV88" s="612"/>
      <c r="ACW88" s="612"/>
      <c r="ACX88" s="612"/>
      <c r="ACY88" s="181"/>
      <c r="ACZ88" s="611"/>
      <c r="ADA88" s="612"/>
      <c r="ADB88" s="612"/>
      <c r="ADC88" s="612"/>
      <c r="ADD88" s="612"/>
      <c r="ADE88" s="612"/>
      <c r="ADF88" s="181"/>
      <c r="ADG88" s="611"/>
      <c r="ADH88" s="612"/>
      <c r="ADI88" s="612"/>
      <c r="ADJ88" s="612"/>
      <c r="ADK88" s="612"/>
      <c r="ADL88" s="612"/>
      <c r="ADM88" s="181"/>
      <c r="ADN88" s="611"/>
      <c r="ADO88" s="612"/>
      <c r="ADP88" s="612"/>
      <c r="ADQ88" s="612"/>
      <c r="ADR88" s="612"/>
      <c r="ADS88" s="612"/>
      <c r="ADT88" s="181"/>
      <c r="ADU88" s="611"/>
      <c r="ADV88" s="612"/>
      <c r="ADW88" s="612"/>
      <c r="ADX88" s="612"/>
      <c r="ADY88" s="612"/>
      <c r="ADZ88" s="612"/>
      <c r="AEA88" s="181"/>
      <c r="AEB88" s="611"/>
      <c r="AEC88" s="612"/>
      <c r="AED88" s="612"/>
      <c r="AEE88" s="612"/>
      <c r="AEF88" s="612"/>
      <c r="AEG88" s="612"/>
      <c r="AEH88" s="181"/>
      <c r="AEI88" s="611"/>
      <c r="AEJ88" s="612"/>
      <c r="AEK88" s="612"/>
      <c r="AEL88" s="612"/>
      <c r="AEM88" s="612"/>
      <c r="AEN88" s="612"/>
      <c r="AEO88" s="181"/>
      <c r="AEP88" s="611"/>
      <c r="AEQ88" s="612"/>
      <c r="AER88" s="612"/>
      <c r="AES88" s="612"/>
      <c r="AET88" s="612"/>
      <c r="AEU88" s="612"/>
      <c r="AEV88" s="181"/>
      <c r="AEW88" s="611"/>
      <c r="AEX88" s="612"/>
      <c r="AEY88" s="612"/>
      <c r="AEZ88" s="612"/>
      <c r="AFA88" s="612"/>
      <c r="AFB88" s="612"/>
      <c r="AFC88" s="181"/>
      <c r="AFD88" s="611"/>
      <c r="AFE88" s="612"/>
      <c r="AFF88" s="612"/>
      <c r="AFG88" s="612"/>
      <c r="AFH88" s="612"/>
      <c r="AFI88" s="612"/>
      <c r="AFJ88" s="181"/>
      <c r="AFK88" s="611"/>
      <c r="AFL88" s="612"/>
      <c r="AFM88" s="612"/>
      <c r="AFN88" s="612"/>
      <c r="AFO88" s="612"/>
      <c r="AFP88" s="612"/>
      <c r="AFQ88" s="181"/>
      <c r="AFR88" s="611"/>
      <c r="AFS88" s="612"/>
      <c r="AFT88" s="612"/>
      <c r="AFU88" s="612"/>
      <c r="AFV88" s="612"/>
      <c r="AFW88" s="612"/>
      <c r="AFX88" s="181"/>
      <c r="AFY88" s="611"/>
      <c r="AFZ88" s="612"/>
      <c r="AGA88" s="612"/>
      <c r="AGB88" s="612"/>
      <c r="AGC88" s="612"/>
      <c r="AGD88" s="612"/>
      <c r="AGE88" s="181"/>
      <c r="AGF88" s="611"/>
      <c r="AGG88" s="612"/>
      <c r="AGH88" s="612"/>
      <c r="AGI88" s="612"/>
      <c r="AGJ88" s="612"/>
      <c r="AGK88" s="612"/>
      <c r="AGL88" s="181"/>
      <c r="AGM88" s="611"/>
      <c r="AGN88" s="612"/>
      <c r="AGO88" s="612"/>
      <c r="AGP88" s="612"/>
      <c r="AGQ88" s="612"/>
      <c r="AGR88" s="612"/>
      <c r="AGS88" s="181"/>
      <c r="AGT88" s="611"/>
      <c r="AGU88" s="612"/>
      <c r="AGV88" s="612"/>
      <c r="AGW88" s="612"/>
      <c r="AGX88" s="612"/>
      <c r="AGY88" s="612"/>
      <c r="AGZ88" s="181"/>
      <c r="AHA88" s="611"/>
      <c r="AHB88" s="612"/>
      <c r="AHC88" s="612"/>
      <c r="AHD88" s="612"/>
      <c r="AHE88" s="612"/>
      <c r="AHF88" s="612"/>
      <c r="AHG88" s="181"/>
      <c r="AHH88" s="611"/>
      <c r="AHI88" s="612"/>
      <c r="AHJ88" s="612"/>
      <c r="AHK88" s="612"/>
      <c r="AHL88" s="612"/>
      <c r="AHM88" s="612"/>
      <c r="AHN88" s="181"/>
      <c r="AHO88" s="611"/>
      <c r="AHP88" s="612"/>
      <c r="AHQ88" s="612"/>
      <c r="AHR88" s="612"/>
      <c r="AHS88" s="612"/>
      <c r="AHT88" s="612"/>
      <c r="AHU88" s="181"/>
      <c r="AHV88" s="611"/>
      <c r="AHW88" s="612"/>
      <c r="AHX88" s="612"/>
      <c r="AHY88" s="612"/>
      <c r="AHZ88" s="612"/>
      <c r="AIA88" s="612"/>
      <c r="AIB88" s="181"/>
      <c r="AIC88" s="611"/>
      <c r="AID88" s="612"/>
      <c r="AIE88" s="612"/>
      <c r="AIF88" s="612"/>
      <c r="AIG88" s="612"/>
      <c r="AIH88" s="612"/>
      <c r="AII88" s="181"/>
      <c r="AIJ88" s="611"/>
      <c r="AIK88" s="612"/>
      <c r="AIL88" s="612"/>
      <c r="AIM88" s="612"/>
      <c r="AIN88" s="612"/>
      <c r="AIO88" s="612"/>
      <c r="AIP88" s="181"/>
      <c r="AIQ88" s="611"/>
      <c r="AIR88" s="612"/>
      <c r="AIS88" s="612"/>
      <c r="AIT88" s="612"/>
      <c r="AIU88" s="612"/>
      <c r="AIV88" s="612"/>
      <c r="AIW88" s="181"/>
      <c r="AIX88" s="611"/>
      <c r="AIY88" s="612"/>
      <c r="AIZ88" s="612"/>
      <c r="AJA88" s="612"/>
      <c r="AJB88" s="612"/>
      <c r="AJC88" s="612"/>
      <c r="AJD88" s="181"/>
      <c r="AJE88" s="611"/>
      <c r="AJF88" s="612"/>
      <c r="AJG88" s="612"/>
      <c r="AJH88" s="612"/>
      <c r="AJI88" s="612"/>
      <c r="AJJ88" s="612"/>
      <c r="AJK88" s="181"/>
      <c r="AJL88" s="611"/>
      <c r="AJM88" s="612"/>
      <c r="AJN88" s="612"/>
      <c r="AJO88" s="612"/>
      <c r="AJP88" s="612"/>
      <c r="AJQ88" s="612"/>
      <c r="AJR88" s="181"/>
      <c r="AJS88" s="611"/>
      <c r="AJT88" s="612"/>
      <c r="AJU88" s="612"/>
      <c r="AJV88" s="612"/>
      <c r="AJW88" s="612"/>
      <c r="AJX88" s="612"/>
      <c r="AJY88" s="181"/>
      <c r="AJZ88" s="611"/>
      <c r="AKA88" s="612"/>
      <c r="AKB88" s="612"/>
      <c r="AKC88" s="612"/>
      <c r="AKD88" s="612"/>
      <c r="AKE88" s="612"/>
      <c r="AKF88" s="181"/>
      <c r="AKG88" s="611"/>
      <c r="AKH88" s="612"/>
      <c r="AKI88" s="612"/>
      <c r="AKJ88" s="612"/>
      <c r="AKK88" s="612"/>
      <c r="AKL88" s="612"/>
      <c r="AKM88" s="181"/>
      <c r="AKN88" s="611"/>
      <c r="AKO88" s="612"/>
      <c r="AKP88" s="612"/>
      <c r="AKQ88" s="612"/>
      <c r="AKR88" s="612"/>
      <c r="AKS88" s="612"/>
      <c r="AKT88" s="181"/>
      <c r="AKU88" s="611"/>
      <c r="AKV88" s="612"/>
      <c r="AKW88" s="612"/>
      <c r="AKX88" s="612"/>
      <c r="AKY88" s="612"/>
      <c r="AKZ88" s="612"/>
      <c r="ALA88" s="181"/>
      <c r="ALB88" s="611"/>
      <c r="ALC88" s="612"/>
      <c r="ALD88" s="612"/>
      <c r="ALE88" s="612"/>
      <c r="ALF88" s="612"/>
      <c r="ALG88" s="612"/>
      <c r="ALH88" s="181"/>
      <c r="ALI88" s="611"/>
      <c r="ALJ88" s="612"/>
      <c r="ALK88" s="612"/>
      <c r="ALL88" s="612"/>
      <c r="ALM88" s="612"/>
      <c r="ALN88" s="612"/>
      <c r="ALO88" s="181"/>
      <c r="ALP88" s="611"/>
      <c r="ALQ88" s="612"/>
      <c r="ALR88" s="612"/>
      <c r="ALS88" s="612"/>
      <c r="ALT88" s="612"/>
      <c r="ALU88" s="612"/>
      <c r="ALV88" s="181"/>
      <c r="ALW88" s="611"/>
      <c r="ALX88" s="612"/>
      <c r="ALY88" s="612"/>
      <c r="ALZ88" s="612"/>
      <c r="AMA88" s="612"/>
      <c r="AMB88" s="612"/>
      <c r="AMC88" s="181"/>
      <c r="AMD88" s="611"/>
      <c r="AME88" s="612"/>
      <c r="AMF88" s="612"/>
      <c r="AMG88" s="612"/>
      <c r="AMH88" s="612"/>
      <c r="AMI88" s="612"/>
      <c r="AMJ88" s="181"/>
      <c r="AMK88" s="611"/>
      <c r="AML88" s="612"/>
      <c r="AMM88" s="612"/>
      <c r="AMN88" s="612"/>
      <c r="AMO88" s="612"/>
      <c r="AMP88" s="612"/>
      <c r="AMQ88" s="181"/>
      <c r="AMR88" s="611"/>
      <c r="AMS88" s="612"/>
      <c r="AMT88" s="612"/>
      <c r="AMU88" s="612"/>
      <c r="AMV88" s="612"/>
      <c r="AMW88" s="612"/>
      <c r="AMX88" s="181"/>
      <c r="AMY88" s="611"/>
      <c r="AMZ88" s="612"/>
      <c r="ANA88" s="612"/>
      <c r="ANB88" s="612"/>
      <c r="ANC88" s="612"/>
      <c r="AND88" s="612"/>
      <c r="ANE88" s="181"/>
      <c r="ANF88" s="611"/>
      <c r="ANG88" s="612"/>
      <c r="ANH88" s="612"/>
      <c r="ANI88" s="612"/>
      <c r="ANJ88" s="612"/>
      <c r="ANK88" s="612"/>
      <c r="ANL88" s="181"/>
      <c r="ANM88" s="611"/>
      <c r="ANN88" s="612"/>
      <c r="ANO88" s="612"/>
      <c r="ANP88" s="612"/>
      <c r="ANQ88" s="612"/>
      <c r="ANR88" s="612"/>
      <c r="ANS88" s="181"/>
      <c r="ANT88" s="611"/>
      <c r="ANU88" s="612"/>
      <c r="ANV88" s="612"/>
      <c r="ANW88" s="612"/>
      <c r="ANX88" s="612"/>
      <c r="ANY88" s="612"/>
      <c r="ANZ88" s="181"/>
      <c r="AOA88" s="611"/>
      <c r="AOB88" s="612"/>
      <c r="AOC88" s="612"/>
      <c r="AOD88" s="612"/>
      <c r="AOE88" s="612"/>
      <c r="AOF88" s="612"/>
      <c r="AOG88" s="181"/>
      <c r="AOH88" s="611"/>
      <c r="AOI88" s="612"/>
      <c r="AOJ88" s="612"/>
      <c r="AOK88" s="612"/>
      <c r="AOL88" s="612"/>
      <c r="AOM88" s="612"/>
      <c r="AON88" s="181"/>
      <c r="AOO88" s="611"/>
      <c r="AOP88" s="612"/>
      <c r="AOQ88" s="612"/>
      <c r="AOR88" s="612"/>
      <c r="AOS88" s="612"/>
      <c r="AOT88" s="612"/>
      <c r="AOU88" s="181"/>
      <c r="AOV88" s="611"/>
      <c r="AOW88" s="612"/>
      <c r="AOX88" s="612"/>
      <c r="AOY88" s="612"/>
      <c r="AOZ88" s="612"/>
      <c r="APA88" s="612"/>
      <c r="APB88" s="181"/>
      <c r="APC88" s="611"/>
      <c r="APD88" s="612"/>
      <c r="APE88" s="612"/>
      <c r="APF88" s="612"/>
      <c r="APG88" s="612"/>
      <c r="APH88" s="612"/>
      <c r="API88" s="181"/>
      <c r="APJ88" s="611"/>
      <c r="APK88" s="612"/>
      <c r="APL88" s="612"/>
      <c r="APM88" s="612"/>
      <c r="APN88" s="612"/>
      <c r="APO88" s="612"/>
      <c r="APP88" s="181"/>
      <c r="APQ88" s="611"/>
      <c r="APR88" s="612"/>
      <c r="APS88" s="612"/>
      <c r="APT88" s="612"/>
      <c r="APU88" s="612"/>
      <c r="APV88" s="612"/>
      <c r="APW88" s="181"/>
      <c r="APX88" s="611"/>
      <c r="APY88" s="612"/>
      <c r="APZ88" s="612"/>
      <c r="AQA88" s="612"/>
      <c r="AQB88" s="612"/>
      <c r="AQC88" s="612"/>
      <c r="AQD88" s="181"/>
      <c r="AQE88" s="611"/>
      <c r="AQF88" s="612"/>
      <c r="AQG88" s="612"/>
      <c r="AQH88" s="612"/>
      <c r="AQI88" s="612"/>
      <c r="AQJ88" s="612"/>
      <c r="AQK88" s="181"/>
      <c r="AQL88" s="611"/>
      <c r="AQM88" s="612"/>
      <c r="AQN88" s="612"/>
      <c r="AQO88" s="612"/>
      <c r="AQP88" s="612"/>
      <c r="AQQ88" s="612"/>
      <c r="AQR88" s="181"/>
      <c r="AQS88" s="611"/>
      <c r="AQT88" s="612"/>
      <c r="AQU88" s="612"/>
      <c r="AQV88" s="612"/>
      <c r="AQW88" s="612"/>
      <c r="AQX88" s="612"/>
      <c r="AQY88" s="181"/>
      <c r="AQZ88" s="611"/>
      <c r="ARA88" s="612"/>
      <c r="ARB88" s="612"/>
      <c r="ARC88" s="612"/>
      <c r="ARD88" s="612"/>
      <c r="ARE88" s="612"/>
      <c r="ARF88" s="181"/>
      <c r="ARG88" s="611"/>
      <c r="ARH88" s="612"/>
      <c r="ARI88" s="612"/>
      <c r="ARJ88" s="612"/>
      <c r="ARK88" s="612"/>
      <c r="ARL88" s="612"/>
      <c r="ARM88" s="181"/>
      <c r="ARN88" s="611"/>
      <c r="ARO88" s="612"/>
      <c r="ARP88" s="612"/>
      <c r="ARQ88" s="612"/>
      <c r="ARR88" s="612"/>
      <c r="ARS88" s="612"/>
      <c r="ART88" s="181"/>
      <c r="ARU88" s="611"/>
      <c r="ARV88" s="612"/>
      <c r="ARW88" s="612"/>
      <c r="ARX88" s="612"/>
      <c r="ARY88" s="612"/>
      <c r="ARZ88" s="612"/>
      <c r="ASA88" s="181"/>
      <c r="ASB88" s="611"/>
      <c r="ASC88" s="612"/>
      <c r="ASD88" s="612"/>
      <c r="ASE88" s="612"/>
      <c r="ASF88" s="612"/>
      <c r="ASG88" s="612"/>
      <c r="ASH88" s="181"/>
      <c r="ASI88" s="611"/>
      <c r="ASJ88" s="612"/>
      <c r="ASK88" s="612"/>
      <c r="ASL88" s="612"/>
      <c r="ASM88" s="612"/>
      <c r="ASN88" s="612"/>
      <c r="ASO88" s="181"/>
      <c r="ASP88" s="611"/>
      <c r="ASQ88" s="612"/>
      <c r="ASR88" s="612"/>
      <c r="ASS88" s="612"/>
      <c r="AST88" s="612"/>
      <c r="ASU88" s="612"/>
      <c r="ASV88" s="181"/>
      <c r="ASW88" s="611"/>
      <c r="ASX88" s="612"/>
      <c r="ASY88" s="612"/>
      <c r="ASZ88" s="612"/>
      <c r="ATA88" s="612"/>
      <c r="ATB88" s="612"/>
      <c r="ATC88" s="181"/>
      <c r="ATD88" s="611"/>
      <c r="ATE88" s="612"/>
      <c r="ATF88" s="612"/>
      <c r="ATG88" s="612"/>
      <c r="ATH88" s="612"/>
      <c r="ATI88" s="612"/>
      <c r="ATJ88" s="181"/>
      <c r="ATK88" s="611"/>
      <c r="ATL88" s="612"/>
      <c r="ATM88" s="612"/>
      <c r="ATN88" s="612"/>
      <c r="ATO88" s="612"/>
      <c r="ATP88" s="612"/>
      <c r="ATQ88" s="181"/>
      <c r="ATR88" s="611"/>
      <c r="ATS88" s="612"/>
      <c r="ATT88" s="612"/>
      <c r="ATU88" s="612"/>
      <c r="ATV88" s="612"/>
      <c r="ATW88" s="612"/>
      <c r="ATX88" s="181"/>
      <c r="ATY88" s="611"/>
      <c r="ATZ88" s="612"/>
      <c r="AUA88" s="612"/>
      <c r="AUB88" s="612"/>
      <c r="AUC88" s="612"/>
      <c r="AUD88" s="612"/>
      <c r="AUE88" s="181"/>
      <c r="AUF88" s="611"/>
      <c r="AUG88" s="612"/>
      <c r="AUH88" s="612"/>
      <c r="AUI88" s="612"/>
      <c r="AUJ88" s="612"/>
      <c r="AUK88" s="612"/>
      <c r="AUL88" s="181"/>
      <c r="AUM88" s="611"/>
      <c r="AUN88" s="612"/>
      <c r="AUO88" s="612"/>
      <c r="AUP88" s="612"/>
      <c r="AUQ88" s="612"/>
      <c r="AUR88" s="612"/>
      <c r="AUS88" s="181"/>
      <c r="AUT88" s="611"/>
      <c r="AUU88" s="612"/>
      <c r="AUV88" s="612"/>
      <c r="AUW88" s="612"/>
      <c r="AUX88" s="612"/>
      <c r="AUY88" s="612"/>
      <c r="AUZ88" s="181"/>
      <c r="AVA88" s="611"/>
      <c r="AVB88" s="612"/>
      <c r="AVC88" s="612"/>
      <c r="AVD88" s="612"/>
      <c r="AVE88" s="612"/>
      <c r="AVF88" s="612"/>
      <c r="AVG88" s="181"/>
      <c r="AVH88" s="611"/>
      <c r="AVI88" s="612"/>
      <c r="AVJ88" s="612"/>
      <c r="AVK88" s="612"/>
      <c r="AVL88" s="612"/>
      <c r="AVM88" s="612"/>
      <c r="AVN88" s="181"/>
      <c r="AVO88" s="611"/>
      <c r="AVP88" s="612"/>
      <c r="AVQ88" s="612"/>
      <c r="AVR88" s="612"/>
      <c r="AVS88" s="612"/>
      <c r="AVT88" s="612"/>
      <c r="AVU88" s="181"/>
      <c r="AVV88" s="611"/>
      <c r="AVW88" s="612"/>
      <c r="AVX88" s="612"/>
      <c r="AVY88" s="612"/>
      <c r="AVZ88" s="612"/>
      <c r="AWA88" s="612"/>
      <c r="AWB88" s="181"/>
      <c r="AWC88" s="611"/>
      <c r="AWD88" s="612"/>
      <c r="AWE88" s="612"/>
      <c r="AWF88" s="612"/>
      <c r="AWG88" s="612"/>
      <c r="AWH88" s="612"/>
      <c r="AWI88" s="181"/>
      <c r="AWJ88" s="611"/>
      <c r="AWK88" s="612"/>
      <c r="AWL88" s="612"/>
      <c r="AWM88" s="612"/>
      <c r="AWN88" s="612"/>
      <c r="AWO88" s="612"/>
      <c r="AWP88" s="181"/>
      <c r="AWQ88" s="611"/>
      <c r="AWR88" s="612"/>
      <c r="AWS88" s="612"/>
      <c r="AWT88" s="612"/>
      <c r="AWU88" s="612"/>
      <c r="AWV88" s="612"/>
      <c r="AWW88" s="181"/>
      <c r="AWX88" s="611"/>
      <c r="AWY88" s="612"/>
      <c r="AWZ88" s="612"/>
      <c r="AXA88" s="612"/>
      <c r="AXB88" s="612"/>
      <c r="AXC88" s="612"/>
      <c r="AXD88" s="181"/>
      <c r="AXE88" s="611"/>
      <c r="AXF88" s="612"/>
      <c r="AXG88" s="612"/>
      <c r="AXH88" s="612"/>
      <c r="AXI88" s="612"/>
      <c r="AXJ88" s="612"/>
      <c r="AXK88" s="181"/>
      <c r="AXL88" s="611"/>
      <c r="AXM88" s="612"/>
      <c r="AXN88" s="612"/>
      <c r="AXO88" s="612"/>
      <c r="AXP88" s="612"/>
      <c r="AXQ88" s="612"/>
      <c r="AXR88" s="181"/>
      <c r="AXS88" s="611"/>
      <c r="AXT88" s="612"/>
      <c r="AXU88" s="612"/>
      <c r="AXV88" s="612"/>
      <c r="AXW88" s="612"/>
      <c r="AXX88" s="612"/>
      <c r="AXY88" s="181"/>
      <c r="AXZ88" s="611"/>
      <c r="AYA88" s="612"/>
      <c r="AYB88" s="612"/>
      <c r="AYC88" s="612"/>
      <c r="AYD88" s="612"/>
      <c r="AYE88" s="612"/>
      <c r="AYF88" s="181"/>
      <c r="AYG88" s="611"/>
      <c r="AYH88" s="612"/>
      <c r="AYI88" s="612"/>
      <c r="AYJ88" s="612"/>
      <c r="AYK88" s="612"/>
      <c r="AYL88" s="612"/>
      <c r="AYM88" s="181"/>
      <c r="AYN88" s="611"/>
      <c r="AYO88" s="612"/>
      <c r="AYP88" s="612"/>
      <c r="AYQ88" s="612"/>
      <c r="AYR88" s="612"/>
      <c r="AYS88" s="612"/>
      <c r="AYT88" s="181"/>
      <c r="AYU88" s="611"/>
      <c r="AYV88" s="612"/>
      <c r="AYW88" s="612"/>
      <c r="AYX88" s="612"/>
      <c r="AYY88" s="612"/>
      <c r="AYZ88" s="612"/>
      <c r="AZA88" s="181"/>
      <c r="AZB88" s="611"/>
      <c r="AZC88" s="612"/>
      <c r="AZD88" s="612"/>
      <c r="AZE88" s="612"/>
      <c r="AZF88" s="612"/>
      <c r="AZG88" s="612"/>
      <c r="AZH88" s="181"/>
      <c r="AZI88" s="611"/>
      <c r="AZJ88" s="612"/>
      <c r="AZK88" s="612"/>
      <c r="AZL88" s="612"/>
      <c r="AZM88" s="612"/>
      <c r="AZN88" s="612"/>
      <c r="AZO88" s="181"/>
      <c r="AZP88" s="611"/>
      <c r="AZQ88" s="612"/>
      <c r="AZR88" s="612"/>
      <c r="AZS88" s="612"/>
      <c r="AZT88" s="612"/>
      <c r="AZU88" s="612"/>
      <c r="AZV88" s="181"/>
      <c r="AZW88" s="611"/>
      <c r="AZX88" s="612"/>
      <c r="AZY88" s="612"/>
      <c r="AZZ88" s="612"/>
      <c r="BAA88" s="612"/>
      <c r="BAB88" s="612"/>
      <c r="BAC88" s="181"/>
      <c r="BAD88" s="611"/>
      <c r="BAE88" s="612"/>
      <c r="BAF88" s="612"/>
      <c r="BAG88" s="612"/>
      <c r="BAH88" s="612"/>
      <c r="BAI88" s="612"/>
      <c r="BAJ88" s="181"/>
      <c r="BAK88" s="611"/>
      <c r="BAL88" s="612"/>
      <c r="BAM88" s="612"/>
      <c r="BAN88" s="612"/>
      <c r="BAO88" s="612"/>
      <c r="BAP88" s="612"/>
      <c r="BAQ88" s="181"/>
      <c r="BAR88" s="611"/>
      <c r="BAS88" s="612"/>
      <c r="BAT88" s="612"/>
      <c r="BAU88" s="612"/>
      <c r="BAV88" s="612"/>
      <c r="BAW88" s="612"/>
      <c r="BAX88" s="181"/>
      <c r="BAY88" s="611"/>
      <c r="BAZ88" s="612"/>
      <c r="BBA88" s="612"/>
      <c r="BBB88" s="612"/>
      <c r="BBC88" s="612"/>
      <c r="BBD88" s="612"/>
      <c r="BBE88" s="181"/>
      <c r="BBF88" s="611"/>
      <c r="BBG88" s="612"/>
      <c r="BBH88" s="612"/>
      <c r="BBI88" s="612"/>
      <c r="BBJ88" s="612"/>
      <c r="BBK88" s="612"/>
      <c r="BBL88" s="181"/>
      <c r="BBM88" s="611"/>
      <c r="BBN88" s="612"/>
      <c r="BBO88" s="612"/>
      <c r="BBP88" s="612"/>
      <c r="BBQ88" s="612"/>
      <c r="BBR88" s="612"/>
      <c r="BBS88" s="181"/>
      <c r="BBT88" s="611"/>
      <c r="BBU88" s="612"/>
      <c r="BBV88" s="612"/>
      <c r="BBW88" s="612"/>
      <c r="BBX88" s="612"/>
      <c r="BBY88" s="612"/>
      <c r="BBZ88" s="181"/>
      <c r="BCA88" s="611"/>
      <c r="BCB88" s="612"/>
      <c r="BCC88" s="612"/>
      <c r="BCD88" s="612"/>
      <c r="BCE88" s="612"/>
      <c r="BCF88" s="612"/>
      <c r="BCG88" s="181"/>
      <c r="BCH88" s="611"/>
      <c r="BCI88" s="612"/>
      <c r="BCJ88" s="612"/>
      <c r="BCK88" s="612"/>
      <c r="BCL88" s="612"/>
      <c r="BCM88" s="612"/>
      <c r="BCN88" s="181"/>
      <c r="BCO88" s="611"/>
      <c r="BCP88" s="612"/>
      <c r="BCQ88" s="612"/>
      <c r="BCR88" s="612"/>
      <c r="BCS88" s="612"/>
      <c r="BCT88" s="612"/>
      <c r="BCU88" s="181"/>
      <c r="BCV88" s="611"/>
      <c r="BCW88" s="612"/>
      <c r="BCX88" s="612"/>
      <c r="BCY88" s="612"/>
      <c r="BCZ88" s="612"/>
      <c r="BDA88" s="612"/>
      <c r="BDB88" s="181"/>
      <c r="BDC88" s="611"/>
      <c r="BDD88" s="612"/>
      <c r="BDE88" s="612"/>
      <c r="BDF88" s="612"/>
      <c r="BDG88" s="612"/>
      <c r="BDH88" s="612"/>
      <c r="BDI88" s="181"/>
      <c r="BDJ88" s="611"/>
      <c r="BDK88" s="612"/>
      <c r="BDL88" s="612"/>
      <c r="BDM88" s="612"/>
      <c r="BDN88" s="612"/>
      <c r="BDO88" s="612"/>
      <c r="BDP88" s="181"/>
      <c r="BDQ88" s="611"/>
      <c r="BDR88" s="612"/>
      <c r="BDS88" s="612"/>
      <c r="BDT88" s="612"/>
      <c r="BDU88" s="612"/>
      <c r="BDV88" s="612"/>
      <c r="BDW88" s="181"/>
      <c r="BDX88" s="611"/>
      <c r="BDY88" s="612"/>
      <c r="BDZ88" s="612"/>
      <c r="BEA88" s="612"/>
      <c r="BEB88" s="612"/>
      <c r="BEC88" s="612"/>
      <c r="BED88" s="181"/>
      <c r="BEE88" s="611"/>
      <c r="BEF88" s="612"/>
      <c r="BEG88" s="612"/>
      <c r="BEH88" s="612"/>
      <c r="BEI88" s="612"/>
      <c r="BEJ88" s="612"/>
      <c r="BEK88" s="181"/>
      <c r="BEL88" s="611"/>
      <c r="BEM88" s="612"/>
      <c r="BEN88" s="612"/>
      <c r="BEO88" s="612"/>
      <c r="BEP88" s="612"/>
      <c r="BEQ88" s="612"/>
      <c r="BER88" s="181"/>
      <c r="BES88" s="611"/>
      <c r="BET88" s="612"/>
      <c r="BEU88" s="612"/>
      <c r="BEV88" s="612"/>
      <c r="BEW88" s="612"/>
      <c r="BEX88" s="612"/>
      <c r="BEY88" s="181"/>
      <c r="BEZ88" s="611"/>
      <c r="BFA88" s="612"/>
      <c r="BFB88" s="612"/>
      <c r="BFC88" s="612"/>
      <c r="BFD88" s="612"/>
      <c r="BFE88" s="612"/>
      <c r="BFF88" s="181"/>
      <c r="BFG88" s="611"/>
      <c r="BFH88" s="612"/>
      <c r="BFI88" s="612"/>
      <c r="BFJ88" s="612"/>
      <c r="BFK88" s="612"/>
      <c r="BFL88" s="612"/>
      <c r="BFM88" s="181"/>
      <c r="BFN88" s="611"/>
      <c r="BFO88" s="612"/>
      <c r="BFP88" s="612"/>
      <c r="BFQ88" s="612"/>
      <c r="BFR88" s="612"/>
      <c r="BFS88" s="612"/>
      <c r="BFT88" s="181"/>
      <c r="BFU88" s="611"/>
      <c r="BFV88" s="612"/>
      <c r="BFW88" s="612"/>
      <c r="BFX88" s="612"/>
      <c r="BFY88" s="612"/>
      <c r="BFZ88" s="612"/>
      <c r="BGA88" s="181"/>
      <c r="BGB88" s="611"/>
      <c r="BGC88" s="612"/>
      <c r="BGD88" s="612"/>
      <c r="BGE88" s="612"/>
      <c r="BGF88" s="612"/>
      <c r="BGG88" s="612"/>
      <c r="BGH88" s="181"/>
      <c r="BGI88" s="611"/>
      <c r="BGJ88" s="612"/>
      <c r="BGK88" s="612"/>
      <c r="BGL88" s="612"/>
      <c r="BGM88" s="612"/>
      <c r="BGN88" s="612"/>
      <c r="BGO88" s="181"/>
      <c r="BGP88" s="611"/>
      <c r="BGQ88" s="612"/>
      <c r="BGR88" s="612"/>
      <c r="BGS88" s="612"/>
      <c r="BGT88" s="612"/>
      <c r="BGU88" s="612"/>
      <c r="BGV88" s="181"/>
      <c r="BGW88" s="611"/>
      <c r="BGX88" s="612"/>
      <c r="BGY88" s="612"/>
      <c r="BGZ88" s="612"/>
      <c r="BHA88" s="612"/>
      <c r="BHB88" s="612"/>
      <c r="BHC88" s="181"/>
      <c r="BHD88" s="611"/>
      <c r="BHE88" s="612"/>
      <c r="BHF88" s="612"/>
      <c r="BHG88" s="612"/>
      <c r="BHH88" s="612"/>
      <c r="BHI88" s="612"/>
      <c r="BHJ88" s="181"/>
      <c r="BHK88" s="611"/>
      <c r="BHL88" s="612"/>
      <c r="BHM88" s="612"/>
      <c r="BHN88" s="612"/>
      <c r="BHO88" s="612"/>
      <c r="BHP88" s="612"/>
      <c r="BHQ88" s="181"/>
      <c r="BHR88" s="611"/>
      <c r="BHS88" s="612"/>
      <c r="BHT88" s="612"/>
      <c r="BHU88" s="612"/>
      <c r="BHV88" s="612"/>
      <c r="BHW88" s="612"/>
      <c r="BHX88" s="181"/>
      <c r="BHY88" s="611"/>
      <c r="BHZ88" s="612"/>
      <c r="BIA88" s="612"/>
      <c r="BIB88" s="612"/>
      <c r="BIC88" s="612"/>
      <c r="BID88" s="612"/>
      <c r="BIE88" s="181"/>
      <c r="BIF88" s="611"/>
      <c r="BIG88" s="612"/>
      <c r="BIH88" s="612"/>
      <c r="BII88" s="612"/>
      <c r="BIJ88" s="612"/>
      <c r="BIK88" s="612"/>
      <c r="BIL88" s="181"/>
      <c r="BIM88" s="611"/>
      <c r="BIN88" s="612"/>
      <c r="BIO88" s="612"/>
      <c r="BIP88" s="612"/>
      <c r="BIQ88" s="612"/>
      <c r="BIR88" s="612"/>
      <c r="BIS88" s="181"/>
      <c r="BIT88" s="611"/>
      <c r="BIU88" s="612"/>
      <c r="BIV88" s="612"/>
      <c r="BIW88" s="612"/>
      <c r="BIX88" s="612"/>
      <c r="BIY88" s="612"/>
      <c r="BIZ88" s="181"/>
      <c r="BJA88" s="611"/>
      <c r="BJB88" s="612"/>
      <c r="BJC88" s="612"/>
      <c r="BJD88" s="612"/>
      <c r="BJE88" s="612"/>
      <c r="BJF88" s="612"/>
      <c r="BJG88" s="181"/>
      <c r="BJH88" s="611"/>
      <c r="BJI88" s="612"/>
      <c r="BJJ88" s="612"/>
      <c r="BJK88" s="612"/>
      <c r="BJL88" s="612"/>
      <c r="BJM88" s="612"/>
      <c r="BJN88" s="181"/>
      <c r="BJO88" s="611"/>
      <c r="BJP88" s="612"/>
      <c r="BJQ88" s="612"/>
      <c r="BJR88" s="612"/>
      <c r="BJS88" s="612"/>
      <c r="BJT88" s="612"/>
      <c r="BJU88" s="181"/>
      <c r="BJV88" s="611"/>
      <c r="BJW88" s="612"/>
      <c r="BJX88" s="612"/>
      <c r="BJY88" s="612"/>
      <c r="BJZ88" s="612"/>
      <c r="BKA88" s="612"/>
      <c r="BKB88" s="181"/>
      <c r="BKC88" s="611"/>
      <c r="BKD88" s="612"/>
      <c r="BKE88" s="612"/>
      <c r="BKF88" s="612"/>
      <c r="BKG88" s="612"/>
      <c r="BKH88" s="612"/>
      <c r="BKI88" s="181"/>
      <c r="BKJ88" s="611"/>
      <c r="BKK88" s="612"/>
      <c r="BKL88" s="612"/>
      <c r="BKM88" s="612"/>
      <c r="BKN88" s="612"/>
      <c r="BKO88" s="612"/>
      <c r="BKP88" s="181"/>
      <c r="BKQ88" s="611"/>
      <c r="BKR88" s="612"/>
      <c r="BKS88" s="612"/>
      <c r="BKT88" s="612"/>
      <c r="BKU88" s="612"/>
      <c r="BKV88" s="612"/>
      <c r="BKW88" s="181"/>
      <c r="BKX88" s="611"/>
      <c r="BKY88" s="612"/>
      <c r="BKZ88" s="612"/>
      <c r="BLA88" s="612"/>
      <c r="BLB88" s="612"/>
      <c r="BLC88" s="612"/>
      <c r="BLD88" s="181"/>
      <c r="BLE88" s="611"/>
      <c r="BLF88" s="612"/>
      <c r="BLG88" s="612"/>
      <c r="BLH88" s="612"/>
      <c r="BLI88" s="612"/>
      <c r="BLJ88" s="612"/>
      <c r="BLK88" s="181"/>
      <c r="BLL88" s="611"/>
      <c r="BLM88" s="612"/>
      <c r="BLN88" s="612"/>
      <c r="BLO88" s="612"/>
      <c r="BLP88" s="612"/>
      <c r="BLQ88" s="612"/>
      <c r="BLR88" s="181"/>
      <c r="BLS88" s="611"/>
      <c r="BLT88" s="612"/>
      <c r="BLU88" s="612"/>
      <c r="BLV88" s="612"/>
      <c r="BLW88" s="612"/>
      <c r="BLX88" s="612"/>
      <c r="BLY88" s="181"/>
      <c r="BLZ88" s="611"/>
      <c r="BMA88" s="612"/>
      <c r="BMB88" s="612"/>
      <c r="BMC88" s="612"/>
      <c r="BMD88" s="612"/>
      <c r="BME88" s="612"/>
      <c r="BMF88" s="181"/>
      <c r="BMG88" s="611"/>
      <c r="BMH88" s="612"/>
      <c r="BMI88" s="612"/>
      <c r="BMJ88" s="612"/>
      <c r="BMK88" s="612"/>
      <c r="BML88" s="612"/>
      <c r="BMM88" s="181"/>
      <c r="BMN88" s="611"/>
      <c r="BMO88" s="612"/>
      <c r="BMP88" s="612"/>
      <c r="BMQ88" s="612"/>
      <c r="BMR88" s="612"/>
      <c r="BMS88" s="612"/>
      <c r="BMT88" s="181"/>
      <c r="BMU88" s="611"/>
      <c r="BMV88" s="612"/>
      <c r="BMW88" s="612"/>
      <c r="BMX88" s="612"/>
      <c r="BMY88" s="612"/>
      <c r="BMZ88" s="612"/>
      <c r="BNA88" s="181"/>
      <c r="BNB88" s="611"/>
      <c r="BNC88" s="612"/>
      <c r="BND88" s="612"/>
      <c r="BNE88" s="612"/>
      <c r="BNF88" s="612"/>
      <c r="BNG88" s="612"/>
      <c r="BNH88" s="181"/>
      <c r="BNI88" s="611"/>
      <c r="BNJ88" s="612"/>
      <c r="BNK88" s="612"/>
      <c r="BNL88" s="612"/>
      <c r="BNM88" s="612"/>
      <c r="BNN88" s="612"/>
      <c r="BNO88" s="181"/>
      <c r="BNP88" s="611"/>
      <c r="BNQ88" s="612"/>
      <c r="BNR88" s="612"/>
      <c r="BNS88" s="612"/>
      <c r="BNT88" s="612"/>
      <c r="BNU88" s="612"/>
      <c r="BNV88" s="181"/>
      <c r="BNW88" s="611"/>
      <c r="BNX88" s="612"/>
      <c r="BNY88" s="612"/>
      <c r="BNZ88" s="612"/>
      <c r="BOA88" s="612"/>
      <c r="BOB88" s="612"/>
      <c r="BOC88" s="181"/>
      <c r="BOD88" s="611"/>
      <c r="BOE88" s="612"/>
      <c r="BOF88" s="612"/>
      <c r="BOG88" s="612"/>
      <c r="BOH88" s="612"/>
      <c r="BOI88" s="612"/>
      <c r="BOJ88" s="181"/>
      <c r="BOK88" s="611"/>
      <c r="BOL88" s="612"/>
      <c r="BOM88" s="612"/>
      <c r="BON88" s="612"/>
      <c r="BOO88" s="612"/>
      <c r="BOP88" s="612"/>
      <c r="BOQ88" s="181"/>
      <c r="BOR88" s="611"/>
      <c r="BOS88" s="612"/>
      <c r="BOT88" s="612"/>
      <c r="BOU88" s="612"/>
      <c r="BOV88" s="612"/>
      <c r="BOW88" s="612"/>
      <c r="BOX88" s="181"/>
      <c r="BOY88" s="611"/>
      <c r="BOZ88" s="612"/>
      <c r="BPA88" s="612"/>
      <c r="BPB88" s="612"/>
      <c r="BPC88" s="612"/>
      <c r="BPD88" s="612"/>
      <c r="BPE88" s="181"/>
      <c r="BPF88" s="611"/>
      <c r="BPG88" s="612"/>
      <c r="BPH88" s="612"/>
      <c r="BPI88" s="612"/>
      <c r="BPJ88" s="612"/>
      <c r="BPK88" s="612"/>
      <c r="BPL88" s="181"/>
      <c r="BPM88" s="611"/>
      <c r="BPN88" s="612"/>
      <c r="BPO88" s="612"/>
      <c r="BPP88" s="612"/>
      <c r="BPQ88" s="612"/>
      <c r="BPR88" s="612"/>
      <c r="BPS88" s="181"/>
      <c r="BPT88" s="611"/>
      <c r="BPU88" s="612"/>
      <c r="BPV88" s="612"/>
      <c r="BPW88" s="612"/>
      <c r="BPX88" s="612"/>
      <c r="BPY88" s="612"/>
      <c r="BPZ88" s="181"/>
      <c r="BQA88" s="611"/>
      <c r="BQB88" s="612"/>
      <c r="BQC88" s="612"/>
      <c r="BQD88" s="612"/>
      <c r="BQE88" s="612"/>
      <c r="BQF88" s="612"/>
      <c r="BQG88" s="181"/>
      <c r="BQH88" s="611"/>
      <c r="BQI88" s="612"/>
      <c r="BQJ88" s="612"/>
      <c r="BQK88" s="612"/>
      <c r="BQL88" s="612"/>
      <c r="BQM88" s="612"/>
      <c r="BQN88" s="181"/>
      <c r="BQO88" s="611"/>
      <c r="BQP88" s="612"/>
      <c r="BQQ88" s="612"/>
      <c r="BQR88" s="612"/>
      <c r="BQS88" s="612"/>
      <c r="BQT88" s="612"/>
      <c r="BQU88" s="181"/>
      <c r="BQV88" s="611"/>
      <c r="BQW88" s="612"/>
      <c r="BQX88" s="612"/>
      <c r="BQY88" s="612"/>
      <c r="BQZ88" s="612"/>
      <c r="BRA88" s="612"/>
      <c r="BRB88" s="181"/>
      <c r="BRC88" s="611"/>
      <c r="BRD88" s="612"/>
      <c r="BRE88" s="612"/>
      <c r="BRF88" s="612"/>
      <c r="BRG88" s="612"/>
      <c r="BRH88" s="612"/>
      <c r="BRI88" s="181"/>
      <c r="BRJ88" s="611"/>
      <c r="BRK88" s="612"/>
      <c r="BRL88" s="612"/>
      <c r="BRM88" s="612"/>
      <c r="BRN88" s="612"/>
      <c r="BRO88" s="612"/>
      <c r="BRP88" s="181"/>
      <c r="BRQ88" s="611"/>
      <c r="BRR88" s="612"/>
      <c r="BRS88" s="612"/>
      <c r="BRT88" s="612"/>
      <c r="BRU88" s="612"/>
      <c r="BRV88" s="612"/>
      <c r="BRW88" s="181"/>
      <c r="BRX88" s="611"/>
      <c r="BRY88" s="612"/>
      <c r="BRZ88" s="612"/>
      <c r="BSA88" s="612"/>
      <c r="BSB88" s="612"/>
      <c r="BSC88" s="612"/>
      <c r="BSD88" s="181"/>
      <c r="BSE88" s="611"/>
      <c r="BSF88" s="612"/>
      <c r="BSG88" s="612"/>
      <c r="BSH88" s="612"/>
      <c r="BSI88" s="612"/>
      <c r="BSJ88" s="612"/>
      <c r="BSK88" s="181"/>
      <c r="BSL88" s="611"/>
      <c r="BSM88" s="612"/>
      <c r="BSN88" s="612"/>
      <c r="BSO88" s="612"/>
      <c r="BSP88" s="612"/>
      <c r="BSQ88" s="612"/>
      <c r="BSR88" s="181"/>
      <c r="BSS88" s="611"/>
      <c r="BST88" s="612"/>
      <c r="BSU88" s="612"/>
      <c r="BSV88" s="612"/>
      <c r="BSW88" s="612"/>
      <c r="BSX88" s="612"/>
      <c r="BSY88" s="181"/>
      <c r="BSZ88" s="611"/>
      <c r="BTA88" s="612"/>
      <c r="BTB88" s="612"/>
      <c r="BTC88" s="612"/>
      <c r="BTD88" s="612"/>
      <c r="BTE88" s="612"/>
      <c r="BTF88" s="181"/>
      <c r="BTG88" s="611"/>
      <c r="BTH88" s="612"/>
      <c r="BTI88" s="612"/>
      <c r="BTJ88" s="612"/>
      <c r="BTK88" s="612"/>
      <c r="BTL88" s="612"/>
      <c r="BTM88" s="181"/>
      <c r="BTN88" s="611"/>
      <c r="BTO88" s="612"/>
      <c r="BTP88" s="612"/>
      <c r="BTQ88" s="612"/>
      <c r="BTR88" s="612"/>
      <c r="BTS88" s="612"/>
      <c r="BTT88" s="181"/>
      <c r="BTU88" s="611"/>
      <c r="BTV88" s="612"/>
      <c r="BTW88" s="612"/>
      <c r="BTX88" s="612"/>
      <c r="BTY88" s="612"/>
      <c r="BTZ88" s="612"/>
      <c r="BUA88" s="181"/>
      <c r="BUB88" s="611"/>
      <c r="BUC88" s="612"/>
      <c r="BUD88" s="612"/>
      <c r="BUE88" s="612"/>
      <c r="BUF88" s="612"/>
      <c r="BUG88" s="612"/>
      <c r="BUH88" s="181"/>
      <c r="BUI88" s="611"/>
      <c r="BUJ88" s="612"/>
      <c r="BUK88" s="612"/>
      <c r="BUL88" s="612"/>
      <c r="BUM88" s="612"/>
      <c r="BUN88" s="612"/>
      <c r="BUO88" s="181"/>
      <c r="BUP88" s="611"/>
      <c r="BUQ88" s="612"/>
      <c r="BUR88" s="612"/>
      <c r="BUS88" s="612"/>
      <c r="BUT88" s="612"/>
      <c r="BUU88" s="612"/>
      <c r="BUV88" s="181"/>
      <c r="BUW88" s="611"/>
      <c r="BUX88" s="612"/>
      <c r="BUY88" s="612"/>
      <c r="BUZ88" s="612"/>
      <c r="BVA88" s="612"/>
      <c r="BVB88" s="612"/>
      <c r="BVC88" s="181"/>
      <c r="BVD88" s="611"/>
      <c r="BVE88" s="612"/>
      <c r="BVF88" s="612"/>
      <c r="BVG88" s="612"/>
      <c r="BVH88" s="612"/>
      <c r="BVI88" s="612"/>
      <c r="BVJ88" s="181"/>
      <c r="BVK88" s="611"/>
      <c r="BVL88" s="612"/>
      <c r="BVM88" s="612"/>
      <c r="BVN88" s="612"/>
      <c r="BVO88" s="612"/>
      <c r="BVP88" s="612"/>
      <c r="BVQ88" s="181"/>
      <c r="BVR88" s="611"/>
      <c r="BVS88" s="612"/>
      <c r="BVT88" s="612"/>
      <c r="BVU88" s="612"/>
      <c r="BVV88" s="612"/>
      <c r="BVW88" s="612"/>
      <c r="BVX88" s="181"/>
      <c r="BVY88" s="611"/>
      <c r="BVZ88" s="612"/>
      <c r="BWA88" s="612"/>
      <c r="BWB88" s="612"/>
      <c r="BWC88" s="612"/>
      <c r="BWD88" s="612"/>
      <c r="BWE88" s="181"/>
      <c r="BWF88" s="611"/>
      <c r="BWG88" s="612"/>
      <c r="BWH88" s="612"/>
      <c r="BWI88" s="612"/>
      <c r="BWJ88" s="612"/>
      <c r="BWK88" s="612"/>
      <c r="BWL88" s="181"/>
      <c r="BWM88" s="611"/>
      <c r="BWN88" s="612"/>
      <c r="BWO88" s="612"/>
      <c r="BWP88" s="612"/>
      <c r="BWQ88" s="612"/>
      <c r="BWR88" s="612"/>
      <c r="BWS88" s="181"/>
      <c r="BWT88" s="611"/>
      <c r="BWU88" s="612"/>
      <c r="BWV88" s="612"/>
      <c r="BWW88" s="612"/>
      <c r="BWX88" s="612"/>
      <c r="BWY88" s="612"/>
      <c r="BWZ88" s="181"/>
      <c r="BXA88" s="611"/>
      <c r="BXB88" s="612"/>
      <c r="BXC88" s="612"/>
      <c r="BXD88" s="612"/>
      <c r="BXE88" s="612"/>
      <c r="BXF88" s="612"/>
      <c r="BXG88" s="181"/>
      <c r="BXH88" s="611"/>
      <c r="BXI88" s="612"/>
      <c r="BXJ88" s="612"/>
      <c r="BXK88" s="612"/>
      <c r="BXL88" s="612"/>
      <c r="BXM88" s="612"/>
      <c r="BXN88" s="181"/>
      <c r="BXO88" s="611"/>
      <c r="BXP88" s="612"/>
      <c r="BXQ88" s="612"/>
      <c r="BXR88" s="612"/>
      <c r="BXS88" s="612"/>
      <c r="BXT88" s="612"/>
      <c r="BXU88" s="181"/>
      <c r="BXV88" s="611"/>
      <c r="BXW88" s="612"/>
      <c r="BXX88" s="612"/>
      <c r="BXY88" s="612"/>
      <c r="BXZ88" s="612"/>
      <c r="BYA88" s="612"/>
      <c r="BYB88" s="181"/>
      <c r="BYC88" s="611"/>
      <c r="BYD88" s="612"/>
      <c r="BYE88" s="612"/>
      <c r="BYF88" s="612"/>
      <c r="BYG88" s="612"/>
      <c r="BYH88" s="612"/>
      <c r="BYI88" s="181"/>
      <c r="BYJ88" s="611"/>
      <c r="BYK88" s="612"/>
      <c r="BYL88" s="612"/>
      <c r="BYM88" s="612"/>
      <c r="BYN88" s="612"/>
      <c r="BYO88" s="612"/>
      <c r="BYP88" s="181"/>
      <c r="BYQ88" s="611"/>
      <c r="BYR88" s="612"/>
      <c r="BYS88" s="612"/>
      <c r="BYT88" s="612"/>
      <c r="BYU88" s="612"/>
      <c r="BYV88" s="612"/>
      <c r="BYW88" s="181"/>
      <c r="BYX88" s="611"/>
      <c r="BYY88" s="612"/>
      <c r="BYZ88" s="612"/>
      <c r="BZA88" s="612"/>
      <c r="BZB88" s="612"/>
      <c r="BZC88" s="612"/>
      <c r="BZD88" s="181"/>
      <c r="BZE88" s="611"/>
      <c r="BZF88" s="612"/>
      <c r="BZG88" s="612"/>
      <c r="BZH88" s="612"/>
      <c r="BZI88" s="612"/>
      <c r="BZJ88" s="612"/>
      <c r="BZK88" s="181"/>
      <c r="BZL88" s="611"/>
      <c r="BZM88" s="612"/>
      <c r="BZN88" s="612"/>
      <c r="BZO88" s="612"/>
      <c r="BZP88" s="612"/>
      <c r="BZQ88" s="612"/>
      <c r="BZR88" s="181"/>
      <c r="BZS88" s="611"/>
      <c r="BZT88" s="612"/>
      <c r="BZU88" s="612"/>
      <c r="BZV88" s="612"/>
      <c r="BZW88" s="612"/>
      <c r="BZX88" s="612"/>
      <c r="BZY88" s="181"/>
      <c r="BZZ88" s="611"/>
      <c r="CAA88" s="612"/>
      <c r="CAB88" s="612"/>
      <c r="CAC88" s="612"/>
      <c r="CAD88" s="612"/>
      <c r="CAE88" s="612"/>
      <c r="CAF88" s="181"/>
      <c r="CAG88" s="611"/>
      <c r="CAH88" s="612"/>
      <c r="CAI88" s="612"/>
      <c r="CAJ88" s="612"/>
      <c r="CAK88" s="612"/>
      <c r="CAL88" s="612"/>
      <c r="CAM88" s="181"/>
      <c r="CAN88" s="611"/>
      <c r="CAO88" s="612"/>
      <c r="CAP88" s="612"/>
      <c r="CAQ88" s="612"/>
      <c r="CAR88" s="612"/>
      <c r="CAS88" s="612"/>
      <c r="CAT88" s="181"/>
      <c r="CAU88" s="611"/>
      <c r="CAV88" s="612"/>
      <c r="CAW88" s="612"/>
      <c r="CAX88" s="612"/>
      <c r="CAY88" s="612"/>
      <c r="CAZ88" s="612"/>
      <c r="CBA88" s="181"/>
      <c r="CBB88" s="611"/>
      <c r="CBC88" s="612"/>
      <c r="CBD88" s="612"/>
      <c r="CBE88" s="612"/>
      <c r="CBF88" s="612"/>
      <c r="CBG88" s="612"/>
      <c r="CBH88" s="181"/>
      <c r="CBI88" s="611"/>
      <c r="CBJ88" s="612"/>
      <c r="CBK88" s="612"/>
      <c r="CBL88" s="612"/>
      <c r="CBM88" s="612"/>
      <c r="CBN88" s="612"/>
      <c r="CBO88" s="181"/>
      <c r="CBP88" s="611"/>
      <c r="CBQ88" s="612"/>
      <c r="CBR88" s="612"/>
      <c r="CBS88" s="612"/>
      <c r="CBT88" s="612"/>
      <c r="CBU88" s="612"/>
      <c r="CBV88" s="181"/>
      <c r="CBW88" s="611"/>
      <c r="CBX88" s="612"/>
      <c r="CBY88" s="612"/>
      <c r="CBZ88" s="612"/>
      <c r="CCA88" s="612"/>
      <c r="CCB88" s="612"/>
      <c r="CCC88" s="181"/>
      <c r="CCD88" s="611"/>
      <c r="CCE88" s="612"/>
      <c r="CCF88" s="612"/>
      <c r="CCG88" s="612"/>
      <c r="CCH88" s="612"/>
      <c r="CCI88" s="612"/>
      <c r="CCJ88" s="181"/>
      <c r="CCK88" s="611"/>
      <c r="CCL88" s="612"/>
      <c r="CCM88" s="612"/>
      <c r="CCN88" s="612"/>
      <c r="CCO88" s="612"/>
      <c r="CCP88" s="612"/>
      <c r="CCQ88" s="181"/>
      <c r="CCR88" s="611"/>
      <c r="CCS88" s="612"/>
      <c r="CCT88" s="612"/>
      <c r="CCU88" s="612"/>
      <c r="CCV88" s="612"/>
      <c r="CCW88" s="612"/>
      <c r="CCX88" s="181"/>
      <c r="CCY88" s="611"/>
      <c r="CCZ88" s="612"/>
      <c r="CDA88" s="612"/>
      <c r="CDB88" s="612"/>
      <c r="CDC88" s="612"/>
      <c r="CDD88" s="612"/>
      <c r="CDE88" s="181"/>
      <c r="CDF88" s="611"/>
      <c r="CDG88" s="612"/>
      <c r="CDH88" s="612"/>
      <c r="CDI88" s="612"/>
      <c r="CDJ88" s="612"/>
      <c r="CDK88" s="612"/>
      <c r="CDL88" s="181"/>
      <c r="CDM88" s="611"/>
      <c r="CDN88" s="612"/>
      <c r="CDO88" s="612"/>
      <c r="CDP88" s="612"/>
      <c r="CDQ88" s="612"/>
      <c r="CDR88" s="612"/>
      <c r="CDS88" s="181"/>
      <c r="CDT88" s="611"/>
      <c r="CDU88" s="612"/>
      <c r="CDV88" s="612"/>
      <c r="CDW88" s="612"/>
      <c r="CDX88" s="612"/>
      <c r="CDY88" s="612"/>
      <c r="CDZ88" s="181"/>
      <c r="CEA88" s="611"/>
      <c r="CEB88" s="612"/>
      <c r="CEC88" s="612"/>
      <c r="CED88" s="612"/>
      <c r="CEE88" s="612"/>
      <c r="CEF88" s="612"/>
      <c r="CEG88" s="181"/>
      <c r="CEH88" s="611"/>
      <c r="CEI88" s="612"/>
      <c r="CEJ88" s="612"/>
      <c r="CEK88" s="612"/>
      <c r="CEL88" s="612"/>
      <c r="CEM88" s="612"/>
      <c r="CEN88" s="181"/>
      <c r="CEO88" s="611"/>
      <c r="CEP88" s="612"/>
      <c r="CEQ88" s="612"/>
      <c r="CER88" s="612"/>
      <c r="CES88" s="612"/>
      <c r="CET88" s="612"/>
      <c r="CEU88" s="181"/>
      <c r="CEV88" s="611"/>
      <c r="CEW88" s="612"/>
      <c r="CEX88" s="612"/>
      <c r="CEY88" s="612"/>
      <c r="CEZ88" s="612"/>
      <c r="CFA88" s="612"/>
      <c r="CFB88" s="181"/>
      <c r="CFC88" s="611"/>
      <c r="CFD88" s="612"/>
      <c r="CFE88" s="612"/>
      <c r="CFF88" s="612"/>
      <c r="CFG88" s="612"/>
      <c r="CFH88" s="612"/>
      <c r="CFI88" s="181"/>
      <c r="CFJ88" s="611"/>
      <c r="CFK88" s="612"/>
      <c r="CFL88" s="612"/>
      <c r="CFM88" s="612"/>
      <c r="CFN88" s="612"/>
      <c r="CFO88" s="612"/>
      <c r="CFP88" s="181"/>
      <c r="CFQ88" s="611"/>
      <c r="CFR88" s="612"/>
      <c r="CFS88" s="612"/>
      <c r="CFT88" s="612"/>
      <c r="CFU88" s="612"/>
      <c r="CFV88" s="612"/>
      <c r="CFW88" s="181"/>
      <c r="CFX88" s="611"/>
      <c r="CFY88" s="612"/>
      <c r="CFZ88" s="612"/>
      <c r="CGA88" s="612"/>
      <c r="CGB88" s="612"/>
      <c r="CGC88" s="612"/>
      <c r="CGD88" s="181"/>
      <c r="CGE88" s="611"/>
      <c r="CGF88" s="612"/>
      <c r="CGG88" s="612"/>
      <c r="CGH88" s="612"/>
      <c r="CGI88" s="612"/>
      <c r="CGJ88" s="612"/>
      <c r="CGK88" s="181"/>
      <c r="CGL88" s="611"/>
      <c r="CGM88" s="612"/>
      <c r="CGN88" s="612"/>
      <c r="CGO88" s="612"/>
      <c r="CGP88" s="612"/>
      <c r="CGQ88" s="612"/>
      <c r="CGR88" s="181"/>
      <c r="CGS88" s="611"/>
      <c r="CGT88" s="612"/>
      <c r="CGU88" s="612"/>
      <c r="CGV88" s="612"/>
      <c r="CGW88" s="612"/>
      <c r="CGX88" s="612"/>
      <c r="CGY88" s="181"/>
      <c r="CGZ88" s="611"/>
      <c r="CHA88" s="612"/>
      <c r="CHB88" s="612"/>
      <c r="CHC88" s="612"/>
      <c r="CHD88" s="612"/>
      <c r="CHE88" s="612"/>
      <c r="CHF88" s="181"/>
      <c r="CHG88" s="611"/>
      <c r="CHH88" s="612"/>
      <c r="CHI88" s="612"/>
      <c r="CHJ88" s="612"/>
      <c r="CHK88" s="612"/>
      <c r="CHL88" s="612"/>
      <c r="CHM88" s="181"/>
      <c r="CHN88" s="611"/>
      <c r="CHO88" s="612"/>
      <c r="CHP88" s="612"/>
      <c r="CHQ88" s="612"/>
      <c r="CHR88" s="612"/>
      <c r="CHS88" s="612"/>
      <c r="CHT88" s="181"/>
      <c r="CHU88" s="611"/>
      <c r="CHV88" s="612"/>
      <c r="CHW88" s="612"/>
      <c r="CHX88" s="612"/>
      <c r="CHY88" s="612"/>
      <c r="CHZ88" s="612"/>
      <c r="CIA88" s="181"/>
      <c r="CIB88" s="611"/>
      <c r="CIC88" s="612"/>
      <c r="CID88" s="612"/>
      <c r="CIE88" s="612"/>
      <c r="CIF88" s="612"/>
      <c r="CIG88" s="612"/>
      <c r="CIH88" s="181"/>
      <c r="CII88" s="611"/>
      <c r="CIJ88" s="612"/>
      <c r="CIK88" s="612"/>
      <c r="CIL88" s="612"/>
      <c r="CIM88" s="612"/>
      <c r="CIN88" s="612"/>
      <c r="CIO88" s="181"/>
      <c r="CIP88" s="611"/>
      <c r="CIQ88" s="612"/>
      <c r="CIR88" s="612"/>
      <c r="CIS88" s="612"/>
      <c r="CIT88" s="612"/>
      <c r="CIU88" s="612"/>
      <c r="CIV88" s="181"/>
      <c r="CIW88" s="611"/>
      <c r="CIX88" s="612"/>
      <c r="CIY88" s="612"/>
      <c r="CIZ88" s="612"/>
      <c r="CJA88" s="612"/>
      <c r="CJB88" s="612"/>
      <c r="CJC88" s="181"/>
      <c r="CJD88" s="611"/>
      <c r="CJE88" s="612"/>
      <c r="CJF88" s="612"/>
      <c r="CJG88" s="612"/>
      <c r="CJH88" s="612"/>
      <c r="CJI88" s="612"/>
      <c r="CJJ88" s="181"/>
      <c r="CJK88" s="611"/>
      <c r="CJL88" s="612"/>
      <c r="CJM88" s="612"/>
      <c r="CJN88" s="612"/>
      <c r="CJO88" s="612"/>
      <c r="CJP88" s="612"/>
      <c r="CJQ88" s="181"/>
      <c r="CJR88" s="611"/>
      <c r="CJS88" s="612"/>
      <c r="CJT88" s="612"/>
      <c r="CJU88" s="612"/>
      <c r="CJV88" s="612"/>
      <c r="CJW88" s="612"/>
      <c r="CJX88" s="181"/>
      <c r="CJY88" s="611"/>
      <c r="CJZ88" s="612"/>
      <c r="CKA88" s="612"/>
      <c r="CKB88" s="612"/>
      <c r="CKC88" s="612"/>
      <c r="CKD88" s="612"/>
      <c r="CKE88" s="181"/>
      <c r="CKF88" s="611"/>
      <c r="CKG88" s="612"/>
      <c r="CKH88" s="612"/>
      <c r="CKI88" s="612"/>
      <c r="CKJ88" s="612"/>
      <c r="CKK88" s="612"/>
      <c r="CKL88" s="181"/>
      <c r="CKM88" s="611"/>
      <c r="CKN88" s="612"/>
      <c r="CKO88" s="612"/>
      <c r="CKP88" s="612"/>
      <c r="CKQ88" s="612"/>
      <c r="CKR88" s="612"/>
      <c r="CKS88" s="181"/>
      <c r="CKT88" s="611"/>
      <c r="CKU88" s="612"/>
      <c r="CKV88" s="612"/>
      <c r="CKW88" s="612"/>
      <c r="CKX88" s="612"/>
      <c r="CKY88" s="612"/>
      <c r="CKZ88" s="181"/>
      <c r="CLA88" s="611"/>
      <c r="CLB88" s="612"/>
      <c r="CLC88" s="612"/>
      <c r="CLD88" s="612"/>
      <c r="CLE88" s="612"/>
      <c r="CLF88" s="612"/>
      <c r="CLG88" s="181"/>
      <c r="CLH88" s="611"/>
      <c r="CLI88" s="612"/>
      <c r="CLJ88" s="612"/>
      <c r="CLK88" s="612"/>
      <c r="CLL88" s="612"/>
      <c r="CLM88" s="612"/>
      <c r="CLN88" s="181"/>
      <c r="CLO88" s="611"/>
      <c r="CLP88" s="612"/>
      <c r="CLQ88" s="612"/>
      <c r="CLR88" s="612"/>
      <c r="CLS88" s="612"/>
      <c r="CLT88" s="612"/>
      <c r="CLU88" s="181"/>
      <c r="CLV88" s="611"/>
      <c r="CLW88" s="612"/>
      <c r="CLX88" s="612"/>
      <c r="CLY88" s="612"/>
      <c r="CLZ88" s="612"/>
      <c r="CMA88" s="612"/>
      <c r="CMB88" s="181"/>
      <c r="CMC88" s="611"/>
      <c r="CMD88" s="612"/>
      <c r="CME88" s="612"/>
      <c r="CMF88" s="612"/>
      <c r="CMG88" s="612"/>
      <c r="CMH88" s="612"/>
      <c r="CMI88" s="181"/>
      <c r="CMJ88" s="611"/>
      <c r="CMK88" s="612"/>
      <c r="CML88" s="612"/>
      <c r="CMM88" s="612"/>
      <c r="CMN88" s="612"/>
      <c r="CMO88" s="612"/>
      <c r="CMP88" s="181"/>
      <c r="CMQ88" s="611"/>
      <c r="CMR88" s="612"/>
      <c r="CMS88" s="612"/>
      <c r="CMT88" s="612"/>
      <c r="CMU88" s="612"/>
      <c r="CMV88" s="612"/>
      <c r="CMW88" s="181"/>
      <c r="CMX88" s="611"/>
      <c r="CMY88" s="612"/>
      <c r="CMZ88" s="612"/>
      <c r="CNA88" s="612"/>
      <c r="CNB88" s="612"/>
      <c r="CNC88" s="612"/>
      <c r="CND88" s="181"/>
      <c r="CNE88" s="611"/>
      <c r="CNF88" s="612"/>
      <c r="CNG88" s="612"/>
      <c r="CNH88" s="612"/>
      <c r="CNI88" s="612"/>
      <c r="CNJ88" s="612"/>
      <c r="CNK88" s="181"/>
      <c r="CNL88" s="611"/>
      <c r="CNM88" s="612"/>
      <c r="CNN88" s="612"/>
      <c r="CNO88" s="612"/>
      <c r="CNP88" s="612"/>
      <c r="CNQ88" s="612"/>
      <c r="CNR88" s="181"/>
      <c r="CNS88" s="611"/>
      <c r="CNT88" s="612"/>
      <c r="CNU88" s="612"/>
      <c r="CNV88" s="612"/>
      <c r="CNW88" s="612"/>
      <c r="CNX88" s="612"/>
      <c r="CNY88" s="181"/>
      <c r="CNZ88" s="611"/>
      <c r="COA88" s="612"/>
      <c r="COB88" s="612"/>
      <c r="COC88" s="612"/>
      <c r="COD88" s="612"/>
      <c r="COE88" s="612"/>
      <c r="COF88" s="181"/>
      <c r="COG88" s="611"/>
      <c r="COH88" s="612"/>
      <c r="COI88" s="612"/>
      <c r="COJ88" s="612"/>
      <c r="COK88" s="612"/>
      <c r="COL88" s="612"/>
      <c r="COM88" s="181"/>
      <c r="CON88" s="611"/>
      <c r="COO88" s="612"/>
      <c r="COP88" s="612"/>
      <c r="COQ88" s="612"/>
      <c r="COR88" s="612"/>
      <c r="COS88" s="612"/>
      <c r="COT88" s="181"/>
      <c r="COU88" s="611"/>
      <c r="COV88" s="612"/>
      <c r="COW88" s="612"/>
      <c r="COX88" s="612"/>
      <c r="COY88" s="612"/>
      <c r="COZ88" s="612"/>
      <c r="CPA88" s="181"/>
      <c r="CPB88" s="611"/>
      <c r="CPC88" s="612"/>
      <c r="CPD88" s="612"/>
      <c r="CPE88" s="612"/>
      <c r="CPF88" s="612"/>
      <c r="CPG88" s="612"/>
      <c r="CPH88" s="181"/>
      <c r="CPI88" s="611"/>
      <c r="CPJ88" s="612"/>
      <c r="CPK88" s="612"/>
      <c r="CPL88" s="612"/>
      <c r="CPM88" s="612"/>
      <c r="CPN88" s="612"/>
      <c r="CPO88" s="181"/>
      <c r="CPP88" s="611"/>
      <c r="CPQ88" s="612"/>
      <c r="CPR88" s="612"/>
      <c r="CPS88" s="612"/>
      <c r="CPT88" s="612"/>
      <c r="CPU88" s="612"/>
      <c r="CPV88" s="181"/>
      <c r="CPW88" s="611"/>
      <c r="CPX88" s="612"/>
      <c r="CPY88" s="612"/>
      <c r="CPZ88" s="612"/>
      <c r="CQA88" s="612"/>
      <c r="CQB88" s="612"/>
      <c r="CQC88" s="181"/>
      <c r="CQD88" s="611"/>
      <c r="CQE88" s="612"/>
      <c r="CQF88" s="612"/>
      <c r="CQG88" s="612"/>
      <c r="CQH88" s="612"/>
      <c r="CQI88" s="612"/>
      <c r="CQJ88" s="181"/>
      <c r="CQK88" s="611"/>
      <c r="CQL88" s="612"/>
      <c r="CQM88" s="612"/>
      <c r="CQN88" s="612"/>
      <c r="CQO88" s="612"/>
      <c r="CQP88" s="612"/>
      <c r="CQQ88" s="181"/>
      <c r="CQR88" s="611"/>
      <c r="CQS88" s="612"/>
      <c r="CQT88" s="612"/>
      <c r="CQU88" s="612"/>
      <c r="CQV88" s="612"/>
      <c r="CQW88" s="612"/>
      <c r="CQX88" s="181"/>
      <c r="CQY88" s="611"/>
      <c r="CQZ88" s="612"/>
      <c r="CRA88" s="612"/>
      <c r="CRB88" s="612"/>
      <c r="CRC88" s="612"/>
      <c r="CRD88" s="612"/>
      <c r="CRE88" s="181"/>
      <c r="CRF88" s="611"/>
      <c r="CRG88" s="612"/>
      <c r="CRH88" s="612"/>
      <c r="CRI88" s="612"/>
      <c r="CRJ88" s="612"/>
      <c r="CRK88" s="612"/>
      <c r="CRL88" s="181"/>
      <c r="CRM88" s="611"/>
      <c r="CRN88" s="612"/>
      <c r="CRO88" s="612"/>
      <c r="CRP88" s="612"/>
      <c r="CRQ88" s="612"/>
      <c r="CRR88" s="612"/>
      <c r="CRS88" s="181"/>
      <c r="CRT88" s="611"/>
      <c r="CRU88" s="612"/>
      <c r="CRV88" s="612"/>
      <c r="CRW88" s="612"/>
      <c r="CRX88" s="612"/>
      <c r="CRY88" s="612"/>
      <c r="CRZ88" s="181"/>
      <c r="CSA88" s="611"/>
      <c r="CSB88" s="612"/>
      <c r="CSC88" s="612"/>
      <c r="CSD88" s="612"/>
      <c r="CSE88" s="612"/>
      <c r="CSF88" s="612"/>
      <c r="CSG88" s="181"/>
      <c r="CSH88" s="611"/>
      <c r="CSI88" s="612"/>
      <c r="CSJ88" s="612"/>
      <c r="CSK88" s="612"/>
      <c r="CSL88" s="612"/>
      <c r="CSM88" s="612"/>
      <c r="CSN88" s="181"/>
      <c r="CSO88" s="611"/>
      <c r="CSP88" s="612"/>
      <c r="CSQ88" s="612"/>
      <c r="CSR88" s="612"/>
      <c r="CSS88" s="612"/>
      <c r="CST88" s="612"/>
      <c r="CSU88" s="181"/>
      <c r="CSV88" s="611"/>
      <c r="CSW88" s="612"/>
      <c r="CSX88" s="612"/>
      <c r="CSY88" s="612"/>
      <c r="CSZ88" s="612"/>
      <c r="CTA88" s="612"/>
      <c r="CTB88" s="181"/>
      <c r="CTC88" s="611"/>
      <c r="CTD88" s="612"/>
      <c r="CTE88" s="612"/>
      <c r="CTF88" s="612"/>
      <c r="CTG88" s="612"/>
      <c r="CTH88" s="612"/>
      <c r="CTI88" s="181"/>
      <c r="CTJ88" s="611"/>
      <c r="CTK88" s="612"/>
      <c r="CTL88" s="612"/>
      <c r="CTM88" s="612"/>
      <c r="CTN88" s="612"/>
      <c r="CTO88" s="612"/>
      <c r="CTP88" s="181"/>
      <c r="CTQ88" s="611"/>
      <c r="CTR88" s="612"/>
      <c r="CTS88" s="612"/>
      <c r="CTT88" s="612"/>
      <c r="CTU88" s="612"/>
      <c r="CTV88" s="612"/>
      <c r="CTW88" s="181"/>
      <c r="CTX88" s="611"/>
      <c r="CTY88" s="612"/>
      <c r="CTZ88" s="612"/>
      <c r="CUA88" s="612"/>
      <c r="CUB88" s="612"/>
      <c r="CUC88" s="612"/>
      <c r="CUD88" s="181"/>
      <c r="CUE88" s="611"/>
      <c r="CUF88" s="612"/>
      <c r="CUG88" s="612"/>
      <c r="CUH88" s="612"/>
      <c r="CUI88" s="612"/>
      <c r="CUJ88" s="612"/>
      <c r="CUK88" s="181"/>
      <c r="CUL88" s="611"/>
      <c r="CUM88" s="612"/>
      <c r="CUN88" s="612"/>
      <c r="CUO88" s="612"/>
      <c r="CUP88" s="612"/>
      <c r="CUQ88" s="612"/>
      <c r="CUR88" s="181"/>
      <c r="CUS88" s="611"/>
      <c r="CUT88" s="612"/>
      <c r="CUU88" s="612"/>
      <c r="CUV88" s="612"/>
      <c r="CUW88" s="612"/>
      <c r="CUX88" s="612"/>
      <c r="CUY88" s="181"/>
      <c r="CUZ88" s="611"/>
      <c r="CVA88" s="612"/>
      <c r="CVB88" s="612"/>
      <c r="CVC88" s="612"/>
      <c r="CVD88" s="612"/>
      <c r="CVE88" s="612"/>
      <c r="CVF88" s="181"/>
      <c r="CVG88" s="611"/>
      <c r="CVH88" s="612"/>
      <c r="CVI88" s="612"/>
      <c r="CVJ88" s="612"/>
      <c r="CVK88" s="612"/>
      <c r="CVL88" s="612"/>
      <c r="CVM88" s="181"/>
      <c r="CVN88" s="611"/>
      <c r="CVO88" s="612"/>
      <c r="CVP88" s="612"/>
      <c r="CVQ88" s="612"/>
      <c r="CVR88" s="612"/>
      <c r="CVS88" s="612"/>
      <c r="CVT88" s="181"/>
      <c r="CVU88" s="611"/>
      <c r="CVV88" s="612"/>
      <c r="CVW88" s="612"/>
      <c r="CVX88" s="612"/>
      <c r="CVY88" s="612"/>
      <c r="CVZ88" s="612"/>
      <c r="CWA88" s="181"/>
      <c r="CWB88" s="611"/>
      <c r="CWC88" s="612"/>
      <c r="CWD88" s="612"/>
      <c r="CWE88" s="612"/>
      <c r="CWF88" s="612"/>
      <c r="CWG88" s="612"/>
      <c r="CWH88" s="181"/>
      <c r="CWI88" s="611"/>
      <c r="CWJ88" s="612"/>
      <c r="CWK88" s="612"/>
      <c r="CWL88" s="612"/>
      <c r="CWM88" s="612"/>
      <c r="CWN88" s="612"/>
      <c r="CWO88" s="181"/>
      <c r="CWP88" s="611"/>
      <c r="CWQ88" s="612"/>
      <c r="CWR88" s="612"/>
      <c r="CWS88" s="612"/>
      <c r="CWT88" s="612"/>
      <c r="CWU88" s="612"/>
      <c r="CWV88" s="181"/>
      <c r="CWW88" s="611"/>
      <c r="CWX88" s="612"/>
      <c r="CWY88" s="612"/>
      <c r="CWZ88" s="612"/>
      <c r="CXA88" s="612"/>
      <c r="CXB88" s="612"/>
      <c r="CXC88" s="181"/>
      <c r="CXD88" s="611"/>
      <c r="CXE88" s="612"/>
      <c r="CXF88" s="612"/>
      <c r="CXG88" s="612"/>
      <c r="CXH88" s="612"/>
      <c r="CXI88" s="612"/>
      <c r="CXJ88" s="181"/>
      <c r="CXK88" s="611"/>
      <c r="CXL88" s="612"/>
      <c r="CXM88" s="612"/>
      <c r="CXN88" s="612"/>
      <c r="CXO88" s="612"/>
      <c r="CXP88" s="612"/>
      <c r="CXQ88" s="181"/>
      <c r="CXR88" s="611"/>
      <c r="CXS88" s="612"/>
      <c r="CXT88" s="612"/>
      <c r="CXU88" s="612"/>
      <c r="CXV88" s="612"/>
      <c r="CXW88" s="612"/>
      <c r="CXX88" s="181"/>
      <c r="CXY88" s="611"/>
      <c r="CXZ88" s="612"/>
      <c r="CYA88" s="612"/>
      <c r="CYB88" s="612"/>
      <c r="CYC88" s="612"/>
      <c r="CYD88" s="612"/>
      <c r="CYE88" s="181"/>
      <c r="CYF88" s="611"/>
      <c r="CYG88" s="612"/>
      <c r="CYH88" s="612"/>
      <c r="CYI88" s="612"/>
      <c r="CYJ88" s="612"/>
      <c r="CYK88" s="612"/>
      <c r="CYL88" s="181"/>
      <c r="CYM88" s="611"/>
      <c r="CYN88" s="612"/>
      <c r="CYO88" s="612"/>
      <c r="CYP88" s="612"/>
      <c r="CYQ88" s="612"/>
      <c r="CYR88" s="612"/>
      <c r="CYS88" s="181"/>
      <c r="CYT88" s="611"/>
      <c r="CYU88" s="612"/>
      <c r="CYV88" s="612"/>
      <c r="CYW88" s="612"/>
      <c r="CYX88" s="612"/>
      <c r="CYY88" s="612"/>
      <c r="CYZ88" s="181"/>
      <c r="CZA88" s="611"/>
      <c r="CZB88" s="612"/>
      <c r="CZC88" s="612"/>
      <c r="CZD88" s="612"/>
      <c r="CZE88" s="612"/>
      <c r="CZF88" s="612"/>
      <c r="CZG88" s="181"/>
      <c r="CZH88" s="611"/>
      <c r="CZI88" s="612"/>
      <c r="CZJ88" s="612"/>
      <c r="CZK88" s="612"/>
      <c r="CZL88" s="612"/>
      <c r="CZM88" s="612"/>
      <c r="CZN88" s="181"/>
      <c r="CZO88" s="611"/>
      <c r="CZP88" s="612"/>
      <c r="CZQ88" s="612"/>
      <c r="CZR88" s="612"/>
      <c r="CZS88" s="612"/>
      <c r="CZT88" s="612"/>
      <c r="CZU88" s="181"/>
      <c r="CZV88" s="611"/>
      <c r="CZW88" s="612"/>
      <c r="CZX88" s="612"/>
      <c r="CZY88" s="612"/>
      <c r="CZZ88" s="612"/>
      <c r="DAA88" s="612"/>
      <c r="DAB88" s="181"/>
      <c r="DAC88" s="611"/>
      <c r="DAD88" s="612"/>
      <c r="DAE88" s="612"/>
      <c r="DAF88" s="612"/>
      <c r="DAG88" s="612"/>
      <c r="DAH88" s="612"/>
      <c r="DAI88" s="181"/>
      <c r="DAJ88" s="611"/>
      <c r="DAK88" s="612"/>
      <c r="DAL88" s="612"/>
      <c r="DAM88" s="612"/>
      <c r="DAN88" s="612"/>
      <c r="DAO88" s="612"/>
      <c r="DAP88" s="181"/>
      <c r="DAQ88" s="611"/>
      <c r="DAR88" s="612"/>
      <c r="DAS88" s="612"/>
      <c r="DAT88" s="612"/>
      <c r="DAU88" s="612"/>
      <c r="DAV88" s="612"/>
      <c r="DAW88" s="181"/>
      <c r="DAX88" s="611"/>
      <c r="DAY88" s="612"/>
      <c r="DAZ88" s="612"/>
      <c r="DBA88" s="612"/>
      <c r="DBB88" s="612"/>
      <c r="DBC88" s="612"/>
      <c r="DBD88" s="181"/>
      <c r="DBE88" s="611"/>
      <c r="DBF88" s="612"/>
      <c r="DBG88" s="612"/>
      <c r="DBH88" s="612"/>
      <c r="DBI88" s="612"/>
      <c r="DBJ88" s="612"/>
      <c r="DBK88" s="181"/>
      <c r="DBL88" s="611"/>
      <c r="DBM88" s="612"/>
      <c r="DBN88" s="612"/>
      <c r="DBO88" s="612"/>
      <c r="DBP88" s="612"/>
      <c r="DBQ88" s="612"/>
      <c r="DBR88" s="181"/>
      <c r="DBS88" s="611"/>
      <c r="DBT88" s="612"/>
      <c r="DBU88" s="612"/>
      <c r="DBV88" s="612"/>
      <c r="DBW88" s="612"/>
      <c r="DBX88" s="612"/>
      <c r="DBY88" s="181"/>
      <c r="DBZ88" s="611"/>
      <c r="DCA88" s="612"/>
      <c r="DCB88" s="612"/>
      <c r="DCC88" s="612"/>
      <c r="DCD88" s="612"/>
      <c r="DCE88" s="612"/>
      <c r="DCF88" s="181"/>
      <c r="DCG88" s="611"/>
      <c r="DCH88" s="612"/>
      <c r="DCI88" s="612"/>
      <c r="DCJ88" s="612"/>
      <c r="DCK88" s="612"/>
      <c r="DCL88" s="612"/>
      <c r="DCM88" s="181"/>
      <c r="DCN88" s="611"/>
      <c r="DCO88" s="612"/>
      <c r="DCP88" s="612"/>
      <c r="DCQ88" s="612"/>
      <c r="DCR88" s="612"/>
      <c r="DCS88" s="612"/>
      <c r="DCT88" s="181"/>
      <c r="DCU88" s="611"/>
      <c r="DCV88" s="612"/>
      <c r="DCW88" s="612"/>
      <c r="DCX88" s="612"/>
      <c r="DCY88" s="612"/>
      <c r="DCZ88" s="612"/>
      <c r="DDA88" s="181"/>
      <c r="DDB88" s="611"/>
      <c r="DDC88" s="612"/>
      <c r="DDD88" s="612"/>
      <c r="DDE88" s="612"/>
      <c r="DDF88" s="612"/>
      <c r="DDG88" s="612"/>
      <c r="DDH88" s="181"/>
      <c r="DDI88" s="611"/>
      <c r="DDJ88" s="612"/>
      <c r="DDK88" s="612"/>
      <c r="DDL88" s="612"/>
      <c r="DDM88" s="612"/>
      <c r="DDN88" s="612"/>
      <c r="DDO88" s="181"/>
      <c r="DDP88" s="611"/>
      <c r="DDQ88" s="612"/>
      <c r="DDR88" s="612"/>
      <c r="DDS88" s="612"/>
      <c r="DDT88" s="612"/>
      <c r="DDU88" s="612"/>
      <c r="DDV88" s="181"/>
      <c r="DDW88" s="611"/>
      <c r="DDX88" s="612"/>
      <c r="DDY88" s="612"/>
      <c r="DDZ88" s="612"/>
      <c r="DEA88" s="612"/>
      <c r="DEB88" s="612"/>
      <c r="DEC88" s="181"/>
      <c r="DED88" s="611"/>
      <c r="DEE88" s="612"/>
      <c r="DEF88" s="612"/>
      <c r="DEG88" s="612"/>
      <c r="DEH88" s="612"/>
      <c r="DEI88" s="612"/>
      <c r="DEJ88" s="181"/>
      <c r="DEK88" s="611"/>
      <c r="DEL88" s="612"/>
      <c r="DEM88" s="612"/>
      <c r="DEN88" s="612"/>
      <c r="DEO88" s="612"/>
      <c r="DEP88" s="612"/>
      <c r="DEQ88" s="181"/>
      <c r="DER88" s="611"/>
      <c r="DES88" s="612"/>
      <c r="DET88" s="612"/>
      <c r="DEU88" s="612"/>
      <c r="DEV88" s="612"/>
      <c r="DEW88" s="612"/>
      <c r="DEX88" s="181"/>
      <c r="DEY88" s="611"/>
      <c r="DEZ88" s="612"/>
      <c r="DFA88" s="612"/>
      <c r="DFB88" s="612"/>
      <c r="DFC88" s="612"/>
      <c r="DFD88" s="612"/>
      <c r="DFE88" s="181"/>
      <c r="DFF88" s="611"/>
      <c r="DFG88" s="612"/>
      <c r="DFH88" s="612"/>
      <c r="DFI88" s="612"/>
      <c r="DFJ88" s="612"/>
      <c r="DFK88" s="612"/>
      <c r="DFL88" s="181"/>
      <c r="DFM88" s="611"/>
      <c r="DFN88" s="612"/>
      <c r="DFO88" s="612"/>
      <c r="DFP88" s="612"/>
      <c r="DFQ88" s="612"/>
      <c r="DFR88" s="612"/>
      <c r="DFS88" s="181"/>
      <c r="DFT88" s="611"/>
      <c r="DFU88" s="612"/>
      <c r="DFV88" s="612"/>
      <c r="DFW88" s="612"/>
      <c r="DFX88" s="612"/>
      <c r="DFY88" s="612"/>
      <c r="DFZ88" s="181"/>
      <c r="DGA88" s="611"/>
      <c r="DGB88" s="612"/>
      <c r="DGC88" s="612"/>
      <c r="DGD88" s="612"/>
      <c r="DGE88" s="612"/>
      <c r="DGF88" s="612"/>
      <c r="DGG88" s="181"/>
      <c r="DGH88" s="611"/>
      <c r="DGI88" s="612"/>
      <c r="DGJ88" s="612"/>
      <c r="DGK88" s="612"/>
      <c r="DGL88" s="612"/>
      <c r="DGM88" s="612"/>
      <c r="DGN88" s="181"/>
      <c r="DGO88" s="611"/>
      <c r="DGP88" s="612"/>
      <c r="DGQ88" s="612"/>
      <c r="DGR88" s="612"/>
      <c r="DGS88" s="612"/>
      <c r="DGT88" s="612"/>
      <c r="DGU88" s="181"/>
      <c r="DGV88" s="611"/>
      <c r="DGW88" s="612"/>
      <c r="DGX88" s="612"/>
      <c r="DGY88" s="612"/>
      <c r="DGZ88" s="612"/>
      <c r="DHA88" s="612"/>
      <c r="DHB88" s="181"/>
      <c r="DHC88" s="611"/>
      <c r="DHD88" s="612"/>
      <c r="DHE88" s="612"/>
      <c r="DHF88" s="612"/>
      <c r="DHG88" s="612"/>
      <c r="DHH88" s="612"/>
      <c r="DHI88" s="181"/>
      <c r="DHJ88" s="611"/>
      <c r="DHK88" s="612"/>
      <c r="DHL88" s="612"/>
      <c r="DHM88" s="612"/>
      <c r="DHN88" s="612"/>
      <c r="DHO88" s="612"/>
      <c r="DHP88" s="181"/>
      <c r="DHQ88" s="611"/>
      <c r="DHR88" s="612"/>
      <c r="DHS88" s="612"/>
      <c r="DHT88" s="612"/>
      <c r="DHU88" s="612"/>
      <c r="DHV88" s="612"/>
      <c r="DHW88" s="181"/>
      <c r="DHX88" s="611"/>
      <c r="DHY88" s="612"/>
      <c r="DHZ88" s="612"/>
      <c r="DIA88" s="612"/>
      <c r="DIB88" s="612"/>
      <c r="DIC88" s="612"/>
      <c r="DID88" s="181"/>
      <c r="DIE88" s="611"/>
      <c r="DIF88" s="612"/>
      <c r="DIG88" s="612"/>
      <c r="DIH88" s="612"/>
      <c r="DII88" s="612"/>
      <c r="DIJ88" s="612"/>
      <c r="DIK88" s="181"/>
      <c r="DIL88" s="611"/>
      <c r="DIM88" s="612"/>
      <c r="DIN88" s="612"/>
      <c r="DIO88" s="612"/>
      <c r="DIP88" s="612"/>
      <c r="DIQ88" s="612"/>
      <c r="DIR88" s="181"/>
      <c r="DIS88" s="611"/>
      <c r="DIT88" s="612"/>
      <c r="DIU88" s="612"/>
      <c r="DIV88" s="612"/>
      <c r="DIW88" s="612"/>
      <c r="DIX88" s="612"/>
      <c r="DIY88" s="181"/>
      <c r="DIZ88" s="611"/>
      <c r="DJA88" s="612"/>
      <c r="DJB88" s="612"/>
      <c r="DJC88" s="612"/>
      <c r="DJD88" s="612"/>
      <c r="DJE88" s="612"/>
      <c r="DJF88" s="181"/>
      <c r="DJG88" s="611"/>
      <c r="DJH88" s="612"/>
      <c r="DJI88" s="612"/>
      <c r="DJJ88" s="612"/>
      <c r="DJK88" s="612"/>
      <c r="DJL88" s="612"/>
      <c r="DJM88" s="181"/>
      <c r="DJN88" s="611"/>
      <c r="DJO88" s="612"/>
      <c r="DJP88" s="612"/>
      <c r="DJQ88" s="612"/>
      <c r="DJR88" s="612"/>
      <c r="DJS88" s="612"/>
      <c r="DJT88" s="181"/>
      <c r="DJU88" s="611"/>
      <c r="DJV88" s="612"/>
      <c r="DJW88" s="612"/>
      <c r="DJX88" s="612"/>
      <c r="DJY88" s="612"/>
      <c r="DJZ88" s="612"/>
      <c r="DKA88" s="181"/>
      <c r="DKB88" s="611"/>
      <c r="DKC88" s="612"/>
      <c r="DKD88" s="612"/>
      <c r="DKE88" s="612"/>
      <c r="DKF88" s="612"/>
      <c r="DKG88" s="612"/>
      <c r="DKH88" s="181"/>
      <c r="DKI88" s="611"/>
      <c r="DKJ88" s="612"/>
      <c r="DKK88" s="612"/>
      <c r="DKL88" s="612"/>
      <c r="DKM88" s="612"/>
      <c r="DKN88" s="612"/>
      <c r="DKO88" s="181"/>
      <c r="DKP88" s="611"/>
      <c r="DKQ88" s="612"/>
      <c r="DKR88" s="612"/>
      <c r="DKS88" s="612"/>
      <c r="DKT88" s="612"/>
      <c r="DKU88" s="612"/>
      <c r="DKV88" s="181"/>
      <c r="DKW88" s="611"/>
      <c r="DKX88" s="612"/>
      <c r="DKY88" s="612"/>
      <c r="DKZ88" s="612"/>
      <c r="DLA88" s="612"/>
      <c r="DLB88" s="612"/>
      <c r="DLC88" s="181"/>
      <c r="DLD88" s="611"/>
      <c r="DLE88" s="612"/>
      <c r="DLF88" s="612"/>
      <c r="DLG88" s="612"/>
      <c r="DLH88" s="612"/>
      <c r="DLI88" s="612"/>
      <c r="DLJ88" s="181"/>
      <c r="DLK88" s="611"/>
      <c r="DLL88" s="612"/>
      <c r="DLM88" s="612"/>
      <c r="DLN88" s="612"/>
      <c r="DLO88" s="612"/>
      <c r="DLP88" s="612"/>
      <c r="DLQ88" s="181"/>
      <c r="DLR88" s="611"/>
      <c r="DLS88" s="612"/>
      <c r="DLT88" s="612"/>
      <c r="DLU88" s="612"/>
      <c r="DLV88" s="612"/>
      <c r="DLW88" s="612"/>
      <c r="DLX88" s="181"/>
      <c r="DLY88" s="611"/>
      <c r="DLZ88" s="612"/>
      <c r="DMA88" s="612"/>
      <c r="DMB88" s="612"/>
      <c r="DMC88" s="612"/>
      <c r="DMD88" s="612"/>
      <c r="DME88" s="181"/>
      <c r="DMF88" s="611"/>
      <c r="DMG88" s="612"/>
      <c r="DMH88" s="612"/>
      <c r="DMI88" s="612"/>
      <c r="DMJ88" s="612"/>
      <c r="DMK88" s="612"/>
      <c r="DML88" s="181"/>
      <c r="DMM88" s="611"/>
      <c r="DMN88" s="612"/>
      <c r="DMO88" s="612"/>
      <c r="DMP88" s="612"/>
      <c r="DMQ88" s="612"/>
      <c r="DMR88" s="612"/>
      <c r="DMS88" s="181"/>
      <c r="DMT88" s="611"/>
      <c r="DMU88" s="612"/>
      <c r="DMV88" s="612"/>
      <c r="DMW88" s="612"/>
      <c r="DMX88" s="612"/>
      <c r="DMY88" s="612"/>
      <c r="DMZ88" s="181"/>
      <c r="DNA88" s="611"/>
      <c r="DNB88" s="612"/>
      <c r="DNC88" s="612"/>
      <c r="DND88" s="612"/>
      <c r="DNE88" s="612"/>
      <c r="DNF88" s="612"/>
      <c r="DNG88" s="181"/>
      <c r="DNH88" s="611"/>
      <c r="DNI88" s="612"/>
      <c r="DNJ88" s="612"/>
      <c r="DNK88" s="612"/>
      <c r="DNL88" s="612"/>
      <c r="DNM88" s="612"/>
      <c r="DNN88" s="181"/>
      <c r="DNO88" s="611"/>
      <c r="DNP88" s="612"/>
      <c r="DNQ88" s="612"/>
      <c r="DNR88" s="612"/>
      <c r="DNS88" s="612"/>
      <c r="DNT88" s="612"/>
      <c r="DNU88" s="181"/>
      <c r="DNV88" s="611"/>
      <c r="DNW88" s="612"/>
      <c r="DNX88" s="612"/>
      <c r="DNY88" s="612"/>
      <c r="DNZ88" s="612"/>
      <c r="DOA88" s="612"/>
      <c r="DOB88" s="181"/>
      <c r="DOC88" s="611"/>
      <c r="DOD88" s="612"/>
      <c r="DOE88" s="612"/>
      <c r="DOF88" s="612"/>
      <c r="DOG88" s="612"/>
      <c r="DOH88" s="612"/>
      <c r="DOI88" s="181"/>
      <c r="DOJ88" s="611"/>
      <c r="DOK88" s="612"/>
      <c r="DOL88" s="612"/>
      <c r="DOM88" s="612"/>
      <c r="DON88" s="612"/>
      <c r="DOO88" s="612"/>
      <c r="DOP88" s="181"/>
      <c r="DOQ88" s="611"/>
      <c r="DOR88" s="612"/>
      <c r="DOS88" s="612"/>
      <c r="DOT88" s="612"/>
      <c r="DOU88" s="612"/>
      <c r="DOV88" s="612"/>
      <c r="DOW88" s="181"/>
      <c r="DOX88" s="611"/>
      <c r="DOY88" s="612"/>
      <c r="DOZ88" s="612"/>
      <c r="DPA88" s="612"/>
      <c r="DPB88" s="612"/>
      <c r="DPC88" s="612"/>
      <c r="DPD88" s="181"/>
      <c r="DPE88" s="611"/>
      <c r="DPF88" s="612"/>
      <c r="DPG88" s="612"/>
      <c r="DPH88" s="612"/>
      <c r="DPI88" s="612"/>
      <c r="DPJ88" s="612"/>
      <c r="DPK88" s="181"/>
      <c r="DPL88" s="611"/>
      <c r="DPM88" s="612"/>
      <c r="DPN88" s="612"/>
      <c r="DPO88" s="612"/>
      <c r="DPP88" s="612"/>
      <c r="DPQ88" s="612"/>
      <c r="DPR88" s="181"/>
      <c r="DPS88" s="611"/>
      <c r="DPT88" s="612"/>
      <c r="DPU88" s="612"/>
      <c r="DPV88" s="612"/>
      <c r="DPW88" s="612"/>
      <c r="DPX88" s="612"/>
      <c r="DPY88" s="181"/>
      <c r="DPZ88" s="611"/>
      <c r="DQA88" s="612"/>
      <c r="DQB88" s="612"/>
      <c r="DQC88" s="612"/>
      <c r="DQD88" s="612"/>
      <c r="DQE88" s="612"/>
      <c r="DQF88" s="181"/>
      <c r="DQG88" s="611"/>
      <c r="DQH88" s="612"/>
      <c r="DQI88" s="612"/>
      <c r="DQJ88" s="612"/>
      <c r="DQK88" s="612"/>
      <c r="DQL88" s="612"/>
      <c r="DQM88" s="181"/>
      <c r="DQN88" s="611"/>
      <c r="DQO88" s="612"/>
      <c r="DQP88" s="612"/>
      <c r="DQQ88" s="612"/>
      <c r="DQR88" s="612"/>
      <c r="DQS88" s="612"/>
      <c r="DQT88" s="181"/>
      <c r="DQU88" s="611"/>
      <c r="DQV88" s="612"/>
      <c r="DQW88" s="612"/>
      <c r="DQX88" s="612"/>
      <c r="DQY88" s="612"/>
      <c r="DQZ88" s="612"/>
      <c r="DRA88" s="181"/>
      <c r="DRB88" s="611"/>
      <c r="DRC88" s="612"/>
      <c r="DRD88" s="612"/>
      <c r="DRE88" s="612"/>
      <c r="DRF88" s="612"/>
      <c r="DRG88" s="612"/>
      <c r="DRH88" s="181"/>
      <c r="DRI88" s="611"/>
      <c r="DRJ88" s="612"/>
      <c r="DRK88" s="612"/>
      <c r="DRL88" s="612"/>
      <c r="DRM88" s="612"/>
      <c r="DRN88" s="612"/>
      <c r="DRO88" s="181"/>
      <c r="DRP88" s="611"/>
      <c r="DRQ88" s="612"/>
      <c r="DRR88" s="612"/>
      <c r="DRS88" s="612"/>
      <c r="DRT88" s="612"/>
      <c r="DRU88" s="612"/>
      <c r="DRV88" s="181"/>
      <c r="DRW88" s="611"/>
      <c r="DRX88" s="612"/>
      <c r="DRY88" s="612"/>
      <c r="DRZ88" s="612"/>
      <c r="DSA88" s="612"/>
      <c r="DSB88" s="612"/>
      <c r="DSC88" s="181"/>
      <c r="DSD88" s="611"/>
      <c r="DSE88" s="612"/>
      <c r="DSF88" s="612"/>
      <c r="DSG88" s="612"/>
      <c r="DSH88" s="612"/>
      <c r="DSI88" s="612"/>
      <c r="DSJ88" s="181"/>
      <c r="DSK88" s="611"/>
      <c r="DSL88" s="612"/>
      <c r="DSM88" s="612"/>
      <c r="DSN88" s="612"/>
      <c r="DSO88" s="612"/>
      <c r="DSP88" s="612"/>
      <c r="DSQ88" s="181"/>
      <c r="DSR88" s="611"/>
      <c r="DSS88" s="612"/>
      <c r="DST88" s="612"/>
      <c r="DSU88" s="612"/>
      <c r="DSV88" s="612"/>
      <c r="DSW88" s="612"/>
      <c r="DSX88" s="181"/>
      <c r="DSY88" s="611"/>
      <c r="DSZ88" s="612"/>
      <c r="DTA88" s="612"/>
      <c r="DTB88" s="612"/>
      <c r="DTC88" s="612"/>
      <c r="DTD88" s="612"/>
      <c r="DTE88" s="181"/>
      <c r="DTF88" s="611"/>
      <c r="DTG88" s="612"/>
      <c r="DTH88" s="612"/>
      <c r="DTI88" s="612"/>
      <c r="DTJ88" s="612"/>
      <c r="DTK88" s="612"/>
      <c r="DTL88" s="181"/>
      <c r="DTM88" s="611"/>
      <c r="DTN88" s="612"/>
      <c r="DTO88" s="612"/>
      <c r="DTP88" s="612"/>
      <c r="DTQ88" s="612"/>
      <c r="DTR88" s="612"/>
      <c r="DTS88" s="181"/>
      <c r="DTT88" s="611"/>
      <c r="DTU88" s="612"/>
      <c r="DTV88" s="612"/>
      <c r="DTW88" s="612"/>
      <c r="DTX88" s="612"/>
      <c r="DTY88" s="612"/>
      <c r="DTZ88" s="181"/>
      <c r="DUA88" s="611"/>
      <c r="DUB88" s="612"/>
      <c r="DUC88" s="612"/>
      <c r="DUD88" s="612"/>
      <c r="DUE88" s="612"/>
      <c r="DUF88" s="612"/>
      <c r="DUG88" s="181"/>
      <c r="DUH88" s="611"/>
      <c r="DUI88" s="612"/>
      <c r="DUJ88" s="612"/>
      <c r="DUK88" s="612"/>
      <c r="DUL88" s="612"/>
      <c r="DUM88" s="612"/>
      <c r="DUN88" s="181"/>
      <c r="DUO88" s="611"/>
      <c r="DUP88" s="612"/>
      <c r="DUQ88" s="612"/>
      <c r="DUR88" s="612"/>
      <c r="DUS88" s="612"/>
      <c r="DUT88" s="612"/>
      <c r="DUU88" s="181"/>
      <c r="DUV88" s="611"/>
      <c r="DUW88" s="612"/>
      <c r="DUX88" s="612"/>
      <c r="DUY88" s="612"/>
      <c r="DUZ88" s="612"/>
      <c r="DVA88" s="612"/>
      <c r="DVB88" s="181"/>
      <c r="DVC88" s="611"/>
      <c r="DVD88" s="612"/>
      <c r="DVE88" s="612"/>
      <c r="DVF88" s="612"/>
      <c r="DVG88" s="612"/>
      <c r="DVH88" s="612"/>
      <c r="DVI88" s="181"/>
      <c r="DVJ88" s="611"/>
      <c r="DVK88" s="612"/>
      <c r="DVL88" s="612"/>
      <c r="DVM88" s="612"/>
      <c r="DVN88" s="612"/>
      <c r="DVO88" s="612"/>
      <c r="DVP88" s="181"/>
      <c r="DVQ88" s="611"/>
      <c r="DVR88" s="612"/>
      <c r="DVS88" s="612"/>
      <c r="DVT88" s="612"/>
      <c r="DVU88" s="612"/>
      <c r="DVV88" s="612"/>
      <c r="DVW88" s="181"/>
      <c r="DVX88" s="611"/>
      <c r="DVY88" s="612"/>
      <c r="DVZ88" s="612"/>
      <c r="DWA88" s="612"/>
      <c r="DWB88" s="612"/>
      <c r="DWC88" s="612"/>
      <c r="DWD88" s="181"/>
      <c r="DWE88" s="611"/>
      <c r="DWF88" s="612"/>
      <c r="DWG88" s="612"/>
      <c r="DWH88" s="612"/>
      <c r="DWI88" s="612"/>
      <c r="DWJ88" s="612"/>
      <c r="DWK88" s="181"/>
      <c r="DWL88" s="611"/>
      <c r="DWM88" s="612"/>
      <c r="DWN88" s="612"/>
      <c r="DWO88" s="612"/>
      <c r="DWP88" s="612"/>
      <c r="DWQ88" s="612"/>
      <c r="DWR88" s="181"/>
      <c r="DWS88" s="611"/>
      <c r="DWT88" s="612"/>
      <c r="DWU88" s="612"/>
      <c r="DWV88" s="612"/>
      <c r="DWW88" s="612"/>
      <c r="DWX88" s="612"/>
      <c r="DWY88" s="181"/>
      <c r="DWZ88" s="611"/>
      <c r="DXA88" s="612"/>
      <c r="DXB88" s="612"/>
      <c r="DXC88" s="612"/>
      <c r="DXD88" s="612"/>
      <c r="DXE88" s="612"/>
      <c r="DXF88" s="181"/>
      <c r="DXG88" s="611"/>
      <c r="DXH88" s="612"/>
      <c r="DXI88" s="612"/>
      <c r="DXJ88" s="612"/>
      <c r="DXK88" s="612"/>
      <c r="DXL88" s="612"/>
      <c r="DXM88" s="181"/>
      <c r="DXN88" s="611"/>
      <c r="DXO88" s="612"/>
      <c r="DXP88" s="612"/>
      <c r="DXQ88" s="612"/>
      <c r="DXR88" s="612"/>
      <c r="DXS88" s="612"/>
      <c r="DXT88" s="181"/>
      <c r="DXU88" s="611"/>
      <c r="DXV88" s="612"/>
      <c r="DXW88" s="612"/>
      <c r="DXX88" s="612"/>
      <c r="DXY88" s="612"/>
      <c r="DXZ88" s="612"/>
      <c r="DYA88" s="181"/>
      <c r="DYB88" s="611"/>
      <c r="DYC88" s="612"/>
      <c r="DYD88" s="612"/>
      <c r="DYE88" s="612"/>
      <c r="DYF88" s="612"/>
      <c r="DYG88" s="612"/>
      <c r="DYH88" s="181"/>
      <c r="DYI88" s="611"/>
      <c r="DYJ88" s="612"/>
      <c r="DYK88" s="612"/>
      <c r="DYL88" s="612"/>
      <c r="DYM88" s="612"/>
      <c r="DYN88" s="612"/>
      <c r="DYO88" s="181"/>
      <c r="DYP88" s="611"/>
      <c r="DYQ88" s="612"/>
      <c r="DYR88" s="612"/>
      <c r="DYS88" s="612"/>
      <c r="DYT88" s="612"/>
      <c r="DYU88" s="612"/>
      <c r="DYV88" s="181"/>
      <c r="DYW88" s="611"/>
      <c r="DYX88" s="612"/>
      <c r="DYY88" s="612"/>
      <c r="DYZ88" s="612"/>
      <c r="DZA88" s="612"/>
      <c r="DZB88" s="612"/>
      <c r="DZC88" s="181"/>
      <c r="DZD88" s="611"/>
      <c r="DZE88" s="612"/>
      <c r="DZF88" s="612"/>
      <c r="DZG88" s="612"/>
      <c r="DZH88" s="612"/>
      <c r="DZI88" s="612"/>
      <c r="DZJ88" s="181"/>
      <c r="DZK88" s="611"/>
      <c r="DZL88" s="612"/>
      <c r="DZM88" s="612"/>
      <c r="DZN88" s="612"/>
      <c r="DZO88" s="612"/>
      <c r="DZP88" s="612"/>
      <c r="DZQ88" s="181"/>
      <c r="DZR88" s="611"/>
      <c r="DZS88" s="612"/>
      <c r="DZT88" s="612"/>
      <c r="DZU88" s="612"/>
      <c r="DZV88" s="612"/>
      <c r="DZW88" s="612"/>
      <c r="DZX88" s="181"/>
      <c r="DZY88" s="611"/>
      <c r="DZZ88" s="612"/>
      <c r="EAA88" s="612"/>
      <c r="EAB88" s="612"/>
      <c r="EAC88" s="612"/>
      <c r="EAD88" s="612"/>
      <c r="EAE88" s="181"/>
      <c r="EAF88" s="611"/>
      <c r="EAG88" s="612"/>
      <c r="EAH88" s="612"/>
      <c r="EAI88" s="612"/>
      <c r="EAJ88" s="612"/>
      <c r="EAK88" s="612"/>
      <c r="EAL88" s="181"/>
      <c r="EAM88" s="611"/>
      <c r="EAN88" s="612"/>
      <c r="EAO88" s="612"/>
      <c r="EAP88" s="612"/>
      <c r="EAQ88" s="612"/>
      <c r="EAR88" s="612"/>
      <c r="EAS88" s="181"/>
      <c r="EAT88" s="611"/>
      <c r="EAU88" s="612"/>
      <c r="EAV88" s="612"/>
      <c r="EAW88" s="612"/>
      <c r="EAX88" s="612"/>
      <c r="EAY88" s="612"/>
      <c r="EAZ88" s="181"/>
      <c r="EBA88" s="611"/>
      <c r="EBB88" s="612"/>
      <c r="EBC88" s="612"/>
      <c r="EBD88" s="612"/>
      <c r="EBE88" s="612"/>
      <c r="EBF88" s="612"/>
      <c r="EBG88" s="181"/>
      <c r="EBH88" s="611"/>
      <c r="EBI88" s="612"/>
      <c r="EBJ88" s="612"/>
      <c r="EBK88" s="612"/>
      <c r="EBL88" s="612"/>
      <c r="EBM88" s="612"/>
      <c r="EBN88" s="181"/>
      <c r="EBO88" s="611"/>
      <c r="EBP88" s="612"/>
      <c r="EBQ88" s="612"/>
      <c r="EBR88" s="612"/>
      <c r="EBS88" s="612"/>
      <c r="EBT88" s="612"/>
      <c r="EBU88" s="181"/>
      <c r="EBV88" s="611"/>
      <c r="EBW88" s="612"/>
      <c r="EBX88" s="612"/>
      <c r="EBY88" s="612"/>
      <c r="EBZ88" s="612"/>
      <c r="ECA88" s="612"/>
      <c r="ECB88" s="181"/>
      <c r="ECC88" s="611"/>
      <c r="ECD88" s="612"/>
      <c r="ECE88" s="612"/>
      <c r="ECF88" s="612"/>
      <c r="ECG88" s="612"/>
      <c r="ECH88" s="612"/>
      <c r="ECI88" s="181"/>
      <c r="ECJ88" s="611"/>
      <c r="ECK88" s="612"/>
      <c r="ECL88" s="612"/>
      <c r="ECM88" s="612"/>
      <c r="ECN88" s="612"/>
      <c r="ECO88" s="612"/>
      <c r="ECP88" s="181"/>
      <c r="ECQ88" s="611"/>
      <c r="ECR88" s="612"/>
      <c r="ECS88" s="612"/>
      <c r="ECT88" s="612"/>
      <c r="ECU88" s="612"/>
      <c r="ECV88" s="612"/>
      <c r="ECW88" s="181"/>
      <c r="ECX88" s="611"/>
      <c r="ECY88" s="612"/>
      <c r="ECZ88" s="612"/>
      <c r="EDA88" s="612"/>
      <c r="EDB88" s="612"/>
      <c r="EDC88" s="612"/>
      <c r="EDD88" s="181"/>
      <c r="EDE88" s="611"/>
      <c r="EDF88" s="612"/>
      <c r="EDG88" s="612"/>
      <c r="EDH88" s="612"/>
      <c r="EDI88" s="612"/>
      <c r="EDJ88" s="612"/>
      <c r="EDK88" s="181"/>
      <c r="EDL88" s="611"/>
      <c r="EDM88" s="612"/>
      <c r="EDN88" s="612"/>
      <c r="EDO88" s="612"/>
      <c r="EDP88" s="612"/>
      <c r="EDQ88" s="612"/>
      <c r="EDR88" s="181"/>
      <c r="EDS88" s="611"/>
      <c r="EDT88" s="612"/>
      <c r="EDU88" s="612"/>
      <c r="EDV88" s="612"/>
      <c r="EDW88" s="612"/>
      <c r="EDX88" s="612"/>
      <c r="EDY88" s="181"/>
      <c r="EDZ88" s="611"/>
      <c r="EEA88" s="612"/>
      <c r="EEB88" s="612"/>
      <c r="EEC88" s="612"/>
      <c r="EED88" s="612"/>
      <c r="EEE88" s="612"/>
      <c r="EEF88" s="181"/>
      <c r="EEG88" s="611"/>
      <c r="EEH88" s="612"/>
      <c r="EEI88" s="612"/>
      <c r="EEJ88" s="612"/>
      <c r="EEK88" s="612"/>
      <c r="EEL88" s="612"/>
      <c r="EEM88" s="181"/>
      <c r="EEN88" s="611"/>
      <c r="EEO88" s="612"/>
      <c r="EEP88" s="612"/>
      <c r="EEQ88" s="612"/>
      <c r="EER88" s="612"/>
      <c r="EES88" s="612"/>
      <c r="EET88" s="181"/>
      <c r="EEU88" s="611"/>
      <c r="EEV88" s="612"/>
      <c r="EEW88" s="612"/>
      <c r="EEX88" s="612"/>
      <c r="EEY88" s="612"/>
      <c r="EEZ88" s="612"/>
      <c r="EFA88" s="181"/>
      <c r="EFB88" s="611"/>
      <c r="EFC88" s="612"/>
      <c r="EFD88" s="612"/>
      <c r="EFE88" s="612"/>
      <c r="EFF88" s="612"/>
      <c r="EFG88" s="612"/>
      <c r="EFH88" s="181"/>
      <c r="EFI88" s="611"/>
      <c r="EFJ88" s="612"/>
      <c r="EFK88" s="612"/>
      <c r="EFL88" s="612"/>
      <c r="EFM88" s="612"/>
      <c r="EFN88" s="612"/>
      <c r="EFO88" s="181"/>
      <c r="EFP88" s="611"/>
      <c r="EFQ88" s="612"/>
      <c r="EFR88" s="612"/>
      <c r="EFS88" s="612"/>
      <c r="EFT88" s="612"/>
      <c r="EFU88" s="612"/>
      <c r="EFV88" s="181"/>
      <c r="EFW88" s="611"/>
      <c r="EFX88" s="612"/>
      <c r="EFY88" s="612"/>
      <c r="EFZ88" s="612"/>
      <c r="EGA88" s="612"/>
      <c r="EGB88" s="612"/>
      <c r="EGC88" s="181"/>
      <c r="EGD88" s="611"/>
      <c r="EGE88" s="612"/>
      <c r="EGF88" s="612"/>
      <c r="EGG88" s="612"/>
      <c r="EGH88" s="612"/>
      <c r="EGI88" s="612"/>
      <c r="EGJ88" s="181"/>
      <c r="EGK88" s="611"/>
      <c r="EGL88" s="612"/>
      <c r="EGM88" s="612"/>
      <c r="EGN88" s="612"/>
      <c r="EGO88" s="612"/>
      <c r="EGP88" s="612"/>
      <c r="EGQ88" s="181"/>
      <c r="EGR88" s="611"/>
      <c r="EGS88" s="612"/>
      <c r="EGT88" s="612"/>
      <c r="EGU88" s="612"/>
      <c r="EGV88" s="612"/>
      <c r="EGW88" s="612"/>
      <c r="EGX88" s="181"/>
      <c r="EGY88" s="611"/>
      <c r="EGZ88" s="612"/>
      <c r="EHA88" s="612"/>
      <c r="EHB88" s="612"/>
      <c r="EHC88" s="612"/>
      <c r="EHD88" s="612"/>
      <c r="EHE88" s="181"/>
      <c r="EHF88" s="611"/>
      <c r="EHG88" s="612"/>
      <c r="EHH88" s="612"/>
      <c r="EHI88" s="612"/>
      <c r="EHJ88" s="612"/>
      <c r="EHK88" s="612"/>
      <c r="EHL88" s="181"/>
      <c r="EHM88" s="611"/>
      <c r="EHN88" s="612"/>
      <c r="EHO88" s="612"/>
      <c r="EHP88" s="612"/>
      <c r="EHQ88" s="612"/>
      <c r="EHR88" s="612"/>
      <c r="EHS88" s="181"/>
      <c r="EHT88" s="611"/>
      <c r="EHU88" s="612"/>
      <c r="EHV88" s="612"/>
      <c r="EHW88" s="612"/>
      <c r="EHX88" s="612"/>
      <c r="EHY88" s="612"/>
      <c r="EHZ88" s="181"/>
      <c r="EIA88" s="611"/>
      <c r="EIB88" s="612"/>
      <c r="EIC88" s="612"/>
      <c r="EID88" s="612"/>
      <c r="EIE88" s="612"/>
      <c r="EIF88" s="612"/>
      <c r="EIG88" s="181"/>
      <c r="EIH88" s="611"/>
      <c r="EII88" s="612"/>
      <c r="EIJ88" s="612"/>
      <c r="EIK88" s="612"/>
      <c r="EIL88" s="612"/>
      <c r="EIM88" s="612"/>
      <c r="EIN88" s="181"/>
      <c r="EIO88" s="611"/>
      <c r="EIP88" s="612"/>
      <c r="EIQ88" s="612"/>
      <c r="EIR88" s="612"/>
      <c r="EIS88" s="612"/>
      <c r="EIT88" s="612"/>
      <c r="EIU88" s="181"/>
      <c r="EIV88" s="611"/>
      <c r="EIW88" s="612"/>
      <c r="EIX88" s="612"/>
      <c r="EIY88" s="612"/>
      <c r="EIZ88" s="612"/>
      <c r="EJA88" s="612"/>
      <c r="EJB88" s="181"/>
      <c r="EJC88" s="611"/>
      <c r="EJD88" s="612"/>
      <c r="EJE88" s="612"/>
      <c r="EJF88" s="612"/>
      <c r="EJG88" s="612"/>
      <c r="EJH88" s="612"/>
      <c r="EJI88" s="181"/>
      <c r="EJJ88" s="611"/>
      <c r="EJK88" s="612"/>
      <c r="EJL88" s="612"/>
      <c r="EJM88" s="612"/>
      <c r="EJN88" s="612"/>
      <c r="EJO88" s="612"/>
      <c r="EJP88" s="181"/>
      <c r="EJQ88" s="611"/>
      <c r="EJR88" s="612"/>
      <c r="EJS88" s="612"/>
      <c r="EJT88" s="612"/>
      <c r="EJU88" s="612"/>
      <c r="EJV88" s="612"/>
      <c r="EJW88" s="181"/>
      <c r="EJX88" s="611"/>
      <c r="EJY88" s="612"/>
      <c r="EJZ88" s="612"/>
      <c r="EKA88" s="612"/>
      <c r="EKB88" s="612"/>
      <c r="EKC88" s="612"/>
      <c r="EKD88" s="181"/>
      <c r="EKE88" s="611"/>
      <c r="EKF88" s="612"/>
      <c r="EKG88" s="612"/>
      <c r="EKH88" s="612"/>
      <c r="EKI88" s="612"/>
      <c r="EKJ88" s="612"/>
      <c r="EKK88" s="181"/>
      <c r="EKL88" s="611"/>
      <c r="EKM88" s="612"/>
      <c r="EKN88" s="612"/>
      <c r="EKO88" s="612"/>
      <c r="EKP88" s="612"/>
      <c r="EKQ88" s="612"/>
      <c r="EKR88" s="181"/>
      <c r="EKS88" s="611"/>
      <c r="EKT88" s="612"/>
      <c r="EKU88" s="612"/>
      <c r="EKV88" s="612"/>
      <c r="EKW88" s="612"/>
      <c r="EKX88" s="612"/>
      <c r="EKY88" s="181"/>
      <c r="EKZ88" s="611"/>
      <c r="ELA88" s="612"/>
      <c r="ELB88" s="612"/>
      <c r="ELC88" s="612"/>
      <c r="ELD88" s="612"/>
      <c r="ELE88" s="612"/>
      <c r="ELF88" s="181"/>
      <c r="ELG88" s="611"/>
      <c r="ELH88" s="612"/>
      <c r="ELI88" s="612"/>
      <c r="ELJ88" s="612"/>
      <c r="ELK88" s="612"/>
      <c r="ELL88" s="612"/>
      <c r="ELM88" s="181"/>
      <c r="ELN88" s="611"/>
      <c r="ELO88" s="612"/>
      <c r="ELP88" s="612"/>
      <c r="ELQ88" s="612"/>
      <c r="ELR88" s="612"/>
      <c r="ELS88" s="612"/>
      <c r="ELT88" s="181"/>
      <c r="ELU88" s="611"/>
      <c r="ELV88" s="612"/>
      <c r="ELW88" s="612"/>
      <c r="ELX88" s="612"/>
      <c r="ELY88" s="612"/>
      <c r="ELZ88" s="612"/>
      <c r="EMA88" s="181"/>
      <c r="EMB88" s="611"/>
      <c r="EMC88" s="612"/>
      <c r="EMD88" s="612"/>
      <c r="EME88" s="612"/>
      <c r="EMF88" s="612"/>
      <c r="EMG88" s="612"/>
      <c r="EMH88" s="181"/>
      <c r="EMI88" s="611"/>
      <c r="EMJ88" s="612"/>
      <c r="EMK88" s="612"/>
      <c r="EML88" s="612"/>
      <c r="EMM88" s="612"/>
      <c r="EMN88" s="612"/>
      <c r="EMO88" s="181"/>
      <c r="EMP88" s="611"/>
      <c r="EMQ88" s="612"/>
      <c r="EMR88" s="612"/>
      <c r="EMS88" s="612"/>
      <c r="EMT88" s="612"/>
      <c r="EMU88" s="612"/>
      <c r="EMV88" s="181"/>
      <c r="EMW88" s="611"/>
      <c r="EMX88" s="612"/>
      <c r="EMY88" s="612"/>
      <c r="EMZ88" s="612"/>
      <c r="ENA88" s="612"/>
      <c r="ENB88" s="612"/>
      <c r="ENC88" s="181"/>
      <c r="END88" s="611"/>
      <c r="ENE88" s="612"/>
      <c r="ENF88" s="612"/>
      <c r="ENG88" s="612"/>
      <c r="ENH88" s="612"/>
      <c r="ENI88" s="612"/>
      <c r="ENJ88" s="181"/>
      <c r="ENK88" s="611"/>
      <c r="ENL88" s="612"/>
      <c r="ENM88" s="612"/>
      <c r="ENN88" s="612"/>
      <c r="ENO88" s="612"/>
      <c r="ENP88" s="612"/>
      <c r="ENQ88" s="181"/>
      <c r="ENR88" s="611"/>
      <c r="ENS88" s="612"/>
      <c r="ENT88" s="612"/>
      <c r="ENU88" s="612"/>
      <c r="ENV88" s="612"/>
      <c r="ENW88" s="612"/>
      <c r="ENX88" s="181"/>
      <c r="ENY88" s="611"/>
      <c r="ENZ88" s="612"/>
      <c r="EOA88" s="612"/>
      <c r="EOB88" s="612"/>
      <c r="EOC88" s="612"/>
      <c r="EOD88" s="612"/>
      <c r="EOE88" s="181"/>
      <c r="EOF88" s="611"/>
      <c r="EOG88" s="612"/>
      <c r="EOH88" s="612"/>
      <c r="EOI88" s="612"/>
      <c r="EOJ88" s="612"/>
      <c r="EOK88" s="612"/>
      <c r="EOL88" s="181"/>
      <c r="EOM88" s="611"/>
      <c r="EON88" s="612"/>
      <c r="EOO88" s="612"/>
      <c r="EOP88" s="612"/>
      <c r="EOQ88" s="612"/>
      <c r="EOR88" s="612"/>
      <c r="EOS88" s="181"/>
      <c r="EOT88" s="611"/>
      <c r="EOU88" s="612"/>
      <c r="EOV88" s="612"/>
      <c r="EOW88" s="612"/>
      <c r="EOX88" s="612"/>
      <c r="EOY88" s="612"/>
      <c r="EOZ88" s="181"/>
      <c r="EPA88" s="611"/>
      <c r="EPB88" s="612"/>
      <c r="EPC88" s="612"/>
      <c r="EPD88" s="612"/>
      <c r="EPE88" s="612"/>
      <c r="EPF88" s="612"/>
      <c r="EPG88" s="181"/>
      <c r="EPH88" s="611"/>
      <c r="EPI88" s="612"/>
      <c r="EPJ88" s="612"/>
      <c r="EPK88" s="612"/>
      <c r="EPL88" s="612"/>
      <c r="EPM88" s="612"/>
      <c r="EPN88" s="181"/>
      <c r="EPO88" s="611"/>
      <c r="EPP88" s="612"/>
      <c r="EPQ88" s="612"/>
      <c r="EPR88" s="612"/>
      <c r="EPS88" s="612"/>
      <c r="EPT88" s="612"/>
      <c r="EPU88" s="181"/>
      <c r="EPV88" s="611"/>
      <c r="EPW88" s="612"/>
      <c r="EPX88" s="612"/>
      <c r="EPY88" s="612"/>
      <c r="EPZ88" s="612"/>
      <c r="EQA88" s="612"/>
      <c r="EQB88" s="181"/>
      <c r="EQC88" s="611"/>
      <c r="EQD88" s="612"/>
      <c r="EQE88" s="612"/>
      <c r="EQF88" s="612"/>
      <c r="EQG88" s="612"/>
      <c r="EQH88" s="612"/>
      <c r="EQI88" s="181"/>
      <c r="EQJ88" s="611"/>
      <c r="EQK88" s="612"/>
      <c r="EQL88" s="612"/>
      <c r="EQM88" s="612"/>
      <c r="EQN88" s="612"/>
      <c r="EQO88" s="612"/>
      <c r="EQP88" s="181"/>
      <c r="EQQ88" s="611"/>
      <c r="EQR88" s="612"/>
      <c r="EQS88" s="612"/>
      <c r="EQT88" s="612"/>
      <c r="EQU88" s="612"/>
      <c r="EQV88" s="612"/>
      <c r="EQW88" s="181"/>
      <c r="EQX88" s="611"/>
      <c r="EQY88" s="612"/>
      <c r="EQZ88" s="612"/>
      <c r="ERA88" s="612"/>
      <c r="ERB88" s="612"/>
      <c r="ERC88" s="612"/>
      <c r="ERD88" s="181"/>
      <c r="ERE88" s="611"/>
      <c r="ERF88" s="612"/>
      <c r="ERG88" s="612"/>
      <c r="ERH88" s="612"/>
      <c r="ERI88" s="612"/>
      <c r="ERJ88" s="612"/>
      <c r="ERK88" s="181"/>
      <c r="ERL88" s="611"/>
      <c r="ERM88" s="612"/>
      <c r="ERN88" s="612"/>
      <c r="ERO88" s="612"/>
      <c r="ERP88" s="612"/>
      <c r="ERQ88" s="612"/>
      <c r="ERR88" s="181"/>
      <c r="ERS88" s="611"/>
      <c r="ERT88" s="612"/>
      <c r="ERU88" s="612"/>
      <c r="ERV88" s="612"/>
      <c r="ERW88" s="612"/>
      <c r="ERX88" s="612"/>
      <c r="ERY88" s="181"/>
      <c r="ERZ88" s="611"/>
      <c r="ESA88" s="612"/>
      <c r="ESB88" s="612"/>
      <c r="ESC88" s="612"/>
      <c r="ESD88" s="612"/>
      <c r="ESE88" s="612"/>
      <c r="ESF88" s="181"/>
      <c r="ESG88" s="611"/>
      <c r="ESH88" s="612"/>
      <c r="ESI88" s="612"/>
      <c r="ESJ88" s="612"/>
      <c r="ESK88" s="612"/>
      <c r="ESL88" s="612"/>
      <c r="ESM88" s="181"/>
      <c r="ESN88" s="611"/>
      <c r="ESO88" s="612"/>
      <c r="ESP88" s="612"/>
      <c r="ESQ88" s="612"/>
      <c r="ESR88" s="612"/>
      <c r="ESS88" s="612"/>
      <c r="EST88" s="181"/>
      <c r="ESU88" s="611"/>
      <c r="ESV88" s="612"/>
      <c r="ESW88" s="612"/>
      <c r="ESX88" s="612"/>
      <c r="ESY88" s="612"/>
      <c r="ESZ88" s="612"/>
      <c r="ETA88" s="181"/>
      <c r="ETB88" s="611"/>
      <c r="ETC88" s="612"/>
      <c r="ETD88" s="612"/>
      <c r="ETE88" s="612"/>
      <c r="ETF88" s="612"/>
      <c r="ETG88" s="612"/>
      <c r="ETH88" s="181"/>
      <c r="ETI88" s="611"/>
      <c r="ETJ88" s="612"/>
      <c r="ETK88" s="612"/>
      <c r="ETL88" s="612"/>
      <c r="ETM88" s="612"/>
      <c r="ETN88" s="612"/>
      <c r="ETO88" s="181"/>
      <c r="ETP88" s="611"/>
      <c r="ETQ88" s="612"/>
      <c r="ETR88" s="612"/>
      <c r="ETS88" s="612"/>
      <c r="ETT88" s="612"/>
      <c r="ETU88" s="612"/>
      <c r="ETV88" s="181"/>
      <c r="ETW88" s="611"/>
      <c r="ETX88" s="612"/>
      <c r="ETY88" s="612"/>
      <c r="ETZ88" s="612"/>
      <c r="EUA88" s="612"/>
      <c r="EUB88" s="612"/>
      <c r="EUC88" s="181"/>
      <c r="EUD88" s="611"/>
      <c r="EUE88" s="612"/>
      <c r="EUF88" s="612"/>
      <c r="EUG88" s="612"/>
      <c r="EUH88" s="612"/>
      <c r="EUI88" s="612"/>
      <c r="EUJ88" s="181"/>
      <c r="EUK88" s="611"/>
      <c r="EUL88" s="612"/>
      <c r="EUM88" s="612"/>
      <c r="EUN88" s="612"/>
      <c r="EUO88" s="612"/>
      <c r="EUP88" s="612"/>
      <c r="EUQ88" s="181"/>
      <c r="EUR88" s="611"/>
      <c r="EUS88" s="612"/>
      <c r="EUT88" s="612"/>
      <c r="EUU88" s="612"/>
      <c r="EUV88" s="612"/>
      <c r="EUW88" s="612"/>
      <c r="EUX88" s="181"/>
      <c r="EUY88" s="611"/>
      <c r="EUZ88" s="612"/>
      <c r="EVA88" s="612"/>
      <c r="EVB88" s="612"/>
      <c r="EVC88" s="612"/>
      <c r="EVD88" s="612"/>
      <c r="EVE88" s="181"/>
      <c r="EVF88" s="611"/>
      <c r="EVG88" s="612"/>
      <c r="EVH88" s="612"/>
      <c r="EVI88" s="612"/>
      <c r="EVJ88" s="612"/>
      <c r="EVK88" s="612"/>
      <c r="EVL88" s="181"/>
      <c r="EVM88" s="611"/>
      <c r="EVN88" s="612"/>
      <c r="EVO88" s="612"/>
      <c r="EVP88" s="612"/>
      <c r="EVQ88" s="612"/>
      <c r="EVR88" s="612"/>
      <c r="EVS88" s="181"/>
      <c r="EVT88" s="611"/>
      <c r="EVU88" s="612"/>
      <c r="EVV88" s="612"/>
      <c r="EVW88" s="612"/>
      <c r="EVX88" s="612"/>
      <c r="EVY88" s="612"/>
      <c r="EVZ88" s="181"/>
      <c r="EWA88" s="611"/>
      <c r="EWB88" s="612"/>
      <c r="EWC88" s="612"/>
      <c r="EWD88" s="612"/>
      <c r="EWE88" s="612"/>
      <c r="EWF88" s="612"/>
      <c r="EWG88" s="181"/>
      <c r="EWH88" s="611"/>
      <c r="EWI88" s="612"/>
      <c r="EWJ88" s="612"/>
      <c r="EWK88" s="612"/>
      <c r="EWL88" s="612"/>
      <c r="EWM88" s="612"/>
      <c r="EWN88" s="181"/>
      <c r="EWO88" s="611"/>
      <c r="EWP88" s="612"/>
      <c r="EWQ88" s="612"/>
      <c r="EWR88" s="612"/>
      <c r="EWS88" s="612"/>
      <c r="EWT88" s="612"/>
      <c r="EWU88" s="181"/>
      <c r="EWV88" s="611"/>
      <c r="EWW88" s="612"/>
      <c r="EWX88" s="612"/>
      <c r="EWY88" s="612"/>
      <c r="EWZ88" s="612"/>
      <c r="EXA88" s="612"/>
      <c r="EXB88" s="181"/>
      <c r="EXC88" s="611"/>
      <c r="EXD88" s="612"/>
      <c r="EXE88" s="612"/>
      <c r="EXF88" s="612"/>
      <c r="EXG88" s="612"/>
      <c r="EXH88" s="612"/>
      <c r="EXI88" s="181"/>
      <c r="EXJ88" s="611"/>
      <c r="EXK88" s="612"/>
      <c r="EXL88" s="612"/>
      <c r="EXM88" s="612"/>
      <c r="EXN88" s="612"/>
      <c r="EXO88" s="612"/>
      <c r="EXP88" s="181"/>
      <c r="EXQ88" s="611"/>
      <c r="EXR88" s="612"/>
      <c r="EXS88" s="612"/>
      <c r="EXT88" s="612"/>
      <c r="EXU88" s="612"/>
      <c r="EXV88" s="612"/>
      <c r="EXW88" s="181"/>
      <c r="EXX88" s="611"/>
      <c r="EXY88" s="612"/>
      <c r="EXZ88" s="612"/>
      <c r="EYA88" s="612"/>
      <c r="EYB88" s="612"/>
      <c r="EYC88" s="612"/>
      <c r="EYD88" s="181"/>
      <c r="EYE88" s="611"/>
      <c r="EYF88" s="612"/>
      <c r="EYG88" s="612"/>
      <c r="EYH88" s="612"/>
      <c r="EYI88" s="612"/>
      <c r="EYJ88" s="612"/>
      <c r="EYK88" s="181"/>
      <c r="EYL88" s="611"/>
      <c r="EYM88" s="612"/>
      <c r="EYN88" s="612"/>
      <c r="EYO88" s="612"/>
      <c r="EYP88" s="612"/>
      <c r="EYQ88" s="612"/>
      <c r="EYR88" s="181"/>
      <c r="EYS88" s="611"/>
      <c r="EYT88" s="612"/>
      <c r="EYU88" s="612"/>
      <c r="EYV88" s="612"/>
      <c r="EYW88" s="612"/>
      <c r="EYX88" s="612"/>
      <c r="EYY88" s="181"/>
      <c r="EYZ88" s="611"/>
      <c r="EZA88" s="612"/>
      <c r="EZB88" s="612"/>
      <c r="EZC88" s="612"/>
      <c r="EZD88" s="612"/>
      <c r="EZE88" s="612"/>
      <c r="EZF88" s="181"/>
      <c r="EZG88" s="611"/>
      <c r="EZH88" s="612"/>
      <c r="EZI88" s="612"/>
      <c r="EZJ88" s="612"/>
      <c r="EZK88" s="612"/>
      <c r="EZL88" s="612"/>
      <c r="EZM88" s="181"/>
      <c r="EZN88" s="611"/>
      <c r="EZO88" s="612"/>
      <c r="EZP88" s="612"/>
      <c r="EZQ88" s="612"/>
      <c r="EZR88" s="612"/>
      <c r="EZS88" s="612"/>
      <c r="EZT88" s="181"/>
      <c r="EZU88" s="611"/>
      <c r="EZV88" s="612"/>
      <c r="EZW88" s="612"/>
      <c r="EZX88" s="612"/>
      <c r="EZY88" s="612"/>
      <c r="EZZ88" s="612"/>
      <c r="FAA88" s="181"/>
      <c r="FAB88" s="611"/>
      <c r="FAC88" s="612"/>
      <c r="FAD88" s="612"/>
      <c r="FAE88" s="612"/>
      <c r="FAF88" s="612"/>
      <c r="FAG88" s="612"/>
      <c r="FAH88" s="181"/>
      <c r="FAI88" s="611"/>
      <c r="FAJ88" s="612"/>
      <c r="FAK88" s="612"/>
      <c r="FAL88" s="612"/>
      <c r="FAM88" s="612"/>
      <c r="FAN88" s="612"/>
      <c r="FAO88" s="181"/>
      <c r="FAP88" s="611"/>
      <c r="FAQ88" s="612"/>
      <c r="FAR88" s="612"/>
      <c r="FAS88" s="612"/>
      <c r="FAT88" s="612"/>
      <c r="FAU88" s="612"/>
      <c r="FAV88" s="181"/>
      <c r="FAW88" s="611"/>
      <c r="FAX88" s="612"/>
      <c r="FAY88" s="612"/>
      <c r="FAZ88" s="612"/>
      <c r="FBA88" s="612"/>
      <c r="FBB88" s="612"/>
      <c r="FBC88" s="181"/>
      <c r="FBD88" s="611"/>
      <c r="FBE88" s="612"/>
      <c r="FBF88" s="612"/>
      <c r="FBG88" s="612"/>
      <c r="FBH88" s="612"/>
      <c r="FBI88" s="612"/>
      <c r="FBJ88" s="181"/>
      <c r="FBK88" s="611"/>
      <c r="FBL88" s="612"/>
      <c r="FBM88" s="612"/>
      <c r="FBN88" s="612"/>
      <c r="FBO88" s="612"/>
      <c r="FBP88" s="612"/>
      <c r="FBQ88" s="181"/>
      <c r="FBR88" s="611"/>
      <c r="FBS88" s="612"/>
      <c r="FBT88" s="612"/>
      <c r="FBU88" s="612"/>
      <c r="FBV88" s="612"/>
      <c r="FBW88" s="612"/>
      <c r="FBX88" s="181"/>
      <c r="FBY88" s="611"/>
      <c r="FBZ88" s="612"/>
      <c r="FCA88" s="612"/>
      <c r="FCB88" s="612"/>
      <c r="FCC88" s="612"/>
      <c r="FCD88" s="612"/>
      <c r="FCE88" s="181"/>
      <c r="FCF88" s="611"/>
      <c r="FCG88" s="612"/>
      <c r="FCH88" s="612"/>
      <c r="FCI88" s="612"/>
      <c r="FCJ88" s="612"/>
      <c r="FCK88" s="612"/>
      <c r="FCL88" s="181"/>
      <c r="FCM88" s="611"/>
      <c r="FCN88" s="612"/>
      <c r="FCO88" s="612"/>
      <c r="FCP88" s="612"/>
      <c r="FCQ88" s="612"/>
      <c r="FCR88" s="612"/>
      <c r="FCS88" s="181"/>
      <c r="FCT88" s="611"/>
      <c r="FCU88" s="612"/>
      <c r="FCV88" s="612"/>
      <c r="FCW88" s="612"/>
      <c r="FCX88" s="612"/>
      <c r="FCY88" s="612"/>
      <c r="FCZ88" s="181"/>
      <c r="FDA88" s="611"/>
      <c r="FDB88" s="612"/>
      <c r="FDC88" s="612"/>
      <c r="FDD88" s="612"/>
      <c r="FDE88" s="612"/>
      <c r="FDF88" s="612"/>
      <c r="FDG88" s="181"/>
      <c r="FDH88" s="611"/>
      <c r="FDI88" s="612"/>
      <c r="FDJ88" s="612"/>
      <c r="FDK88" s="612"/>
      <c r="FDL88" s="612"/>
      <c r="FDM88" s="612"/>
      <c r="FDN88" s="181"/>
      <c r="FDO88" s="611"/>
      <c r="FDP88" s="612"/>
      <c r="FDQ88" s="612"/>
      <c r="FDR88" s="612"/>
      <c r="FDS88" s="612"/>
      <c r="FDT88" s="612"/>
      <c r="FDU88" s="181"/>
      <c r="FDV88" s="611"/>
      <c r="FDW88" s="612"/>
      <c r="FDX88" s="612"/>
      <c r="FDY88" s="612"/>
      <c r="FDZ88" s="612"/>
      <c r="FEA88" s="612"/>
      <c r="FEB88" s="181"/>
      <c r="FEC88" s="611"/>
      <c r="FED88" s="612"/>
      <c r="FEE88" s="612"/>
      <c r="FEF88" s="612"/>
      <c r="FEG88" s="612"/>
      <c r="FEH88" s="612"/>
      <c r="FEI88" s="181"/>
      <c r="FEJ88" s="611"/>
      <c r="FEK88" s="612"/>
      <c r="FEL88" s="612"/>
      <c r="FEM88" s="612"/>
      <c r="FEN88" s="612"/>
      <c r="FEO88" s="612"/>
      <c r="FEP88" s="181"/>
      <c r="FEQ88" s="611"/>
      <c r="FER88" s="612"/>
      <c r="FES88" s="612"/>
      <c r="FET88" s="612"/>
      <c r="FEU88" s="612"/>
      <c r="FEV88" s="612"/>
      <c r="FEW88" s="181"/>
      <c r="FEX88" s="611"/>
      <c r="FEY88" s="612"/>
      <c r="FEZ88" s="612"/>
      <c r="FFA88" s="612"/>
      <c r="FFB88" s="612"/>
      <c r="FFC88" s="612"/>
      <c r="FFD88" s="181"/>
      <c r="FFE88" s="611"/>
      <c r="FFF88" s="612"/>
      <c r="FFG88" s="612"/>
      <c r="FFH88" s="612"/>
      <c r="FFI88" s="612"/>
      <c r="FFJ88" s="612"/>
      <c r="FFK88" s="181"/>
      <c r="FFL88" s="611"/>
      <c r="FFM88" s="612"/>
      <c r="FFN88" s="612"/>
      <c r="FFO88" s="612"/>
      <c r="FFP88" s="612"/>
      <c r="FFQ88" s="612"/>
      <c r="FFR88" s="181"/>
      <c r="FFS88" s="611"/>
      <c r="FFT88" s="612"/>
      <c r="FFU88" s="612"/>
      <c r="FFV88" s="612"/>
      <c r="FFW88" s="612"/>
      <c r="FFX88" s="612"/>
      <c r="FFY88" s="181"/>
      <c r="FFZ88" s="611"/>
      <c r="FGA88" s="612"/>
      <c r="FGB88" s="612"/>
      <c r="FGC88" s="612"/>
      <c r="FGD88" s="612"/>
      <c r="FGE88" s="612"/>
      <c r="FGF88" s="181"/>
      <c r="FGG88" s="611"/>
      <c r="FGH88" s="612"/>
      <c r="FGI88" s="612"/>
      <c r="FGJ88" s="612"/>
      <c r="FGK88" s="612"/>
      <c r="FGL88" s="612"/>
      <c r="FGM88" s="181"/>
      <c r="FGN88" s="611"/>
      <c r="FGO88" s="612"/>
      <c r="FGP88" s="612"/>
      <c r="FGQ88" s="612"/>
      <c r="FGR88" s="612"/>
      <c r="FGS88" s="612"/>
      <c r="FGT88" s="181"/>
      <c r="FGU88" s="611"/>
      <c r="FGV88" s="612"/>
      <c r="FGW88" s="612"/>
      <c r="FGX88" s="612"/>
      <c r="FGY88" s="612"/>
      <c r="FGZ88" s="612"/>
      <c r="FHA88" s="181"/>
      <c r="FHB88" s="611"/>
      <c r="FHC88" s="612"/>
      <c r="FHD88" s="612"/>
      <c r="FHE88" s="612"/>
      <c r="FHF88" s="612"/>
      <c r="FHG88" s="612"/>
      <c r="FHH88" s="181"/>
      <c r="FHI88" s="611"/>
      <c r="FHJ88" s="612"/>
      <c r="FHK88" s="612"/>
      <c r="FHL88" s="612"/>
      <c r="FHM88" s="612"/>
      <c r="FHN88" s="612"/>
      <c r="FHO88" s="181"/>
      <c r="FHP88" s="611"/>
      <c r="FHQ88" s="612"/>
      <c r="FHR88" s="612"/>
      <c r="FHS88" s="612"/>
      <c r="FHT88" s="612"/>
      <c r="FHU88" s="612"/>
      <c r="FHV88" s="181"/>
      <c r="FHW88" s="611"/>
      <c r="FHX88" s="612"/>
      <c r="FHY88" s="612"/>
      <c r="FHZ88" s="612"/>
      <c r="FIA88" s="612"/>
      <c r="FIB88" s="612"/>
      <c r="FIC88" s="181"/>
      <c r="FID88" s="611"/>
      <c r="FIE88" s="612"/>
      <c r="FIF88" s="612"/>
      <c r="FIG88" s="612"/>
      <c r="FIH88" s="612"/>
      <c r="FII88" s="612"/>
      <c r="FIJ88" s="181"/>
      <c r="FIK88" s="611"/>
      <c r="FIL88" s="612"/>
      <c r="FIM88" s="612"/>
      <c r="FIN88" s="612"/>
      <c r="FIO88" s="612"/>
      <c r="FIP88" s="612"/>
      <c r="FIQ88" s="181"/>
      <c r="FIR88" s="611"/>
      <c r="FIS88" s="612"/>
      <c r="FIT88" s="612"/>
      <c r="FIU88" s="612"/>
      <c r="FIV88" s="612"/>
      <c r="FIW88" s="612"/>
      <c r="FIX88" s="181"/>
      <c r="FIY88" s="611"/>
      <c r="FIZ88" s="612"/>
      <c r="FJA88" s="612"/>
      <c r="FJB88" s="612"/>
      <c r="FJC88" s="612"/>
      <c r="FJD88" s="612"/>
      <c r="FJE88" s="181"/>
      <c r="FJF88" s="611"/>
      <c r="FJG88" s="612"/>
      <c r="FJH88" s="612"/>
      <c r="FJI88" s="612"/>
      <c r="FJJ88" s="612"/>
      <c r="FJK88" s="612"/>
      <c r="FJL88" s="181"/>
      <c r="FJM88" s="611"/>
      <c r="FJN88" s="612"/>
      <c r="FJO88" s="612"/>
      <c r="FJP88" s="612"/>
      <c r="FJQ88" s="612"/>
      <c r="FJR88" s="612"/>
      <c r="FJS88" s="181"/>
      <c r="FJT88" s="611"/>
      <c r="FJU88" s="612"/>
      <c r="FJV88" s="612"/>
      <c r="FJW88" s="612"/>
      <c r="FJX88" s="612"/>
      <c r="FJY88" s="612"/>
      <c r="FJZ88" s="181"/>
      <c r="FKA88" s="611"/>
      <c r="FKB88" s="612"/>
      <c r="FKC88" s="612"/>
      <c r="FKD88" s="612"/>
      <c r="FKE88" s="612"/>
      <c r="FKF88" s="612"/>
      <c r="FKG88" s="181"/>
      <c r="FKH88" s="611"/>
      <c r="FKI88" s="612"/>
      <c r="FKJ88" s="612"/>
      <c r="FKK88" s="612"/>
      <c r="FKL88" s="612"/>
      <c r="FKM88" s="612"/>
      <c r="FKN88" s="181"/>
      <c r="FKO88" s="611"/>
      <c r="FKP88" s="612"/>
      <c r="FKQ88" s="612"/>
      <c r="FKR88" s="612"/>
      <c r="FKS88" s="612"/>
      <c r="FKT88" s="612"/>
      <c r="FKU88" s="181"/>
      <c r="FKV88" s="611"/>
      <c r="FKW88" s="612"/>
      <c r="FKX88" s="612"/>
      <c r="FKY88" s="612"/>
      <c r="FKZ88" s="612"/>
      <c r="FLA88" s="612"/>
      <c r="FLB88" s="181"/>
      <c r="FLC88" s="611"/>
      <c r="FLD88" s="612"/>
      <c r="FLE88" s="612"/>
      <c r="FLF88" s="612"/>
      <c r="FLG88" s="612"/>
      <c r="FLH88" s="612"/>
      <c r="FLI88" s="181"/>
      <c r="FLJ88" s="611"/>
      <c r="FLK88" s="612"/>
      <c r="FLL88" s="612"/>
      <c r="FLM88" s="612"/>
      <c r="FLN88" s="612"/>
      <c r="FLO88" s="612"/>
      <c r="FLP88" s="181"/>
      <c r="FLQ88" s="611"/>
      <c r="FLR88" s="612"/>
      <c r="FLS88" s="612"/>
      <c r="FLT88" s="612"/>
      <c r="FLU88" s="612"/>
      <c r="FLV88" s="612"/>
      <c r="FLW88" s="181"/>
      <c r="FLX88" s="611"/>
      <c r="FLY88" s="612"/>
      <c r="FLZ88" s="612"/>
      <c r="FMA88" s="612"/>
      <c r="FMB88" s="612"/>
      <c r="FMC88" s="612"/>
      <c r="FMD88" s="181"/>
      <c r="FME88" s="611"/>
      <c r="FMF88" s="612"/>
      <c r="FMG88" s="612"/>
      <c r="FMH88" s="612"/>
      <c r="FMI88" s="612"/>
      <c r="FMJ88" s="612"/>
      <c r="FMK88" s="181"/>
      <c r="FML88" s="611"/>
      <c r="FMM88" s="612"/>
      <c r="FMN88" s="612"/>
      <c r="FMO88" s="612"/>
      <c r="FMP88" s="612"/>
      <c r="FMQ88" s="612"/>
      <c r="FMR88" s="181"/>
      <c r="FMS88" s="611"/>
      <c r="FMT88" s="612"/>
      <c r="FMU88" s="612"/>
      <c r="FMV88" s="612"/>
      <c r="FMW88" s="612"/>
      <c r="FMX88" s="612"/>
      <c r="FMY88" s="181"/>
      <c r="FMZ88" s="611"/>
      <c r="FNA88" s="612"/>
      <c r="FNB88" s="612"/>
      <c r="FNC88" s="612"/>
      <c r="FND88" s="612"/>
      <c r="FNE88" s="612"/>
      <c r="FNF88" s="181"/>
      <c r="FNG88" s="611"/>
      <c r="FNH88" s="612"/>
      <c r="FNI88" s="612"/>
      <c r="FNJ88" s="612"/>
      <c r="FNK88" s="612"/>
      <c r="FNL88" s="612"/>
      <c r="FNM88" s="181"/>
      <c r="FNN88" s="611"/>
      <c r="FNO88" s="612"/>
      <c r="FNP88" s="612"/>
      <c r="FNQ88" s="612"/>
      <c r="FNR88" s="612"/>
      <c r="FNS88" s="612"/>
      <c r="FNT88" s="181"/>
      <c r="FNU88" s="611"/>
      <c r="FNV88" s="612"/>
      <c r="FNW88" s="612"/>
      <c r="FNX88" s="612"/>
      <c r="FNY88" s="612"/>
      <c r="FNZ88" s="612"/>
      <c r="FOA88" s="181"/>
      <c r="FOB88" s="611"/>
      <c r="FOC88" s="612"/>
      <c r="FOD88" s="612"/>
      <c r="FOE88" s="612"/>
      <c r="FOF88" s="612"/>
      <c r="FOG88" s="612"/>
      <c r="FOH88" s="181"/>
      <c r="FOI88" s="611"/>
      <c r="FOJ88" s="612"/>
      <c r="FOK88" s="612"/>
      <c r="FOL88" s="612"/>
      <c r="FOM88" s="612"/>
      <c r="FON88" s="612"/>
      <c r="FOO88" s="181"/>
      <c r="FOP88" s="611"/>
      <c r="FOQ88" s="612"/>
      <c r="FOR88" s="612"/>
      <c r="FOS88" s="612"/>
      <c r="FOT88" s="612"/>
      <c r="FOU88" s="612"/>
      <c r="FOV88" s="181"/>
      <c r="FOW88" s="611"/>
      <c r="FOX88" s="612"/>
      <c r="FOY88" s="612"/>
      <c r="FOZ88" s="612"/>
      <c r="FPA88" s="612"/>
      <c r="FPB88" s="612"/>
      <c r="FPC88" s="181"/>
      <c r="FPD88" s="611"/>
      <c r="FPE88" s="612"/>
      <c r="FPF88" s="612"/>
      <c r="FPG88" s="612"/>
      <c r="FPH88" s="612"/>
      <c r="FPI88" s="612"/>
      <c r="FPJ88" s="181"/>
      <c r="FPK88" s="611"/>
      <c r="FPL88" s="612"/>
      <c r="FPM88" s="612"/>
      <c r="FPN88" s="612"/>
      <c r="FPO88" s="612"/>
      <c r="FPP88" s="612"/>
      <c r="FPQ88" s="181"/>
      <c r="FPR88" s="611"/>
      <c r="FPS88" s="612"/>
      <c r="FPT88" s="612"/>
      <c r="FPU88" s="612"/>
      <c r="FPV88" s="612"/>
      <c r="FPW88" s="612"/>
      <c r="FPX88" s="181"/>
      <c r="FPY88" s="611"/>
      <c r="FPZ88" s="612"/>
      <c r="FQA88" s="612"/>
      <c r="FQB88" s="612"/>
      <c r="FQC88" s="612"/>
      <c r="FQD88" s="612"/>
      <c r="FQE88" s="181"/>
      <c r="FQF88" s="611"/>
      <c r="FQG88" s="612"/>
      <c r="FQH88" s="612"/>
      <c r="FQI88" s="612"/>
      <c r="FQJ88" s="612"/>
      <c r="FQK88" s="612"/>
      <c r="FQL88" s="181"/>
      <c r="FQM88" s="611"/>
      <c r="FQN88" s="612"/>
      <c r="FQO88" s="612"/>
      <c r="FQP88" s="612"/>
      <c r="FQQ88" s="612"/>
      <c r="FQR88" s="612"/>
      <c r="FQS88" s="181"/>
      <c r="FQT88" s="611"/>
      <c r="FQU88" s="612"/>
      <c r="FQV88" s="612"/>
      <c r="FQW88" s="612"/>
      <c r="FQX88" s="612"/>
      <c r="FQY88" s="612"/>
      <c r="FQZ88" s="181"/>
      <c r="FRA88" s="611"/>
      <c r="FRB88" s="612"/>
      <c r="FRC88" s="612"/>
      <c r="FRD88" s="612"/>
      <c r="FRE88" s="612"/>
      <c r="FRF88" s="612"/>
      <c r="FRG88" s="181"/>
      <c r="FRH88" s="611"/>
      <c r="FRI88" s="612"/>
      <c r="FRJ88" s="612"/>
      <c r="FRK88" s="612"/>
      <c r="FRL88" s="612"/>
      <c r="FRM88" s="612"/>
      <c r="FRN88" s="181"/>
      <c r="FRO88" s="611"/>
      <c r="FRP88" s="612"/>
      <c r="FRQ88" s="612"/>
      <c r="FRR88" s="612"/>
      <c r="FRS88" s="612"/>
      <c r="FRT88" s="612"/>
      <c r="FRU88" s="181"/>
      <c r="FRV88" s="611"/>
      <c r="FRW88" s="612"/>
      <c r="FRX88" s="612"/>
      <c r="FRY88" s="612"/>
      <c r="FRZ88" s="612"/>
      <c r="FSA88" s="612"/>
      <c r="FSB88" s="181"/>
      <c r="FSC88" s="611"/>
      <c r="FSD88" s="612"/>
      <c r="FSE88" s="612"/>
      <c r="FSF88" s="612"/>
      <c r="FSG88" s="612"/>
      <c r="FSH88" s="612"/>
      <c r="FSI88" s="181"/>
      <c r="FSJ88" s="611"/>
      <c r="FSK88" s="612"/>
      <c r="FSL88" s="612"/>
      <c r="FSM88" s="612"/>
      <c r="FSN88" s="612"/>
      <c r="FSO88" s="612"/>
      <c r="FSP88" s="181"/>
      <c r="FSQ88" s="611"/>
      <c r="FSR88" s="612"/>
      <c r="FSS88" s="612"/>
      <c r="FST88" s="612"/>
      <c r="FSU88" s="612"/>
      <c r="FSV88" s="612"/>
      <c r="FSW88" s="181"/>
      <c r="FSX88" s="611"/>
      <c r="FSY88" s="612"/>
      <c r="FSZ88" s="612"/>
      <c r="FTA88" s="612"/>
      <c r="FTB88" s="612"/>
      <c r="FTC88" s="612"/>
      <c r="FTD88" s="181"/>
      <c r="FTE88" s="611"/>
      <c r="FTF88" s="612"/>
      <c r="FTG88" s="612"/>
      <c r="FTH88" s="612"/>
      <c r="FTI88" s="612"/>
      <c r="FTJ88" s="612"/>
      <c r="FTK88" s="181"/>
      <c r="FTL88" s="611"/>
      <c r="FTM88" s="612"/>
      <c r="FTN88" s="612"/>
      <c r="FTO88" s="612"/>
      <c r="FTP88" s="612"/>
      <c r="FTQ88" s="612"/>
      <c r="FTR88" s="181"/>
      <c r="FTS88" s="611"/>
      <c r="FTT88" s="612"/>
      <c r="FTU88" s="612"/>
      <c r="FTV88" s="612"/>
      <c r="FTW88" s="612"/>
      <c r="FTX88" s="612"/>
      <c r="FTY88" s="181"/>
      <c r="FTZ88" s="611"/>
      <c r="FUA88" s="612"/>
      <c r="FUB88" s="612"/>
      <c r="FUC88" s="612"/>
      <c r="FUD88" s="612"/>
      <c r="FUE88" s="612"/>
      <c r="FUF88" s="181"/>
      <c r="FUG88" s="611"/>
      <c r="FUH88" s="612"/>
      <c r="FUI88" s="612"/>
      <c r="FUJ88" s="612"/>
      <c r="FUK88" s="612"/>
      <c r="FUL88" s="612"/>
      <c r="FUM88" s="181"/>
      <c r="FUN88" s="611"/>
      <c r="FUO88" s="612"/>
      <c r="FUP88" s="612"/>
      <c r="FUQ88" s="612"/>
      <c r="FUR88" s="612"/>
      <c r="FUS88" s="612"/>
      <c r="FUT88" s="181"/>
      <c r="FUU88" s="611"/>
      <c r="FUV88" s="612"/>
      <c r="FUW88" s="612"/>
      <c r="FUX88" s="612"/>
      <c r="FUY88" s="612"/>
      <c r="FUZ88" s="612"/>
      <c r="FVA88" s="181"/>
      <c r="FVB88" s="611"/>
      <c r="FVC88" s="612"/>
      <c r="FVD88" s="612"/>
      <c r="FVE88" s="612"/>
      <c r="FVF88" s="612"/>
      <c r="FVG88" s="612"/>
      <c r="FVH88" s="181"/>
      <c r="FVI88" s="611"/>
      <c r="FVJ88" s="612"/>
      <c r="FVK88" s="612"/>
      <c r="FVL88" s="612"/>
      <c r="FVM88" s="612"/>
      <c r="FVN88" s="612"/>
      <c r="FVO88" s="181"/>
      <c r="FVP88" s="611"/>
      <c r="FVQ88" s="612"/>
      <c r="FVR88" s="612"/>
      <c r="FVS88" s="612"/>
      <c r="FVT88" s="612"/>
      <c r="FVU88" s="612"/>
      <c r="FVV88" s="181"/>
      <c r="FVW88" s="611"/>
      <c r="FVX88" s="612"/>
      <c r="FVY88" s="612"/>
      <c r="FVZ88" s="612"/>
      <c r="FWA88" s="612"/>
      <c r="FWB88" s="612"/>
      <c r="FWC88" s="181"/>
      <c r="FWD88" s="611"/>
      <c r="FWE88" s="612"/>
      <c r="FWF88" s="612"/>
      <c r="FWG88" s="612"/>
      <c r="FWH88" s="612"/>
      <c r="FWI88" s="612"/>
      <c r="FWJ88" s="181"/>
      <c r="FWK88" s="611"/>
      <c r="FWL88" s="612"/>
      <c r="FWM88" s="612"/>
      <c r="FWN88" s="612"/>
      <c r="FWO88" s="612"/>
      <c r="FWP88" s="612"/>
      <c r="FWQ88" s="181"/>
      <c r="FWR88" s="611"/>
      <c r="FWS88" s="612"/>
      <c r="FWT88" s="612"/>
      <c r="FWU88" s="612"/>
      <c r="FWV88" s="612"/>
      <c r="FWW88" s="612"/>
      <c r="FWX88" s="181"/>
      <c r="FWY88" s="611"/>
      <c r="FWZ88" s="612"/>
      <c r="FXA88" s="612"/>
      <c r="FXB88" s="612"/>
      <c r="FXC88" s="612"/>
      <c r="FXD88" s="612"/>
      <c r="FXE88" s="181"/>
      <c r="FXF88" s="611"/>
      <c r="FXG88" s="612"/>
      <c r="FXH88" s="612"/>
      <c r="FXI88" s="612"/>
      <c r="FXJ88" s="612"/>
      <c r="FXK88" s="612"/>
      <c r="FXL88" s="181"/>
      <c r="FXM88" s="611"/>
      <c r="FXN88" s="612"/>
      <c r="FXO88" s="612"/>
      <c r="FXP88" s="612"/>
      <c r="FXQ88" s="612"/>
      <c r="FXR88" s="612"/>
      <c r="FXS88" s="181"/>
      <c r="FXT88" s="611"/>
      <c r="FXU88" s="612"/>
      <c r="FXV88" s="612"/>
      <c r="FXW88" s="612"/>
      <c r="FXX88" s="612"/>
      <c r="FXY88" s="612"/>
      <c r="FXZ88" s="181"/>
      <c r="FYA88" s="611"/>
      <c r="FYB88" s="612"/>
      <c r="FYC88" s="612"/>
      <c r="FYD88" s="612"/>
      <c r="FYE88" s="612"/>
      <c r="FYF88" s="612"/>
      <c r="FYG88" s="181"/>
      <c r="FYH88" s="611"/>
      <c r="FYI88" s="612"/>
      <c r="FYJ88" s="612"/>
      <c r="FYK88" s="612"/>
      <c r="FYL88" s="612"/>
      <c r="FYM88" s="612"/>
      <c r="FYN88" s="181"/>
      <c r="FYO88" s="611"/>
      <c r="FYP88" s="612"/>
      <c r="FYQ88" s="612"/>
      <c r="FYR88" s="612"/>
      <c r="FYS88" s="612"/>
      <c r="FYT88" s="612"/>
      <c r="FYU88" s="181"/>
      <c r="FYV88" s="611"/>
      <c r="FYW88" s="612"/>
      <c r="FYX88" s="612"/>
      <c r="FYY88" s="612"/>
      <c r="FYZ88" s="612"/>
      <c r="FZA88" s="612"/>
      <c r="FZB88" s="181"/>
      <c r="FZC88" s="611"/>
      <c r="FZD88" s="612"/>
      <c r="FZE88" s="612"/>
      <c r="FZF88" s="612"/>
      <c r="FZG88" s="612"/>
      <c r="FZH88" s="612"/>
      <c r="FZI88" s="181"/>
      <c r="FZJ88" s="611"/>
      <c r="FZK88" s="612"/>
      <c r="FZL88" s="612"/>
      <c r="FZM88" s="612"/>
      <c r="FZN88" s="612"/>
      <c r="FZO88" s="612"/>
      <c r="FZP88" s="181"/>
      <c r="FZQ88" s="611"/>
      <c r="FZR88" s="612"/>
      <c r="FZS88" s="612"/>
      <c r="FZT88" s="612"/>
      <c r="FZU88" s="612"/>
      <c r="FZV88" s="612"/>
      <c r="FZW88" s="181"/>
      <c r="FZX88" s="611"/>
      <c r="FZY88" s="612"/>
      <c r="FZZ88" s="612"/>
      <c r="GAA88" s="612"/>
      <c r="GAB88" s="612"/>
      <c r="GAC88" s="612"/>
      <c r="GAD88" s="181"/>
      <c r="GAE88" s="611"/>
      <c r="GAF88" s="612"/>
      <c r="GAG88" s="612"/>
      <c r="GAH88" s="612"/>
      <c r="GAI88" s="612"/>
      <c r="GAJ88" s="612"/>
      <c r="GAK88" s="181"/>
      <c r="GAL88" s="611"/>
      <c r="GAM88" s="612"/>
      <c r="GAN88" s="612"/>
      <c r="GAO88" s="612"/>
      <c r="GAP88" s="612"/>
      <c r="GAQ88" s="612"/>
      <c r="GAR88" s="181"/>
      <c r="GAS88" s="611"/>
      <c r="GAT88" s="612"/>
      <c r="GAU88" s="612"/>
      <c r="GAV88" s="612"/>
      <c r="GAW88" s="612"/>
      <c r="GAX88" s="612"/>
      <c r="GAY88" s="181"/>
      <c r="GAZ88" s="611"/>
      <c r="GBA88" s="612"/>
      <c r="GBB88" s="612"/>
      <c r="GBC88" s="612"/>
      <c r="GBD88" s="612"/>
      <c r="GBE88" s="612"/>
      <c r="GBF88" s="181"/>
      <c r="GBG88" s="611"/>
      <c r="GBH88" s="612"/>
      <c r="GBI88" s="612"/>
      <c r="GBJ88" s="612"/>
      <c r="GBK88" s="612"/>
      <c r="GBL88" s="612"/>
      <c r="GBM88" s="181"/>
      <c r="GBN88" s="611"/>
      <c r="GBO88" s="612"/>
      <c r="GBP88" s="612"/>
      <c r="GBQ88" s="612"/>
      <c r="GBR88" s="612"/>
      <c r="GBS88" s="612"/>
      <c r="GBT88" s="181"/>
      <c r="GBU88" s="611"/>
      <c r="GBV88" s="612"/>
      <c r="GBW88" s="612"/>
      <c r="GBX88" s="612"/>
      <c r="GBY88" s="612"/>
      <c r="GBZ88" s="612"/>
      <c r="GCA88" s="181"/>
      <c r="GCB88" s="611"/>
      <c r="GCC88" s="612"/>
      <c r="GCD88" s="612"/>
      <c r="GCE88" s="612"/>
      <c r="GCF88" s="612"/>
      <c r="GCG88" s="612"/>
      <c r="GCH88" s="181"/>
      <c r="GCI88" s="611"/>
      <c r="GCJ88" s="612"/>
      <c r="GCK88" s="612"/>
      <c r="GCL88" s="612"/>
      <c r="GCM88" s="612"/>
      <c r="GCN88" s="612"/>
      <c r="GCO88" s="181"/>
      <c r="GCP88" s="611"/>
      <c r="GCQ88" s="612"/>
      <c r="GCR88" s="612"/>
      <c r="GCS88" s="612"/>
      <c r="GCT88" s="612"/>
      <c r="GCU88" s="612"/>
      <c r="GCV88" s="181"/>
      <c r="GCW88" s="611"/>
      <c r="GCX88" s="612"/>
      <c r="GCY88" s="612"/>
      <c r="GCZ88" s="612"/>
      <c r="GDA88" s="612"/>
      <c r="GDB88" s="612"/>
      <c r="GDC88" s="181"/>
      <c r="GDD88" s="611"/>
      <c r="GDE88" s="612"/>
      <c r="GDF88" s="612"/>
      <c r="GDG88" s="612"/>
      <c r="GDH88" s="612"/>
      <c r="GDI88" s="612"/>
      <c r="GDJ88" s="181"/>
      <c r="GDK88" s="611"/>
      <c r="GDL88" s="612"/>
      <c r="GDM88" s="612"/>
      <c r="GDN88" s="612"/>
      <c r="GDO88" s="612"/>
      <c r="GDP88" s="612"/>
      <c r="GDQ88" s="181"/>
      <c r="GDR88" s="611"/>
      <c r="GDS88" s="612"/>
      <c r="GDT88" s="612"/>
      <c r="GDU88" s="612"/>
      <c r="GDV88" s="612"/>
      <c r="GDW88" s="612"/>
      <c r="GDX88" s="181"/>
      <c r="GDY88" s="611"/>
      <c r="GDZ88" s="612"/>
      <c r="GEA88" s="612"/>
      <c r="GEB88" s="612"/>
      <c r="GEC88" s="612"/>
      <c r="GED88" s="612"/>
      <c r="GEE88" s="181"/>
      <c r="GEF88" s="611"/>
      <c r="GEG88" s="612"/>
      <c r="GEH88" s="612"/>
      <c r="GEI88" s="612"/>
      <c r="GEJ88" s="612"/>
      <c r="GEK88" s="612"/>
      <c r="GEL88" s="181"/>
      <c r="GEM88" s="611"/>
      <c r="GEN88" s="612"/>
      <c r="GEO88" s="612"/>
      <c r="GEP88" s="612"/>
      <c r="GEQ88" s="612"/>
      <c r="GER88" s="612"/>
      <c r="GES88" s="181"/>
      <c r="GET88" s="611"/>
      <c r="GEU88" s="612"/>
      <c r="GEV88" s="612"/>
      <c r="GEW88" s="612"/>
      <c r="GEX88" s="612"/>
      <c r="GEY88" s="612"/>
      <c r="GEZ88" s="181"/>
      <c r="GFA88" s="611"/>
      <c r="GFB88" s="612"/>
      <c r="GFC88" s="612"/>
      <c r="GFD88" s="612"/>
      <c r="GFE88" s="612"/>
      <c r="GFF88" s="612"/>
      <c r="GFG88" s="181"/>
      <c r="GFH88" s="611"/>
      <c r="GFI88" s="612"/>
      <c r="GFJ88" s="612"/>
      <c r="GFK88" s="612"/>
      <c r="GFL88" s="612"/>
      <c r="GFM88" s="612"/>
      <c r="GFN88" s="181"/>
      <c r="GFO88" s="611"/>
      <c r="GFP88" s="612"/>
      <c r="GFQ88" s="612"/>
      <c r="GFR88" s="612"/>
      <c r="GFS88" s="612"/>
      <c r="GFT88" s="612"/>
      <c r="GFU88" s="181"/>
      <c r="GFV88" s="611"/>
      <c r="GFW88" s="612"/>
      <c r="GFX88" s="612"/>
      <c r="GFY88" s="612"/>
      <c r="GFZ88" s="612"/>
      <c r="GGA88" s="612"/>
      <c r="GGB88" s="181"/>
      <c r="GGC88" s="611"/>
      <c r="GGD88" s="612"/>
      <c r="GGE88" s="612"/>
      <c r="GGF88" s="612"/>
      <c r="GGG88" s="612"/>
      <c r="GGH88" s="612"/>
      <c r="GGI88" s="181"/>
      <c r="GGJ88" s="611"/>
      <c r="GGK88" s="612"/>
      <c r="GGL88" s="612"/>
      <c r="GGM88" s="612"/>
      <c r="GGN88" s="612"/>
      <c r="GGO88" s="612"/>
      <c r="GGP88" s="181"/>
      <c r="GGQ88" s="611"/>
      <c r="GGR88" s="612"/>
      <c r="GGS88" s="612"/>
      <c r="GGT88" s="612"/>
      <c r="GGU88" s="612"/>
      <c r="GGV88" s="612"/>
      <c r="GGW88" s="181"/>
      <c r="GGX88" s="611"/>
      <c r="GGY88" s="612"/>
      <c r="GGZ88" s="612"/>
      <c r="GHA88" s="612"/>
      <c r="GHB88" s="612"/>
      <c r="GHC88" s="612"/>
      <c r="GHD88" s="181"/>
      <c r="GHE88" s="611"/>
      <c r="GHF88" s="612"/>
      <c r="GHG88" s="612"/>
      <c r="GHH88" s="612"/>
      <c r="GHI88" s="612"/>
      <c r="GHJ88" s="612"/>
      <c r="GHK88" s="181"/>
      <c r="GHL88" s="611"/>
      <c r="GHM88" s="612"/>
      <c r="GHN88" s="612"/>
      <c r="GHO88" s="612"/>
      <c r="GHP88" s="612"/>
      <c r="GHQ88" s="612"/>
      <c r="GHR88" s="181"/>
      <c r="GHS88" s="611"/>
      <c r="GHT88" s="612"/>
      <c r="GHU88" s="612"/>
      <c r="GHV88" s="612"/>
      <c r="GHW88" s="612"/>
      <c r="GHX88" s="612"/>
      <c r="GHY88" s="181"/>
      <c r="GHZ88" s="611"/>
      <c r="GIA88" s="612"/>
      <c r="GIB88" s="612"/>
      <c r="GIC88" s="612"/>
      <c r="GID88" s="612"/>
      <c r="GIE88" s="612"/>
      <c r="GIF88" s="181"/>
      <c r="GIG88" s="611"/>
      <c r="GIH88" s="612"/>
      <c r="GII88" s="612"/>
      <c r="GIJ88" s="612"/>
      <c r="GIK88" s="612"/>
      <c r="GIL88" s="612"/>
      <c r="GIM88" s="181"/>
      <c r="GIN88" s="611"/>
      <c r="GIO88" s="612"/>
      <c r="GIP88" s="612"/>
      <c r="GIQ88" s="612"/>
      <c r="GIR88" s="612"/>
      <c r="GIS88" s="612"/>
      <c r="GIT88" s="181"/>
      <c r="GIU88" s="611"/>
      <c r="GIV88" s="612"/>
      <c r="GIW88" s="612"/>
      <c r="GIX88" s="612"/>
      <c r="GIY88" s="612"/>
      <c r="GIZ88" s="612"/>
      <c r="GJA88" s="181"/>
      <c r="GJB88" s="611"/>
      <c r="GJC88" s="612"/>
      <c r="GJD88" s="612"/>
      <c r="GJE88" s="612"/>
      <c r="GJF88" s="612"/>
      <c r="GJG88" s="612"/>
      <c r="GJH88" s="181"/>
      <c r="GJI88" s="611"/>
      <c r="GJJ88" s="612"/>
      <c r="GJK88" s="612"/>
      <c r="GJL88" s="612"/>
      <c r="GJM88" s="612"/>
      <c r="GJN88" s="612"/>
      <c r="GJO88" s="181"/>
      <c r="GJP88" s="611"/>
      <c r="GJQ88" s="612"/>
      <c r="GJR88" s="612"/>
      <c r="GJS88" s="612"/>
      <c r="GJT88" s="612"/>
      <c r="GJU88" s="612"/>
      <c r="GJV88" s="181"/>
      <c r="GJW88" s="611"/>
      <c r="GJX88" s="612"/>
      <c r="GJY88" s="612"/>
      <c r="GJZ88" s="612"/>
      <c r="GKA88" s="612"/>
      <c r="GKB88" s="612"/>
      <c r="GKC88" s="181"/>
      <c r="GKD88" s="611"/>
      <c r="GKE88" s="612"/>
      <c r="GKF88" s="612"/>
      <c r="GKG88" s="612"/>
      <c r="GKH88" s="612"/>
      <c r="GKI88" s="612"/>
      <c r="GKJ88" s="181"/>
      <c r="GKK88" s="611"/>
      <c r="GKL88" s="612"/>
      <c r="GKM88" s="612"/>
      <c r="GKN88" s="612"/>
      <c r="GKO88" s="612"/>
      <c r="GKP88" s="612"/>
      <c r="GKQ88" s="181"/>
      <c r="GKR88" s="611"/>
      <c r="GKS88" s="612"/>
      <c r="GKT88" s="612"/>
      <c r="GKU88" s="612"/>
      <c r="GKV88" s="612"/>
      <c r="GKW88" s="612"/>
      <c r="GKX88" s="181"/>
      <c r="GKY88" s="611"/>
      <c r="GKZ88" s="612"/>
      <c r="GLA88" s="612"/>
      <c r="GLB88" s="612"/>
      <c r="GLC88" s="612"/>
      <c r="GLD88" s="612"/>
      <c r="GLE88" s="181"/>
      <c r="GLF88" s="611"/>
      <c r="GLG88" s="612"/>
      <c r="GLH88" s="612"/>
      <c r="GLI88" s="612"/>
      <c r="GLJ88" s="612"/>
      <c r="GLK88" s="612"/>
      <c r="GLL88" s="181"/>
      <c r="GLM88" s="611"/>
      <c r="GLN88" s="612"/>
      <c r="GLO88" s="612"/>
      <c r="GLP88" s="612"/>
      <c r="GLQ88" s="612"/>
      <c r="GLR88" s="612"/>
      <c r="GLS88" s="181"/>
      <c r="GLT88" s="611"/>
      <c r="GLU88" s="612"/>
      <c r="GLV88" s="612"/>
      <c r="GLW88" s="612"/>
      <c r="GLX88" s="612"/>
      <c r="GLY88" s="612"/>
      <c r="GLZ88" s="181"/>
      <c r="GMA88" s="611"/>
      <c r="GMB88" s="612"/>
      <c r="GMC88" s="612"/>
      <c r="GMD88" s="612"/>
      <c r="GME88" s="612"/>
      <c r="GMF88" s="612"/>
      <c r="GMG88" s="181"/>
      <c r="GMH88" s="611"/>
      <c r="GMI88" s="612"/>
      <c r="GMJ88" s="612"/>
      <c r="GMK88" s="612"/>
      <c r="GML88" s="612"/>
      <c r="GMM88" s="612"/>
      <c r="GMN88" s="181"/>
      <c r="GMO88" s="611"/>
      <c r="GMP88" s="612"/>
      <c r="GMQ88" s="612"/>
      <c r="GMR88" s="612"/>
      <c r="GMS88" s="612"/>
      <c r="GMT88" s="612"/>
      <c r="GMU88" s="181"/>
      <c r="GMV88" s="611"/>
      <c r="GMW88" s="612"/>
      <c r="GMX88" s="612"/>
      <c r="GMY88" s="612"/>
      <c r="GMZ88" s="612"/>
      <c r="GNA88" s="612"/>
      <c r="GNB88" s="181"/>
      <c r="GNC88" s="611"/>
      <c r="GND88" s="612"/>
      <c r="GNE88" s="612"/>
      <c r="GNF88" s="612"/>
      <c r="GNG88" s="612"/>
      <c r="GNH88" s="612"/>
      <c r="GNI88" s="181"/>
      <c r="GNJ88" s="611"/>
      <c r="GNK88" s="612"/>
      <c r="GNL88" s="612"/>
      <c r="GNM88" s="612"/>
      <c r="GNN88" s="612"/>
      <c r="GNO88" s="612"/>
      <c r="GNP88" s="181"/>
      <c r="GNQ88" s="611"/>
      <c r="GNR88" s="612"/>
      <c r="GNS88" s="612"/>
      <c r="GNT88" s="612"/>
      <c r="GNU88" s="612"/>
      <c r="GNV88" s="612"/>
      <c r="GNW88" s="181"/>
      <c r="GNX88" s="611"/>
      <c r="GNY88" s="612"/>
      <c r="GNZ88" s="612"/>
      <c r="GOA88" s="612"/>
      <c r="GOB88" s="612"/>
      <c r="GOC88" s="612"/>
      <c r="GOD88" s="181"/>
      <c r="GOE88" s="611"/>
      <c r="GOF88" s="612"/>
      <c r="GOG88" s="612"/>
      <c r="GOH88" s="612"/>
      <c r="GOI88" s="612"/>
      <c r="GOJ88" s="612"/>
      <c r="GOK88" s="181"/>
      <c r="GOL88" s="611"/>
      <c r="GOM88" s="612"/>
      <c r="GON88" s="612"/>
      <c r="GOO88" s="612"/>
      <c r="GOP88" s="612"/>
      <c r="GOQ88" s="612"/>
      <c r="GOR88" s="181"/>
      <c r="GOS88" s="611"/>
      <c r="GOT88" s="612"/>
      <c r="GOU88" s="612"/>
      <c r="GOV88" s="612"/>
      <c r="GOW88" s="612"/>
      <c r="GOX88" s="612"/>
      <c r="GOY88" s="181"/>
      <c r="GOZ88" s="611"/>
      <c r="GPA88" s="612"/>
      <c r="GPB88" s="612"/>
      <c r="GPC88" s="612"/>
      <c r="GPD88" s="612"/>
      <c r="GPE88" s="612"/>
      <c r="GPF88" s="181"/>
      <c r="GPG88" s="611"/>
      <c r="GPH88" s="612"/>
      <c r="GPI88" s="612"/>
      <c r="GPJ88" s="612"/>
      <c r="GPK88" s="612"/>
      <c r="GPL88" s="612"/>
      <c r="GPM88" s="181"/>
      <c r="GPN88" s="611"/>
      <c r="GPO88" s="612"/>
      <c r="GPP88" s="612"/>
      <c r="GPQ88" s="612"/>
      <c r="GPR88" s="612"/>
      <c r="GPS88" s="612"/>
      <c r="GPT88" s="181"/>
      <c r="GPU88" s="611"/>
      <c r="GPV88" s="612"/>
      <c r="GPW88" s="612"/>
      <c r="GPX88" s="612"/>
      <c r="GPY88" s="612"/>
      <c r="GPZ88" s="612"/>
      <c r="GQA88" s="181"/>
      <c r="GQB88" s="611"/>
      <c r="GQC88" s="612"/>
      <c r="GQD88" s="612"/>
      <c r="GQE88" s="612"/>
      <c r="GQF88" s="612"/>
      <c r="GQG88" s="612"/>
      <c r="GQH88" s="181"/>
      <c r="GQI88" s="611"/>
      <c r="GQJ88" s="612"/>
      <c r="GQK88" s="612"/>
      <c r="GQL88" s="612"/>
      <c r="GQM88" s="612"/>
      <c r="GQN88" s="612"/>
      <c r="GQO88" s="181"/>
      <c r="GQP88" s="611"/>
      <c r="GQQ88" s="612"/>
      <c r="GQR88" s="612"/>
      <c r="GQS88" s="612"/>
      <c r="GQT88" s="612"/>
      <c r="GQU88" s="612"/>
      <c r="GQV88" s="181"/>
      <c r="GQW88" s="611"/>
      <c r="GQX88" s="612"/>
      <c r="GQY88" s="612"/>
      <c r="GQZ88" s="612"/>
      <c r="GRA88" s="612"/>
      <c r="GRB88" s="612"/>
      <c r="GRC88" s="181"/>
      <c r="GRD88" s="611"/>
      <c r="GRE88" s="612"/>
      <c r="GRF88" s="612"/>
      <c r="GRG88" s="612"/>
      <c r="GRH88" s="612"/>
      <c r="GRI88" s="612"/>
      <c r="GRJ88" s="181"/>
      <c r="GRK88" s="611"/>
      <c r="GRL88" s="612"/>
      <c r="GRM88" s="612"/>
      <c r="GRN88" s="612"/>
      <c r="GRO88" s="612"/>
      <c r="GRP88" s="612"/>
      <c r="GRQ88" s="181"/>
      <c r="GRR88" s="611"/>
      <c r="GRS88" s="612"/>
      <c r="GRT88" s="612"/>
      <c r="GRU88" s="612"/>
      <c r="GRV88" s="612"/>
      <c r="GRW88" s="612"/>
      <c r="GRX88" s="181"/>
      <c r="GRY88" s="611"/>
      <c r="GRZ88" s="612"/>
      <c r="GSA88" s="612"/>
      <c r="GSB88" s="612"/>
      <c r="GSC88" s="612"/>
      <c r="GSD88" s="612"/>
      <c r="GSE88" s="181"/>
      <c r="GSF88" s="611"/>
      <c r="GSG88" s="612"/>
      <c r="GSH88" s="612"/>
      <c r="GSI88" s="612"/>
      <c r="GSJ88" s="612"/>
      <c r="GSK88" s="612"/>
      <c r="GSL88" s="181"/>
      <c r="GSM88" s="611"/>
      <c r="GSN88" s="612"/>
      <c r="GSO88" s="612"/>
      <c r="GSP88" s="612"/>
      <c r="GSQ88" s="612"/>
      <c r="GSR88" s="612"/>
      <c r="GSS88" s="181"/>
      <c r="GST88" s="611"/>
      <c r="GSU88" s="612"/>
      <c r="GSV88" s="612"/>
      <c r="GSW88" s="612"/>
      <c r="GSX88" s="612"/>
      <c r="GSY88" s="612"/>
      <c r="GSZ88" s="181"/>
      <c r="GTA88" s="611"/>
      <c r="GTB88" s="612"/>
      <c r="GTC88" s="612"/>
      <c r="GTD88" s="612"/>
      <c r="GTE88" s="612"/>
      <c r="GTF88" s="612"/>
      <c r="GTG88" s="181"/>
      <c r="GTH88" s="611"/>
      <c r="GTI88" s="612"/>
      <c r="GTJ88" s="612"/>
      <c r="GTK88" s="612"/>
      <c r="GTL88" s="612"/>
      <c r="GTM88" s="612"/>
      <c r="GTN88" s="181"/>
      <c r="GTO88" s="611"/>
      <c r="GTP88" s="612"/>
      <c r="GTQ88" s="612"/>
      <c r="GTR88" s="612"/>
      <c r="GTS88" s="612"/>
      <c r="GTT88" s="612"/>
      <c r="GTU88" s="181"/>
      <c r="GTV88" s="611"/>
      <c r="GTW88" s="612"/>
      <c r="GTX88" s="612"/>
      <c r="GTY88" s="612"/>
      <c r="GTZ88" s="612"/>
      <c r="GUA88" s="612"/>
      <c r="GUB88" s="181"/>
      <c r="GUC88" s="611"/>
      <c r="GUD88" s="612"/>
      <c r="GUE88" s="612"/>
      <c r="GUF88" s="612"/>
      <c r="GUG88" s="612"/>
      <c r="GUH88" s="612"/>
      <c r="GUI88" s="181"/>
      <c r="GUJ88" s="611"/>
      <c r="GUK88" s="612"/>
      <c r="GUL88" s="612"/>
      <c r="GUM88" s="612"/>
      <c r="GUN88" s="612"/>
      <c r="GUO88" s="612"/>
      <c r="GUP88" s="181"/>
      <c r="GUQ88" s="611"/>
      <c r="GUR88" s="612"/>
      <c r="GUS88" s="612"/>
      <c r="GUT88" s="612"/>
      <c r="GUU88" s="612"/>
      <c r="GUV88" s="612"/>
      <c r="GUW88" s="181"/>
      <c r="GUX88" s="611"/>
      <c r="GUY88" s="612"/>
      <c r="GUZ88" s="612"/>
      <c r="GVA88" s="612"/>
      <c r="GVB88" s="612"/>
      <c r="GVC88" s="612"/>
      <c r="GVD88" s="181"/>
      <c r="GVE88" s="611"/>
      <c r="GVF88" s="612"/>
      <c r="GVG88" s="612"/>
      <c r="GVH88" s="612"/>
      <c r="GVI88" s="612"/>
      <c r="GVJ88" s="612"/>
      <c r="GVK88" s="181"/>
      <c r="GVL88" s="611"/>
      <c r="GVM88" s="612"/>
      <c r="GVN88" s="612"/>
      <c r="GVO88" s="612"/>
      <c r="GVP88" s="612"/>
      <c r="GVQ88" s="612"/>
      <c r="GVR88" s="181"/>
      <c r="GVS88" s="611"/>
      <c r="GVT88" s="612"/>
      <c r="GVU88" s="612"/>
      <c r="GVV88" s="612"/>
      <c r="GVW88" s="612"/>
      <c r="GVX88" s="612"/>
      <c r="GVY88" s="181"/>
      <c r="GVZ88" s="611"/>
      <c r="GWA88" s="612"/>
      <c r="GWB88" s="612"/>
      <c r="GWC88" s="612"/>
      <c r="GWD88" s="612"/>
      <c r="GWE88" s="612"/>
      <c r="GWF88" s="181"/>
      <c r="GWG88" s="611"/>
      <c r="GWH88" s="612"/>
      <c r="GWI88" s="612"/>
      <c r="GWJ88" s="612"/>
      <c r="GWK88" s="612"/>
      <c r="GWL88" s="612"/>
      <c r="GWM88" s="181"/>
      <c r="GWN88" s="611"/>
      <c r="GWO88" s="612"/>
      <c r="GWP88" s="612"/>
      <c r="GWQ88" s="612"/>
      <c r="GWR88" s="612"/>
      <c r="GWS88" s="612"/>
      <c r="GWT88" s="181"/>
      <c r="GWU88" s="611"/>
      <c r="GWV88" s="612"/>
      <c r="GWW88" s="612"/>
      <c r="GWX88" s="612"/>
      <c r="GWY88" s="612"/>
      <c r="GWZ88" s="612"/>
      <c r="GXA88" s="181"/>
      <c r="GXB88" s="611"/>
      <c r="GXC88" s="612"/>
      <c r="GXD88" s="612"/>
      <c r="GXE88" s="612"/>
      <c r="GXF88" s="612"/>
      <c r="GXG88" s="612"/>
      <c r="GXH88" s="181"/>
      <c r="GXI88" s="611"/>
      <c r="GXJ88" s="612"/>
      <c r="GXK88" s="612"/>
      <c r="GXL88" s="612"/>
      <c r="GXM88" s="612"/>
      <c r="GXN88" s="612"/>
      <c r="GXO88" s="181"/>
      <c r="GXP88" s="611"/>
      <c r="GXQ88" s="612"/>
      <c r="GXR88" s="612"/>
      <c r="GXS88" s="612"/>
      <c r="GXT88" s="612"/>
      <c r="GXU88" s="612"/>
      <c r="GXV88" s="181"/>
      <c r="GXW88" s="611"/>
      <c r="GXX88" s="612"/>
      <c r="GXY88" s="612"/>
      <c r="GXZ88" s="612"/>
      <c r="GYA88" s="612"/>
      <c r="GYB88" s="612"/>
      <c r="GYC88" s="181"/>
      <c r="GYD88" s="611"/>
      <c r="GYE88" s="612"/>
      <c r="GYF88" s="612"/>
      <c r="GYG88" s="612"/>
      <c r="GYH88" s="612"/>
      <c r="GYI88" s="612"/>
      <c r="GYJ88" s="181"/>
      <c r="GYK88" s="611"/>
      <c r="GYL88" s="612"/>
      <c r="GYM88" s="612"/>
      <c r="GYN88" s="612"/>
      <c r="GYO88" s="612"/>
      <c r="GYP88" s="612"/>
      <c r="GYQ88" s="181"/>
      <c r="GYR88" s="611"/>
      <c r="GYS88" s="612"/>
      <c r="GYT88" s="612"/>
      <c r="GYU88" s="612"/>
      <c r="GYV88" s="612"/>
      <c r="GYW88" s="612"/>
      <c r="GYX88" s="181"/>
      <c r="GYY88" s="611"/>
      <c r="GYZ88" s="612"/>
      <c r="GZA88" s="612"/>
      <c r="GZB88" s="612"/>
      <c r="GZC88" s="612"/>
      <c r="GZD88" s="612"/>
      <c r="GZE88" s="181"/>
      <c r="GZF88" s="611"/>
      <c r="GZG88" s="612"/>
      <c r="GZH88" s="612"/>
      <c r="GZI88" s="612"/>
      <c r="GZJ88" s="612"/>
      <c r="GZK88" s="612"/>
      <c r="GZL88" s="181"/>
      <c r="GZM88" s="611"/>
      <c r="GZN88" s="612"/>
      <c r="GZO88" s="612"/>
      <c r="GZP88" s="612"/>
      <c r="GZQ88" s="612"/>
      <c r="GZR88" s="612"/>
      <c r="GZS88" s="181"/>
      <c r="GZT88" s="611"/>
      <c r="GZU88" s="612"/>
      <c r="GZV88" s="612"/>
      <c r="GZW88" s="612"/>
      <c r="GZX88" s="612"/>
      <c r="GZY88" s="612"/>
      <c r="GZZ88" s="181"/>
      <c r="HAA88" s="611"/>
      <c r="HAB88" s="612"/>
      <c r="HAC88" s="612"/>
      <c r="HAD88" s="612"/>
      <c r="HAE88" s="612"/>
      <c r="HAF88" s="612"/>
      <c r="HAG88" s="181"/>
      <c r="HAH88" s="611"/>
      <c r="HAI88" s="612"/>
      <c r="HAJ88" s="612"/>
      <c r="HAK88" s="612"/>
      <c r="HAL88" s="612"/>
      <c r="HAM88" s="612"/>
      <c r="HAN88" s="181"/>
      <c r="HAO88" s="611"/>
      <c r="HAP88" s="612"/>
      <c r="HAQ88" s="612"/>
      <c r="HAR88" s="612"/>
      <c r="HAS88" s="612"/>
      <c r="HAT88" s="612"/>
      <c r="HAU88" s="181"/>
      <c r="HAV88" s="611"/>
      <c r="HAW88" s="612"/>
      <c r="HAX88" s="612"/>
      <c r="HAY88" s="612"/>
      <c r="HAZ88" s="612"/>
      <c r="HBA88" s="612"/>
      <c r="HBB88" s="181"/>
      <c r="HBC88" s="611"/>
      <c r="HBD88" s="612"/>
      <c r="HBE88" s="612"/>
      <c r="HBF88" s="612"/>
      <c r="HBG88" s="612"/>
      <c r="HBH88" s="612"/>
      <c r="HBI88" s="181"/>
      <c r="HBJ88" s="611"/>
      <c r="HBK88" s="612"/>
      <c r="HBL88" s="612"/>
      <c r="HBM88" s="612"/>
      <c r="HBN88" s="612"/>
      <c r="HBO88" s="612"/>
      <c r="HBP88" s="181"/>
      <c r="HBQ88" s="611"/>
      <c r="HBR88" s="612"/>
      <c r="HBS88" s="612"/>
      <c r="HBT88" s="612"/>
      <c r="HBU88" s="612"/>
      <c r="HBV88" s="612"/>
      <c r="HBW88" s="181"/>
      <c r="HBX88" s="611"/>
      <c r="HBY88" s="612"/>
      <c r="HBZ88" s="612"/>
      <c r="HCA88" s="612"/>
      <c r="HCB88" s="612"/>
      <c r="HCC88" s="612"/>
      <c r="HCD88" s="181"/>
      <c r="HCE88" s="611"/>
      <c r="HCF88" s="612"/>
      <c r="HCG88" s="612"/>
      <c r="HCH88" s="612"/>
      <c r="HCI88" s="612"/>
      <c r="HCJ88" s="612"/>
      <c r="HCK88" s="181"/>
      <c r="HCL88" s="611"/>
      <c r="HCM88" s="612"/>
      <c r="HCN88" s="612"/>
      <c r="HCO88" s="612"/>
      <c r="HCP88" s="612"/>
      <c r="HCQ88" s="612"/>
      <c r="HCR88" s="181"/>
      <c r="HCS88" s="611"/>
      <c r="HCT88" s="612"/>
      <c r="HCU88" s="612"/>
      <c r="HCV88" s="612"/>
      <c r="HCW88" s="612"/>
      <c r="HCX88" s="612"/>
      <c r="HCY88" s="181"/>
      <c r="HCZ88" s="611"/>
      <c r="HDA88" s="612"/>
      <c r="HDB88" s="612"/>
      <c r="HDC88" s="612"/>
      <c r="HDD88" s="612"/>
      <c r="HDE88" s="612"/>
      <c r="HDF88" s="181"/>
      <c r="HDG88" s="611"/>
      <c r="HDH88" s="612"/>
      <c r="HDI88" s="612"/>
      <c r="HDJ88" s="612"/>
      <c r="HDK88" s="612"/>
      <c r="HDL88" s="612"/>
      <c r="HDM88" s="181"/>
      <c r="HDN88" s="611"/>
      <c r="HDO88" s="612"/>
      <c r="HDP88" s="612"/>
      <c r="HDQ88" s="612"/>
      <c r="HDR88" s="612"/>
      <c r="HDS88" s="612"/>
      <c r="HDT88" s="181"/>
      <c r="HDU88" s="611"/>
      <c r="HDV88" s="612"/>
      <c r="HDW88" s="612"/>
      <c r="HDX88" s="612"/>
      <c r="HDY88" s="612"/>
      <c r="HDZ88" s="612"/>
      <c r="HEA88" s="181"/>
      <c r="HEB88" s="611"/>
      <c r="HEC88" s="612"/>
      <c r="HED88" s="612"/>
      <c r="HEE88" s="612"/>
      <c r="HEF88" s="612"/>
      <c r="HEG88" s="612"/>
      <c r="HEH88" s="181"/>
      <c r="HEI88" s="611"/>
      <c r="HEJ88" s="612"/>
      <c r="HEK88" s="612"/>
      <c r="HEL88" s="612"/>
      <c r="HEM88" s="612"/>
      <c r="HEN88" s="612"/>
      <c r="HEO88" s="181"/>
      <c r="HEP88" s="611"/>
      <c r="HEQ88" s="612"/>
      <c r="HER88" s="612"/>
      <c r="HES88" s="612"/>
      <c r="HET88" s="612"/>
      <c r="HEU88" s="612"/>
      <c r="HEV88" s="181"/>
      <c r="HEW88" s="611"/>
      <c r="HEX88" s="612"/>
      <c r="HEY88" s="612"/>
      <c r="HEZ88" s="612"/>
      <c r="HFA88" s="612"/>
      <c r="HFB88" s="612"/>
      <c r="HFC88" s="181"/>
      <c r="HFD88" s="611"/>
      <c r="HFE88" s="612"/>
      <c r="HFF88" s="612"/>
      <c r="HFG88" s="612"/>
      <c r="HFH88" s="612"/>
      <c r="HFI88" s="612"/>
      <c r="HFJ88" s="181"/>
      <c r="HFK88" s="611"/>
      <c r="HFL88" s="612"/>
      <c r="HFM88" s="612"/>
      <c r="HFN88" s="612"/>
      <c r="HFO88" s="612"/>
      <c r="HFP88" s="612"/>
      <c r="HFQ88" s="181"/>
      <c r="HFR88" s="611"/>
      <c r="HFS88" s="612"/>
      <c r="HFT88" s="612"/>
      <c r="HFU88" s="612"/>
      <c r="HFV88" s="612"/>
      <c r="HFW88" s="612"/>
      <c r="HFX88" s="181"/>
      <c r="HFY88" s="611"/>
      <c r="HFZ88" s="612"/>
      <c r="HGA88" s="612"/>
      <c r="HGB88" s="612"/>
      <c r="HGC88" s="612"/>
      <c r="HGD88" s="612"/>
      <c r="HGE88" s="181"/>
      <c r="HGF88" s="611"/>
      <c r="HGG88" s="612"/>
      <c r="HGH88" s="612"/>
      <c r="HGI88" s="612"/>
      <c r="HGJ88" s="612"/>
      <c r="HGK88" s="612"/>
      <c r="HGL88" s="181"/>
      <c r="HGM88" s="611"/>
      <c r="HGN88" s="612"/>
      <c r="HGO88" s="612"/>
      <c r="HGP88" s="612"/>
      <c r="HGQ88" s="612"/>
      <c r="HGR88" s="612"/>
      <c r="HGS88" s="181"/>
      <c r="HGT88" s="611"/>
      <c r="HGU88" s="612"/>
      <c r="HGV88" s="612"/>
      <c r="HGW88" s="612"/>
      <c r="HGX88" s="612"/>
      <c r="HGY88" s="612"/>
      <c r="HGZ88" s="181"/>
      <c r="HHA88" s="611"/>
      <c r="HHB88" s="612"/>
      <c r="HHC88" s="612"/>
      <c r="HHD88" s="612"/>
      <c r="HHE88" s="612"/>
      <c r="HHF88" s="612"/>
      <c r="HHG88" s="181"/>
      <c r="HHH88" s="611"/>
      <c r="HHI88" s="612"/>
      <c r="HHJ88" s="612"/>
      <c r="HHK88" s="612"/>
      <c r="HHL88" s="612"/>
      <c r="HHM88" s="612"/>
      <c r="HHN88" s="181"/>
      <c r="HHO88" s="611"/>
      <c r="HHP88" s="612"/>
      <c r="HHQ88" s="612"/>
      <c r="HHR88" s="612"/>
      <c r="HHS88" s="612"/>
      <c r="HHT88" s="612"/>
      <c r="HHU88" s="181"/>
      <c r="HHV88" s="611"/>
      <c r="HHW88" s="612"/>
      <c r="HHX88" s="612"/>
      <c r="HHY88" s="612"/>
      <c r="HHZ88" s="612"/>
      <c r="HIA88" s="612"/>
      <c r="HIB88" s="181"/>
      <c r="HIC88" s="611"/>
      <c r="HID88" s="612"/>
      <c r="HIE88" s="612"/>
      <c r="HIF88" s="612"/>
      <c r="HIG88" s="612"/>
      <c r="HIH88" s="612"/>
      <c r="HII88" s="181"/>
      <c r="HIJ88" s="611"/>
      <c r="HIK88" s="612"/>
      <c r="HIL88" s="612"/>
      <c r="HIM88" s="612"/>
      <c r="HIN88" s="612"/>
      <c r="HIO88" s="612"/>
      <c r="HIP88" s="181"/>
      <c r="HIQ88" s="611"/>
      <c r="HIR88" s="612"/>
      <c r="HIS88" s="612"/>
      <c r="HIT88" s="612"/>
      <c r="HIU88" s="612"/>
      <c r="HIV88" s="612"/>
      <c r="HIW88" s="181"/>
      <c r="HIX88" s="611"/>
      <c r="HIY88" s="612"/>
      <c r="HIZ88" s="612"/>
      <c r="HJA88" s="612"/>
      <c r="HJB88" s="612"/>
      <c r="HJC88" s="612"/>
      <c r="HJD88" s="181"/>
      <c r="HJE88" s="611"/>
      <c r="HJF88" s="612"/>
      <c r="HJG88" s="612"/>
      <c r="HJH88" s="612"/>
      <c r="HJI88" s="612"/>
      <c r="HJJ88" s="612"/>
      <c r="HJK88" s="181"/>
      <c r="HJL88" s="611"/>
      <c r="HJM88" s="612"/>
      <c r="HJN88" s="612"/>
      <c r="HJO88" s="612"/>
      <c r="HJP88" s="612"/>
      <c r="HJQ88" s="612"/>
      <c r="HJR88" s="181"/>
      <c r="HJS88" s="611"/>
      <c r="HJT88" s="612"/>
      <c r="HJU88" s="612"/>
      <c r="HJV88" s="612"/>
      <c r="HJW88" s="612"/>
      <c r="HJX88" s="612"/>
      <c r="HJY88" s="181"/>
      <c r="HJZ88" s="611"/>
      <c r="HKA88" s="612"/>
      <c r="HKB88" s="612"/>
      <c r="HKC88" s="612"/>
      <c r="HKD88" s="612"/>
      <c r="HKE88" s="612"/>
      <c r="HKF88" s="181"/>
      <c r="HKG88" s="611"/>
      <c r="HKH88" s="612"/>
      <c r="HKI88" s="612"/>
      <c r="HKJ88" s="612"/>
      <c r="HKK88" s="612"/>
      <c r="HKL88" s="612"/>
      <c r="HKM88" s="181"/>
      <c r="HKN88" s="611"/>
      <c r="HKO88" s="612"/>
      <c r="HKP88" s="612"/>
      <c r="HKQ88" s="612"/>
      <c r="HKR88" s="612"/>
      <c r="HKS88" s="612"/>
      <c r="HKT88" s="181"/>
      <c r="HKU88" s="611"/>
      <c r="HKV88" s="612"/>
      <c r="HKW88" s="612"/>
      <c r="HKX88" s="612"/>
      <c r="HKY88" s="612"/>
      <c r="HKZ88" s="612"/>
      <c r="HLA88" s="181"/>
      <c r="HLB88" s="611"/>
      <c r="HLC88" s="612"/>
      <c r="HLD88" s="612"/>
      <c r="HLE88" s="612"/>
      <c r="HLF88" s="612"/>
      <c r="HLG88" s="612"/>
      <c r="HLH88" s="181"/>
      <c r="HLI88" s="611"/>
      <c r="HLJ88" s="612"/>
      <c r="HLK88" s="612"/>
      <c r="HLL88" s="612"/>
      <c r="HLM88" s="612"/>
      <c r="HLN88" s="612"/>
      <c r="HLO88" s="181"/>
      <c r="HLP88" s="611"/>
      <c r="HLQ88" s="612"/>
      <c r="HLR88" s="612"/>
      <c r="HLS88" s="612"/>
      <c r="HLT88" s="612"/>
      <c r="HLU88" s="612"/>
      <c r="HLV88" s="181"/>
      <c r="HLW88" s="611"/>
      <c r="HLX88" s="612"/>
      <c r="HLY88" s="612"/>
      <c r="HLZ88" s="612"/>
      <c r="HMA88" s="612"/>
      <c r="HMB88" s="612"/>
      <c r="HMC88" s="181"/>
      <c r="HMD88" s="611"/>
      <c r="HME88" s="612"/>
      <c r="HMF88" s="612"/>
      <c r="HMG88" s="612"/>
      <c r="HMH88" s="612"/>
      <c r="HMI88" s="612"/>
      <c r="HMJ88" s="181"/>
      <c r="HMK88" s="611"/>
      <c r="HML88" s="612"/>
      <c r="HMM88" s="612"/>
      <c r="HMN88" s="612"/>
      <c r="HMO88" s="612"/>
      <c r="HMP88" s="612"/>
      <c r="HMQ88" s="181"/>
      <c r="HMR88" s="611"/>
      <c r="HMS88" s="612"/>
      <c r="HMT88" s="612"/>
      <c r="HMU88" s="612"/>
      <c r="HMV88" s="612"/>
      <c r="HMW88" s="612"/>
      <c r="HMX88" s="181"/>
      <c r="HMY88" s="611"/>
      <c r="HMZ88" s="612"/>
      <c r="HNA88" s="612"/>
      <c r="HNB88" s="612"/>
      <c r="HNC88" s="612"/>
      <c r="HND88" s="612"/>
      <c r="HNE88" s="181"/>
      <c r="HNF88" s="611"/>
      <c r="HNG88" s="612"/>
      <c r="HNH88" s="612"/>
      <c r="HNI88" s="612"/>
      <c r="HNJ88" s="612"/>
      <c r="HNK88" s="612"/>
      <c r="HNL88" s="181"/>
      <c r="HNM88" s="611"/>
      <c r="HNN88" s="612"/>
      <c r="HNO88" s="612"/>
      <c r="HNP88" s="612"/>
      <c r="HNQ88" s="612"/>
      <c r="HNR88" s="612"/>
      <c r="HNS88" s="181"/>
      <c r="HNT88" s="611"/>
      <c r="HNU88" s="612"/>
      <c r="HNV88" s="612"/>
      <c r="HNW88" s="612"/>
      <c r="HNX88" s="612"/>
      <c r="HNY88" s="612"/>
      <c r="HNZ88" s="181"/>
      <c r="HOA88" s="611"/>
      <c r="HOB88" s="612"/>
      <c r="HOC88" s="612"/>
      <c r="HOD88" s="612"/>
      <c r="HOE88" s="612"/>
      <c r="HOF88" s="612"/>
      <c r="HOG88" s="181"/>
      <c r="HOH88" s="611"/>
      <c r="HOI88" s="612"/>
      <c r="HOJ88" s="612"/>
      <c r="HOK88" s="612"/>
      <c r="HOL88" s="612"/>
      <c r="HOM88" s="612"/>
      <c r="HON88" s="181"/>
      <c r="HOO88" s="611"/>
      <c r="HOP88" s="612"/>
      <c r="HOQ88" s="612"/>
      <c r="HOR88" s="612"/>
      <c r="HOS88" s="612"/>
      <c r="HOT88" s="612"/>
      <c r="HOU88" s="181"/>
      <c r="HOV88" s="611"/>
      <c r="HOW88" s="612"/>
      <c r="HOX88" s="612"/>
      <c r="HOY88" s="612"/>
      <c r="HOZ88" s="612"/>
      <c r="HPA88" s="612"/>
      <c r="HPB88" s="181"/>
      <c r="HPC88" s="611"/>
      <c r="HPD88" s="612"/>
      <c r="HPE88" s="612"/>
      <c r="HPF88" s="612"/>
      <c r="HPG88" s="612"/>
      <c r="HPH88" s="612"/>
      <c r="HPI88" s="181"/>
      <c r="HPJ88" s="611"/>
      <c r="HPK88" s="612"/>
      <c r="HPL88" s="612"/>
      <c r="HPM88" s="612"/>
      <c r="HPN88" s="612"/>
      <c r="HPO88" s="612"/>
      <c r="HPP88" s="181"/>
      <c r="HPQ88" s="611"/>
      <c r="HPR88" s="612"/>
      <c r="HPS88" s="612"/>
      <c r="HPT88" s="612"/>
      <c r="HPU88" s="612"/>
      <c r="HPV88" s="612"/>
      <c r="HPW88" s="181"/>
      <c r="HPX88" s="611"/>
      <c r="HPY88" s="612"/>
      <c r="HPZ88" s="612"/>
      <c r="HQA88" s="612"/>
      <c r="HQB88" s="612"/>
      <c r="HQC88" s="612"/>
      <c r="HQD88" s="181"/>
      <c r="HQE88" s="611"/>
      <c r="HQF88" s="612"/>
      <c r="HQG88" s="612"/>
      <c r="HQH88" s="612"/>
      <c r="HQI88" s="612"/>
      <c r="HQJ88" s="612"/>
      <c r="HQK88" s="181"/>
      <c r="HQL88" s="611"/>
      <c r="HQM88" s="612"/>
      <c r="HQN88" s="612"/>
      <c r="HQO88" s="612"/>
      <c r="HQP88" s="612"/>
      <c r="HQQ88" s="612"/>
      <c r="HQR88" s="181"/>
      <c r="HQS88" s="611"/>
      <c r="HQT88" s="612"/>
      <c r="HQU88" s="612"/>
      <c r="HQV88" s="612"/>
      <c r="HQW88" s="612"/>
      <c r="HQX88" s="612"/>
      <c r="HQY88" s="181"/>
      <c r="HQZ88" s="611"/>
      <c r="HRA88" s="612"/>
      <c r="HRB88" s="612"/>
      <c r="HRC88" s="612"/>
      <c r="HRD88" s="612"/>
      <c r="HRE88" s="612"/>
      <c r="HRF88" s="181"/>
      <c r="HRG88" s="611"/>
      <c r="HRH88" s="612"/>
      <c r="HRI88" s="612"/>
      <c r="HRJ88" s="612"/>
      <c r="HRK88" s="612"/>
      <c r="HRL88" s="612"/>
      <c r="HRM88" s="181"/>
      <c r="HRN88" s="611"/>
      <c r="HRO88" s="612"/>
      <c r="HRP88" s="612"/>
      <c r="HRQ88" s="612"/>
      <c r="HRR88" s="612"/>
      <c r="HRS88" s="612"/>
      <c r="HRT88" s="181"/>
      <c r="HRU88" s="611"/>
      <c r="HRV88" s="612"/>
      <c r="HRW88" s="612"/>
      <c r="HRX88" s="612"/>
      <c r="HRY88" s="612"/>
      <c r="HRZ88" s="612"/>
      <c r="HSA88" s="181"/>
      <c r="HSB88" s="611"/>
      <c r="HSC88" s="612"/>
      <c r="HSD88" s="612"/>
      <c r="HSE88" s="612"/>
      <c r="HSF88" s="612"/>
      <c r="HSG88" s="612"/>
      <c r="HSH88" s="181"/>
      <c r="HSI88" s="611"/>
      <c r="HSJ88" s="612"/>
      <c r="HSK88" s="612"/>
      <c r="HSL88" s="612"/>
      <c r="HSM88" s="612"/>
      <c r="HSN88" s="612"/>
      <c r="HSO88" s="181"/>
      <c r="HSP88" s="611"/>
      <c r="HSQ88" s="612"/>
      <c r="HSR88" s="612"/>
      <c r="HSS88" s="612"/>
      <c r="HST88" s="612"/>
      <c r="HSU88" s="612"/>
      <c r="HSV88" s="181"/>
      <c r="HSW88" s="611"/>
      <c r="HSX88" s="612"/>
      <c r="HSY88" s="612"/>
      <c r="HSZ88" s="612"/>
      <c r="HTA88" s="612"/>
      <c r="HTB88" s="612"/>
      <c r="HTC88" s="181"/>
      <c r="HTD88" s="611"/>
      <c r="HTE88" s="612"/>
      <c r="HTF88" s="612"/>
      <c r="HTG88" s="612"/>
      <c r="HTH88" s="612"/>
      <c r="HTI88" s="612"/>
      <c r="HTJ88" s="181"/>
      <c r="HTK88" s="611"/>
      <c r="HTL88" s="612"/>
      <c r="HTM88" s="612"/>
      <c r="HTN88" s="612"/>
      <c r="HTO88" s="612"/>
      <c r="HTP88" s="612"/>
      <c r="HTQ88" s="181"/>
      <c r="HTR88" s="611"/>
      <c r="HTS88" s="612"/>
      <c r="HTT88" s="612"/>
      <c r="HTU88" s="612"/>
      <c r="HTV88" s="612"/>
      <c r="HTW88" s="612"/>
      <c r="HTX88" s="181"/>
      <c r="HTY88" s="611"/>
      <c r="HTZ88" s="612"/>
      <c r="HUA88" s="612"/>
      <c r="HUB88" s="612"/>
      <c r="HUC88" s="612"/>
      <c r="HUD88" s="612"/>
      <c r="HUE88" s="181"/>
      <c r="HUF88" s="611"/>
      <c r="HUG88" s="612"/>
      <c r="HUH88" s="612"/>
      <c r="HUI88" s="612"/>
      <c r="HUJ88" s="612"/>
      <c r="HUK88" s="612"/>
      <c r="HUL88" s="181"/>
      <c r="HUM88" s="611"/>
      <c r="HUN88" s="612"/>
      <c r="HUO88" s="612"/>
      <c r="HUP88" s="612"/>
      <c r="HUQ88" s="612"/>
      <c r="HUR88" s="612"/>
      <c r="HUS88" s="181"/>
      <c r="HUT88" s="611"/>
      <c r="HUU88" s="612"/>
      <c r="HUV88" s="612"/>
      <c r="HUW88" s="612"/>
      <c r="HUX88" s="612"/>
      <c r="HUY88" s="612"/>
      <c r="HUZ88" s="181"/>
      <c r="HVA88" s="611"/>
      <c r="HVB88" s="612"/>
      <c r="HVC88" s="612"/>
      <c r="HVD88" s="612"/>
      <c r="HVE88" s="612"/>
      <c r="HVF88" s="612"/>
      <c r="HVG88" s="181"/>
      <c r="HVH88" s="611"/>
      <c r="HVI88" s="612"/>
      <c r="HVJ88" s="612"/>
      <c r="HVK88" s="612"/>
      <c r="HVL88" s="612"/>
      <c r="HVM88" s="612"/>
      <c r="HVN88" s="181"/>
      <c r="HVO88" s="611"/>
      <c r="HVP88" s="612"/>
      <c r="HVQ88" s="612"/>
      <c r="HVR88" s="612"/>
      <c r="HVS88" s="612"/>
      <c r="HVT88" s="612"/>
      <c r="HVU88" s="181"/>
      <c r="HVV88" s="611"/>
      <c r="HVW88" s="612"/>
      <c r="HVX88" s="612"/>
      <c r="HVY88" s="612"/>
      <c r="HVZ88" s="612"/>
      <c r="HWA88" s="612"/>
      <c r="HWB88" s="181"/>
      <c r="HWC88" s="611"/>
      <c r="HWD88" s="612"/>
      <c r="HWE88" s="612"/>
      <c r="HWF88" s="612"/>
      <c r="HWG88" s="612"/>
      <c r="HWH88" s="612"/>
      <c r="HWI88" s="181"/>
      <c r="HWJ88" s="611"/>
      <c r="HWK88" s="612"/>
      <c r="HWL88" s="612"/>
      <c r="HWM88" s="612"/>
      <c r="HWN88" s="612"/>
      <c r="HWO88" s="612"/>
      <c r="HWP88" s="181"/>
      <c r="HWQ88" s="611"/>
      <c r="HWR88" s="612"/>
      <c r="HWS88" s="612"/>
      <c r="HWT88" s="612"/>
      <c r="HWU88" s="612"/>
      <c r="HWV88" s="612"/>
      <c r="HWW88" s="181"/>
      <c r="HWX88" s="611"/>
      <c r="HWY88" s="612"/>
      <c r="HWZ88" s="612"/>
      <c r="HXA88" s="612"/>
      <c r="HXB88" s="612"/>
      <c r="HXC88" s="612"/>
      <c r="HXD88" s="181"/>
      <c r="HXE88" s="611"/>
      <c r="HXF88" s="612"/>
      <c r="HXG88" s="612"/>
      <c r="HXH88" s="612"/>
      <c r="HXI88" s="612"/>
      <c r="HXJ88" s="612"/>
      <c r="HXK88" s="181"/>
      <c r="HXL88" s="611"/>
      <c r="HXM88" s="612"/>
      <c r="HXN88" s="612"/>
      <c r="HXO88" s="612"/>
      <c r="HXP88" s="612"/>
      <c r="HXQ88" s="612"/>
      <c r="HXR88" s="181"/>
      <c r="HXS88" s="611"/>
      <c r="HXT88" s="612"/>
      <c r="HXU88" s="612"/>
      <c r="HXV88" s="612"/>
      <c r="HXW88" s="612"/>
      <c r="HXX88" s="612"/>
      <c r="HXY88" s="181"/>
      <c r="HXZ88" s="611"/>
      <c r="HYA88" s="612"/>
      <c r="HYB88" s="612"/>
      <c r="HYC88" s="612"/>
      <c r="HYD88" s="612"/>
      <c r="HYE88" s="612"/>
      <c r="HYF88" s="181"/>
      <c r="HYG88" s="611"/>
      <c r="HYH88" s="612"/>
      <c r="HYI88" s="612"/>
      <c r="HYJ88" s="612"/>
      <c r="HYK88" s="612"/>
      <c r="HYL88" s="612"/>
      <c r="HYM88" s="181"/>
      <c r="HYN88" s="611"/>
      <c r="HYO88" s="612"/>
      <c r="HYP88" s="612"/>
      <c r="HYQ88" s="612"/>
      <c r="HYR88" s="612"/>
      <c r="HYS88" s="612"/>
      <c r="HYT88" s="181"/>
      <c r="HYU88" s="611"/>
      <c r="HYV88" s="612"/>
      <c r="HYW88" s="612"/>
      <c r="HYX88" s="612"/>
      <c r="HYY88" s="612"/>
      <c r="HYZ88" s="612"/>
      <c r="HZA88" s="181"/>
      <c r="HZB88" s="611"/>
      <c r="HZC88" s="612"/>
      <c r="HZD88" s="612"/>
      <c r="HZE88" s="612"/>
      <c r="HZF88" s="612"/>
      <c r="HZG88" s="612"/>
      <c r="HZH88" s="181"/>
      <c r="HZI88" s="611"/>
      <c r="HZJ88" s="612"/>
      <c r="HZK88" s="612"/>
      <c r="HZL88" s="612"/>
      <c r="HZM88" s="612"/>
      <c r="HZN88" s="612"/>
      <c r="HZO88" s="181"/>
      <c r="HZP88" s="611"/>
      <c r="HZQ88" s="612"/>
      <c r="HZR88" s="612"/>
      <c r="HZS88" s="612"/>
      <c r="HZT88" s="612"/>
      <c r="HZU88" s="612"/>
      <c r="HZV88" s="181"/>
      <c r="HZW88" s="611"/>
      <c r="HZX88" s="612"/>
      <c r="HZY88" s="612"/>
      <c r="HZZ88" s="612"/>
      <c r="IAA88" s="612"/>
      <c r="IAB88" s="612"/>
      <c r="IAC88" s="181"/>
      <c r="IAD88" s="611"/>
      <c r="IAE88" s="612"/>
      <c r="IAF88" s="612"/>
      <c r="IAG88" s="612"/>
      <c r="IAH88" s="612"/>
      <c r="IAI88" s="612"/>
      <c r="IAJ88" s="181"/>
      <c r="IAK88" s="611"/>
      <c r="IAL88" s="612"/>
      <c r="IAM88" s="612"/>
      <c r="IAN88" s="612"/>
      <c r="IAO88" s="612"/>
      <c r="IAP88" s="612"/>
      <c r="IAQ88" s="181"/>
      <c r="IAR88" s="611"/>
      <c r="IAS88" s="612"/>
      <c r="IAT88" s="612"/>
      <c r="IAU88" s="612"/>
      <c r="IAV88" s="612"/>
      <c r="IAW88" s="612"/>
      <c r="IAX88" s="181"/>
      <c r="IAY88" s="611"/>
      <c r="IAZ88" s="612"/>
      <c r="IBA88" s="612"/>
      <c r="IBB88" s="612"/>
      <c r="IBC88" s="612"/>
      <c r="IBD88" s="612"/>
      <c r="IBE88" s="181"/>
      <c r="IBF88" s="611"/>
      <c r="IBG88" s="612"/>
      <c r="IBH88" s="612"/>
      <c r="IBI88" s="612"/>
      <c r="IBJ88" s="612"/>
      <c r="IBK88" s="612"/>
      <c r="IBL88" s="181"/>
      <c r="IBM88" s="611"/>
      <c r="IBN88" s="612"/>
      <c r="IBO88" s="612"/>
      <c r="IBP88" s="612"/>
      <c r="IBQ88" s="612"/>
      <c r="IBR88" s="612"/>
      <c r="IBS88" s="181"/>
      <c r="IBT88" s="611"/>
      <c r="IBU88" s="612"/>
      <c r="IBV88" s="612"/>
      <c r="IBW88" s="612"/>
      <c r="IBX88" s="612"/>
      <c r="IBY88" s="612"/>
      <c r="IBZ88" s="181"/>
      <c r="ICA88" s="611"/>
      <c r="ICB88" s="612"/>
      <c r="ICC88" s="612"/>
      <c r="ICD88" s="612"/>
      <c r="ICE88" s="612"/>
      <c r="ICF88" s="612"/>
      <c r="ICG88" s="181"/>
      <c r="ICH88" s="611"/>
      <c r="ICI88" s="612"/>
      <c r="ICJ88" s="612"/>
      <c r="ICK88" s="612"/>
      <c r="ICL88" s="612"/>
      <c r="ICM88" s="612"/>
      <c r="ICN88" s="181"/>
      <c r="ICO88" s="611"/>
      <c r="ICP88" s="612"/>
      <c r="ICQ88" s="612"/>
      <c r="ICR88" s="612"/>
      <c r="ICS88" s="612"/>
      <c r="ICT88" s="612"/>
      <c r="ICU88" s="181"/>
      <c r="ICV88" s="611"/>
      <c r="ICW88" s="612"/>
      <c r="ICX88" s="612"/>
      <c r="ICY88" s="612"/>
      <c r="ICZ88" s="612"/>
      <c r="IDA88" s="612"/>
      <c r="IDB88" s="181"/>
      <c r="IDC88" s="611"/>
      <c r="IDD88" s="612"/>
      <c r="IDE88" s="612"/>
      <c r="IDF88" s="612"/>
      <c r="IDG88" s="612"/>
      <c r="IDH88" s="612"/>
      <c r="IDI88" s="181"/>
      <c r="IDJ88" s="611"/>
      <c r="IDK88" s="612"/>
      <c r="IDL88" s="612"/>
      <c r="IDM88" s="612"/>
      <c r="IDN88" s="612"/>
      <c r="IDO88" s="612"/>
      <c r="IDP88" s="181"/>
      <c r="IDQ88" s="611"/>
      <c r="IDR88" s="612"/>
      <c r="IDS88" s="612"/>
      <c r="IDT88" s="612"/>
      <c r="IDU88" s="612"/>
      <c r="IDV88" s="612"/>
      <c r="IDW88" s="181"/>
      <c r="IDX88" s="611"/>
      <c r="IDY88" s="612"/>
      <c r="IDZ88" s="612"/>
      <c r="IEA88" s="612"/>
      <c r="IEB88" s="612"/>
      <c r="IEC88" s="612"/>
      <c r="IED88" s="181"/>
      <c r="IEE88" s="611"/>
      <c r="IEF88" s="612"/>
      <c r="IEG88" s="612"/>
      <c r="IEH88" s="612"/>
      <c r="IEI88" s="612"/>
      <c r="IEJ88" s="612"/>
      <c r="IEK88" s="181"/>
      <c r="IEL88" s="611"/>
      <c r="IEM88" s="612"/>
      <c r="IEN88" s="612"/>
      <c r="IEO88" s="612"/>
      <c r="IEP88" s="612"/>
      <c r="IEQ88" s="612"/>
      <c r="IER88" s="181"/>
      <c r="IES88" s="611"/>
      <c r="IET88" s="612"/>
      <c r="IEU88" s="612"/>
      <c r="IEV88" s="612"/>
      <c r="IEW88" s="612"/>
      <c r="IEX88" s="612"/>
      <c r="IEY88" s="181"/>
      <c r="IEZ88" s="611"/>
      <c r="IFA88" s="612"/>
      <c r="IFB88" s="612"/>
      <c r="IFC88" s="612"/>
      <c r="IFD88" s="612"/>
      <c r="IFE88" s="612"/>
      <c r="IFF88" s="181"/>
      <c r="IFG88" s="611"/>
      <c r="IFH88" s="612"/>
      <c r="IFI88" s="612"/>
      <c r="IFJ88" s="612"/>
      <c r="IFK88" s="612"/>
      <c r="IFL88" s="612"/>
      <c r="IFM88" s="181"/>
      <c r="IFN88" s="611"/>
      <c r="IFO88" s="612"/>
      <c r="IFP88" s="612"/>
      <c r="IFQ88" s="612"/>
      <c r="IFR88" s="612"/>
      <c r="IFS88" s="612"/>
      <c r="IFT88" s="181"/>
      <c r="IFU88" s="611"/>
      <c r="IFV88" s="612"/>
      <c r="IFW88" s="612"/>
      <c r="IFX88" s="612"/>
      <c r="IFY88" s="612"/>
      <c r="IFZ88" s="612"/>
      <c r="IGA88" s="181"/>
      <c r="IGB88" s="611"/>
      <c r="IGC88" s="612"/>
      <c r="IGD88" s="612"/>
      <c r="IGE88" s="612"/>
      <c r="IGF88" s="612"/>
      <c r="IGG88" s="612"/>
      <c r="IGH88" s="181"/>
      <c r="IGI88" s="611"/>
      <c r="IGJ88" s="612"/>
      <c r="IGK88" s="612"/>
      <c r="IGL88" s="612"/>
      <c r="IGM88" s="612"/>
      <c r="IGN88" s="612"/>
      <c r="IGO88" s="181"/>
      <c r="IGP88" s="611"/>
      <c r="IGQ88" s="612"/>
      <c r="IGR88" s="612"/>
      <c r="IGS88" s="612"/>
      <c r="IGT88" s="612"/>
      <c r="IGU88" s="612"/>
      <c r="IGV88" s="181"/>
      <c r="IGW88" s="611"/>
      <c r="IGX88" s="612"/>
      <c r="IGY88" s="612"/>
      <c r="IGZ88" s="612"/>
      <c r="IHA88" s="612"/>
      <c r="IHB88" s="612"/>
      <c r="IHC88" s="181"/>
      <c r="IHD88" s="611"/>
      <c r="IHE88" s="612"/>
      <c r="IHF88" s="612"/>
      <c r="IHG88" s="612"/>
      <c r="IHH88" s="612"/>
      <c r="IHI88" s="612"/>
      <c r="IHJ88" s="181"/>
      <c r="IHK88" s="611"/>
      <c r="IHL88" s="612"/>
      <c r="IHM88" s="612"/>
      <c r="IHN88" s="612"/>
      <c r="IHO88" s="612"/>
      <c r="IHP88" s="612"/>
      <c r="IHQ88" s="181"/>
      <c r="IHR88" s="611"/>
      <c r="IHS88" s="612"/>
      <c r="IHT88" s="612"/>
      <c r="IHU88" s="612"/>
      <c r="IHV88" s="612"/>
      <c r="IHW88" s="612"/>
      <c r="IHX88" s="181"/>
      <c r="IHY88" s="611"/>
      <c r="IHZ88" s="612"/>
      <c r="IIA88" s="612"/>
      <c r="IIB88" s="612"/>
      <c r="IIC88" s="612"/>
      <c r="IID88" s="612"/>
      <c r="IIE88" s="181"/>
      <c r="IIF88" s="611"/>
      <c r="IIG88" s="612"/>
      <c r="IIH88" s="612"/>
      <c r="III88" s="612"/>
      <c r="IIJ88" s="612"/>
      <c r="IIK88" s="612"/>
      <c r="IIL88" s="181"/>
      <c r="IIM88" s="611"/>
      <c r="IIN88" s="612"/>
      <c r="IIO88" s="612"/>
      <c r="IIP88" s="612"/>
      <c r="IIQ88" s="612"/>
      <c r="IIR88" s="612"/>
      <c r="IIS88" s="181"/>
      <c r="IIT88" s="611"/>
      <c r="IIU88" s="612"/>
      <c r="IIV88" s="612"/>
      <c r="IIW88" s="612"/>
      <c r="IIX88" s="612"/>
      <c r="IIY88" s="612"/>
      <c r="IIZ88" s="181"/>
      <c r="IJA88" s="611"/>
      <c r="IJB88" s="612"/>
      <c r="IJC88" s="612"/>
      <c r="IJD88" s="612"/>
      <c r="IJE88" s="612"/>
      <c r="IJF88" s="612"/>
      <c r="IJG88" s="181"/>
      <c r="IJH88" s="611"/>
      <c r="IJI88" s="612"/>
      <c r="IJJ88" s="612"/>
      <c r="IJK88" s="612"/>
      <c r="IJL88" s="612"/>
      <c r="IJM88" s="612"/>
      <c r="IJN88" s="181"/>
      <c r="IJO88" s="611"/>
      <c r="IJP88" s="612"/>
      <c r="IJQ88" s="612"/>
      <c r="IJR88" s="612"/>
      <c r="IJS88" s="612"/>
      <c r="IJT88" s="612"/>
      <c r="IJU88" s="181"/>
      <c r="IJV88" s="611"/>
      <c r="IJW88" s="612"/>
      <c r="IJX88" s="612"/>
      <c r="IJY88" s="612"/>
      <c r="IJZ88" s="612"/>
      <c r="IKA88" s="612"/>
      <c r="IKB88" s="181"/>
      <c r="IKC88" s="611"/>
      <c r="IKD88" s="612"/>
      <c r="IKE88" s="612"/>
      <c r="IKF88" s="612"/>
      <c r="IKG88" s="612"/>
      <c r="IKH88" s="612"/>
      <c r="IKI88" s="181"/>
      <c r="IKJ88" s="611"/>
      <c r="IKK88" s="612"/>
      <c r="IKL88" s="612"/>
      <c r="IKM88" s="612"/>
      <c r="IKN88" s="612"/>
      <c r="IKO88" s="612"/>
      <c r="IKP88" s="181"/>
      <c r="IKQ88" s="611"/>
      <c r="IKR88" s="612"/>
      <c r="IKS88" s="612"/>
      <c r="IKT88" s="612"/>
      <c r="IKU88" s="612"/>
      <c r="IKV88" s="612"/>
      <c r="IKW88" s="181"/>
      <c r="IKX88" s="611"/>
      <c r="IKY88" s="612"/>
      <c r="IKZ88" s="612"/>
      <c r="ILA88" s="612"/>
      <c r="ILB88" s="612"/>
      <c r="ILC88" s="612"/>
      <c r="ILD88" s="181"/>
      <c r="ILE88" s="611"/>
      <c r="ILF88" s="612"/>
      <c r="ILG88" s="612"/>
      <c r="ILH88" s="612"/>
      <c r="ILI88" s="612"/>
      <c r="ILJ88" s="612"/>
      <c r="ILK88" s="181"/>
      <c r="ILL88" s="611"/>
      <c r="ILM88" s="612"/>
      <c r="ILN88" s="612"/>
      <c r="ILO88" s="612"/>
      <c r="ILP88" s="612"/>
      <c r="ILQ88" s="612"/>
      <c r="ILR88" s="181"/>
      <c r="ILS88" s="611"/>
      <c r="ILT88" s="612"/>
      <c r="ILU88" s="612"/>
      <c r="ILV88" s="612"/>
      <c r="ILW88" s="612"/>
      <c r="ILX88" s="612"/>
      <c r="ILY88" s="181"/>
      <c r="ILZ88" s="611"/>
      <c r="IMA88" s="612"/>
      <c r="IMB88" s="612"/>
      <c r="IMC88" s="612"/>
      <c r="IMD88" s="612"/>
      <c r="IME88" s="612"/>
      <c r="IMF88" s="181"/>
      <c r="IMG88" s="611"/>
      <c r="IMH88" s="612"/>
      <c r="IMI88" s="612"/>
      <c r="IMJ88" s="612"/>
      <c r="IMK88" s="612"/>
      <c r="IML88" s="612"/>
      <c r="IMM88" s="181"/>
      <c r="IMN88" s="611"/>
      <c r="IMO88" s="612"/>
      <c r="IMP88" s="612"/>
      <c r="IMQ88" s="612"/>
      <c r="IMR88" s="612"/>
      <c r="IMS88" s="612"/>
      <c r="IMT88" s="181"/>
      <c r="IMU88" s="611"/>
      <c r="IMV88" s="612"/>
      <c r="IMW88" s="612"/>
      <c r="IMX88" s="612"/>
      <c r="IMY88" s="612"/>
      <c r="IMZ88" s="612"/>
      <c r="INA88" s="181"/>
      <c r="INB88" s="611"/>
      <c r="INC88" s="612"/>
      <c r="IND88" s="612"/>
      <c r="INE88" s="612"/>
      <c r="INF88" s="612"/>
      <c r="ING88" s="612"/>
      <c r="INH88" s="181"/>
      <c r="INI88" s="611"/>
      <c r="INJ88" s="612"/>
      <c r="INK88" s="612"/>
      <c r="INL88" s="612"/>
      <c r="INM88" s="612"/>
      <c r="INN88" s="612"/>
      <c r="INO88" s="181"/>
      <c r="INP88" s="611"/>
      <c r="INQ88" s="612"/>
      <c r="INR88" s="612"/>
      <c r="INS88" s="612"/>
      <c r="INT88" s="612"/>
      <c r="INU88" s="612"/>
      <c r="INV88" s="181"/>
      <c r="INW88" s="611"/>
      <c r="INX88" s="612"/>
      <c r="INY88" s="612"/>
      <c r="INZ88" s="612"/>
      <c r="IOA88" s="612"/>
      <c r="IOB88" s="612"/>
      <c r="IOC88" s="181"/>
      <c r="IOD88" s="611"/>
      <c r="IOE88" s="612"/>
      <c r="IOF88" s="612"/>
      <c r="IOG88" s="612"/>
      <c r="IOH88" s="612"/>
      <c r="IOI88" s="612"/>
      <c r="IOJ88" s="181"/>
      <c r="IOK88" s="611"/>
      <c r="IOL88" s="612"/>
      <c r="IOM88" s="612"/>
      <c r="ION88" s="612"/>
      <c r="IOO88" s="612"/>
      <c r="IOP88" s="612"/>
      <c r="IOQ88" s="181"/>
      <c r="IOR88" s="611"/>
      <c r="IOS88" s="612"/>
      <c r="IOT88" s="612"/>
      <c r="IOU88" s="612"/>
      <c r="IOV88" s="612"/>
      <c r="IOW88" s="612"/>
      <c r="IOX88" s="181"/>
      <c r="IOY88" s="611"/>
      <c r="IOZ88" s="612"/>
      <c r="IPA88" s="612"/>
      <c r="IPB88" s="612"/>
      <c r="IPC88" s="612"/>
      <c r="IPD88" s="612"/>
      <c r="IPE88" s="181"/>
      <c r="IPF88" s="611"/>
      <c r="IPG88" s="612"/>
      <c r="IPH88" s="612"/>
      <c r="IPI88" s="612"/>
      <c r="IPJ88" s="612"/>
      <c r="IPK88" s="612"/>
      <c r="IPL88" s="181"/>
      <c r="IPM88" s="611"/>
      <c r="IPN88" s="612"/>
      <c r="IPO88" s="612"/>
      <c r="IPP88" s="612"/>
      <c r="IPQ88" s="612"/>
      <c r="IPR88" s="612"/>
      <c r="IPS88" s="181"/>
      <c r="IPT88" s="611"/>
      <c r="IPU88" s="612"/>
      <c r="IPV88" s="612"/>
      <c r="IPW88" s="612"/>
      <c r="IPX88" s="612"/>
      <c r="IPY88" s="612"/>
      <c r="IPZ88" s="181"/>
      <c r="IQA88" s="611"/>
      <c r="IQB88" s="612"/>
      <c r="IQC88" s="612"/>
      <c r="IQD88" s="612"/>
      <c r="IQE88" s="612"/>
      <c r="IQF88" s="612"/>
      <c r="IQG88" s="181"/>
      <c r="IQH88" s="611"/>
      <c r="IQI88" s="612"/>
      <c r="IQJ88" s="612"/>
      <c r="IQK88" s="612"/>
      <c r="IQL88" s="612"/>
      <c r="IQM88" s="612"/>
      <c r="IQN88" s="181"/>
      <c r="IQO88" s="611"/>
      <c r="IQP88" s="612"/>
      <c r="IQQ88" s="612"/>
      <c r="IQR88" s="612"/>
      <c r="IQS88" s="612"/>
      <c r="IQT88" s="612"/>
      <c r="IQU88" s="181"/>
      <c r="IQV88" s="611"/>
      <c r="IQW88" s="612"/>
      <c r="IQX88" s="612"/>
      <c r="IQY88" s="612"/>
      <c r="IQZ88" s="612"/>
      <c r="IRA88" s="612"/>
      <c r="IRB88" s="181"/>
      <c r="IRC88" s="611"/>
      <c r="IRD88" s="612"/>
      <c r="IRE88" s="612"/>
      <c r="IRF88" s="612"/>
      <c r="IRG88" s="612"/>
      <c r="IRH88" s="612"/>
      <c r="IRI88" s="181"/>
      <c r="IRJ88" s="611"/>
      <c r="IRK88" s="612"/>
      <c r="IRL88" s="612"/>
      <c r="IRM88" s="612"/>
      <c r="IRN88" s="612"/>
      <c r="IRO88" s="612"/>
      <c r="IRP88" s="181"/>
      <c r="IRQ88" s="611"/>
      <c r="IRR88" s="612"/>
      <c r="IRS88" s="612"/>
      <c r="IRT88" s="612"/>
      <c r="IRU88" s="612"/>
      <c r="IRV88" s="612"/>
      <c r="IRW88" s="181"/>
      <c r="IRX88" s="611"/>
      <c r="IRY88" s="612"/>
      <c r="IRZ88" s="612"/>
      <c r="ISA88" s="612"/>
      <c r="ISB88" s="612"/>
      <c r="ISC88" s="612"/>
      <c r="ISD88" s="181"/>
      <c r="ISE88" s="611"/>
      <c r="ISF88" s="612"/>
      <c r="ISG88" s="612"/>
      <c r="ISH88" s="612"/>
      <c r="ISI88" s="612"/>
      <c r="ISJ88" s="612"/>
      <c r="ISK88" s="181"/>
      <c r="ISL88" s="611"/>
      <c r="ISM88" s="612"/>
      <c r="ISN88" s="612"/>
      <c r="ISO88" s="612"/>
      <c r="ISP88" s="612"/>
      <c r="ISQ88" s="612"/>
      <c r="ISR88" s="181"/>
      <c r="ISS88" s="611"/>
      <c r="IST88" s="612"/>
      <c r="ISU88" s="612"/>
      <c r="ISV88" s="612"/>
      <c r="ISW88" s="612"/>
      <c r="ISX88" s="612"/>
      <c r="ISY88" s="181"/>
      <c r="ISZ88" s="611"/>
      <c r="ITA88" s="612"/>
      <c r="ITB88" s="612"/>
      <c r="ITC88" s="612"/>
      <c r="ITD88" s="612"/>
      <c r="ITE88" s="612"/>
      <c r="ITF88" s="181"/>
      <c r="ITG88" s="611"/>
      <c r="ITH88" s="612"/>
      <c r="ITI88" s="612"/>
      <c r="ITJ88" s="612"/>
      <c r="ITK88" s="612"/>
      <c r="ITL88" s="612"/>
      <c r="ITM88" s="181"/>
      <c r="ITN88" s="611"/>
      <c r="ITO88" s="612"/>
      <c r="ITP88" s="612"/>
      <c r="ITQ88" s="612"/>
      <c r="ITR88" s="612"/>
      <c r="ITS88" s="612"/>
      <c r="ITT88" s="181"/>
      <c r="ITU88" s="611"/>
      <c r="ITV88" s="612"/>
      <c r="ITW88" s="612"/>
      <c r="ITX88" s="612"/>
      <c r="ITY88" s="612"/>
      <c r="ITZ88" s="612"/>
      <c r="IUA88" s="181"/>
      <c r="IUB88" s="611"/>
      <c r="IUC88" s="612"/>
      <c r="IUD88" s="612"/>
      <c r="IUE88" s="612"/>
      <c r="IUF88" s="612"/>
      <c r="IUG88" s="612"/>
      <c r="IUH88" s="181"/>
      <c r="IUI88" s="611"/>
      <c r="IUJ88" s="612"/>
      <c r="IUK88" s="612"/>
      <c r="IUL88" s="612"/>
      <c r="IUM88" s="612"/>
      <c r="IUN88" s="612"/>
      <c r="IUO88" s="181"/>
      <c r="IUP88" s="611"/>
      <c r="IUQ88" s="612"/>
      <c r="IUR88" s="612"/>
      <c r="IUS88" s="612"/>
      <c r="IUT88" s="612"/>
      <c r="IUU88" s="612"/>
      <c r="IUV88" s="181"/>
      <c r="IUW88" s="611"/>
      <c r="IUX88" s="612"/>
      <c r="IUY88" s="612"/>
      <c r="IUZ88" s="612"/>
      <c r="IVA88" s="612"/>
      <c r="IVB88" s="612"/>
      <c r="IVC88" s="181"/>
      <c r="IVD88" s="611"/>
      <c r="IVE88" s="612"/>
      <c r="IVF88" s="612"/>
      <c r="IVG88" s="612"/>
      <c r="IVH88" s="612"/>
      <c r="IVI88" s="612"/>
      <c r="IVJ88" s="181"/>
      <c r="IVK88" s="611"/>
      <c r="IVL88" s="612"/>
      <c r="IVM88" s="612"/>
      <c r="IVN88" s="612"/>
      <c r="IVO88" s="612"/>
      <c r="IVP88" s="612"/>
      <c r="IVQ88" s="181"/>
      <c r="IVR88" s="611"/>
      <c r="IVS88" s="612"/>
      <c r="IVT88" s="612"/>
      <c r="IVU88" s="612"/>
      <c r="IVV88" s="612"/>
      <c r="IVW88" s="612"/>
      <c r="IVX88" s="181"/>
      <c r="IVY88" s="611"/>
      <c r="IVZ88" s="612"/>
      <c r="IWA88" s="612"/>
      <c r="IWB88" s="612"/>
      <c r="IWC88" s="612"/>
      <c r="IWD88" s="612"/>
      <c r="IWE88" s="181"/>
      <c r="IWF88" s="611"/>
      <c r="IWG88" s="612"/>
      <c r="IWH88" s="612"/>
      <c r="IWI88" s="612"/>
      <c r="IWJ88" s="612"/>
      <c r="IWK88" s="612"/>
      <c r="IWL88" s="181"/>
      <c r="IWM88" s="611"/>
      <c r="IWN88" s="612"/>
      <c r="IWO88" s="612"/>
      <c r="IWP88" s="612"/>
      <c r="IWQ88" s="612"/>
      <c r="IWR88" s="612"/>
      <c r="IWS88" s="181"/>
      <c r="IWT88" s="611"/>
      <c r="IWU88" s="612"/>
      <c r="IWV88" s="612"/>
      <c r="IWW88" s="612"/>
      <c r="IWX88" s="612"/>
      <c r="IWY88" s="612"/>
      <c r="IWZ88" s="181"/>
      <c r="IXA88" s="611"/>
      <c r="IXB88" s="612"/>
      <c r="IXC88" s="612"/>
      <c r="IXD88" s="612"/>
      <c r="IXE88" s="612"/>
      <c r="IXF88" s="612"/>
      <c r="IXG88" s="181"/>
      <c r="IXH88" s="611"/>
      <c r="IXI88" s="612"/>
      <c r="IXJ88" s="612"/>
      <c r="IXK88" s="612"/>
      <c r="IXL88" s="612"/>
      <c r="IXM88" s="612"/>
      <c r="IXN88" s="181"/>
      <c r="IXO88" s="611"/>
      <c r="IXP88" s="612"/>
      <c r="IXQ88" s="612"/>
      <c r="IXR88" s="612"/>
      <c r="IXS88" s="612"/>
      <c r="IXT88" s="612"/>
      <c r="IXU88" s="181"/>
      <c r="IXV88" s="611"/>
      <c r="IXW88" s="612"/>
      <c r="IXX88" s="612"/>
      <c r="IXY88" s="612"/>
      <c r="IXZ88" s="612"/>
      <c r="IYA88" s="612"/>
      <c r="IYB88" s="181"/>
      <c r="IYC88" s="611"/>
      <c r="IYD88" s="612"/>
      <c r="IYE88" s="612"/>
      <c r="IYF88" s="612"/>
      <c r="IYG88" s="612"/>
      <c r="IYH88" s="612"/>
      <c r="IYI88" s="181"/>
      <c r="IYJ88" s="611"/>
      <c r="IYK88" s="612"/>
      <c r="IYL88" s="612"/>
      <c r="IYM88" s="612"/>
      <c r="IYN88" s="612"/>
      <c r="IYO88" s="612"/>
      <c r="IYP88" s="181"/>
      <c r="IYQ88" s="611"/>
      <c r="IYR88" s="612"/>
      <c r="IYS88" s="612"/>
      <c r="IYT88" s="612"/>
      <c r="IYU88" s="612"/>
      <c r="IYV88" s="612"/>
      <c r="IYW88" s="181"/>
      <c r="IYX88" s="611"/>
      <c r="IYY88" s="612"/>
      <c r="IYZ88" s="612"/>
      <c r="IZA88" s="612"/>
      <c r="IZB88" s="612"/>
      <c r="IZC88" s="612"/>
      <c r="IZD88" s="181"/>
      <c r="IZE88" s="611"/>
      <c r="IZF88" s="612"/>
      <c r="IZG88" s="612"/>
      <c r="IZH88" s="612"/>
      <c r="IZI88" s="612"/>
      <c r="IZJ88" s="612"/>
      <c r="IZK88" s="181"/>
      <c r="IZL88" s="611"/>
      <c r="IZM88" s="612"/>
      <c r="IZN88" s="612"/>
      <c r="IZO88" s="612"/>
      <c r="IZP88" s="612"/>
      <c r="IZQ88" s="612"/>
      <c r="IZR88" s="181"/>
      <c r="IZS88" s="611"/>
      <c r="IZT88" s="612"/>
      <c r="IZU88" s="612"/>
      <c r="IZV88" s="612"/>
      <c r="IZW88" s="612"/>
      <c r="IZX88" s="612"/>
      <c r="IZY88" s="181"/>
      <c r="IZZ88" s="611"/>
      <c r="JAA88" s="612"/>
      <c r="JAB88" s="612"/>
      <c r="JAC88" s="612"/>
      <c r="JAD88" s="612"/>
      <c r="JAE88" s="612"/>
      <c r="JAF88" s="181"/>
      <c r="JAG88" s="611"/>
      <c r="JAH88" s="612"/>
      <c r="JAI88" s="612"/>
      <c r="JAJ88" s="612"/>
      <c r="JAK88" s="612"/>
      <c r="JAL88" s="612"/>
      <c r="JAM88" s="181"/>
      <c r="JAN88" s="611"/>
      <c r="JAO88" s="612"/>
      <c r="JAP88" s="612"/>
      <c r="JAQ88" s="612"/>
      <c r="JAR88" s="612"/>
      <c r="JAS88" s="612"/>
      <c r="JAT88" s="181"/>
      <c r="JAU88" s="611"/>
      <c r="JAV88" s="612"/>
      <c r="JAW88" s="612"/>
      <c r="JAX88" s="612"/>
      <c r="JAY88" s="612"/>
      <c r="JAZ88" s="612"/>
      <c r="JBA88" s="181"/>
      <c r="JBB88" s="611"/>
      <c r="JBC88" s="612"/>
      <c r="JBD88" s="612"/>
      <c r="JBE88" s="612"/>
      <c r="JBF88" s="612"/>
      <c r="JBG88" s="612"/>
      <c r="JBH88" s="181"/>
      <c r="JBI88" s="611"/>
      <c r="JBJ88" s="612"/>
      <c r="JBK88" s="612"/>
      <c r="JBL88" s="612"/>
      <c r="JBM88" s="612"/>
      <c r="JBN88" s="612"/>
      <c r="JBO88" s="181"/>
      <c r="JBP88" s="611"/>
      <c r="JBQ88" s="612"/>
      <c r="JBR88" s="612"/>
      <c r="JBS88" s="612"/>
      <c r="JBT88" s="612"/>
      <c r="JBU88" s="612"/>
      <c r="JBV88" s="181"/>
      <c r="JBW88" s="611"/>
      <c r="JBX88" s="612"/>
      <c r="JBY88" s="612"/>
      <c r="JBZ88" s="612"/>
      <c r="JCA88" s="612"/>
      <c r="JCB88" s="612"/>
      <c r="JCC88" s="181"/>
      <c r="JCD88" s="611"/>
      <c r="JCE88" s="612"/>
      <c r="JCF88" s="612"/>
      <c r="JCG88" s="612"/>
      <c r="JCH88" s="612"/>
      <c r="JCI88" s="612"/>
      <c r="JCJ88" s="181"/>
      <c r="JCK88" s="611"/>
      <c r="JCL88" s="612"/>
      <c r="JCM88" s="612"/>
      <c r="JCN88" s="612"/>
      <c r="JCO88" s="612"/>
      <c r="JCP88" s="612"/>
      <c r="JCQ88" s="181"/>
      <c r="JCR88" s="611"/>
      <c r="JCS88" s="612"/>
      <c r="JCT88" s="612"/>
      <c r="JCU88" s="612"/>
      <c r="JCV88" s="612"/>
      <c r="JCW88" s="612"/>
      <c r="JCX88" s="181"/>
      <c r="JCY88" s="611"/>
      <c r="JCZ88" s="612"/>
      <c r="JDA88" s="612"/>
      <c r="JDB88" s="612"/>
      <c r="JDC88" s="612"/>
      <c r="JDD88" s="612"/>
      <c r="JDE88" s="181"/>
      <c r="JDF88" s="611"/>
      <c r="JDG88" s="612"/>
      <c r="JDH88" s="612"/>
      <c r="JDI88" s="612"/>
      <c r="JDJ88" s="612"/>
      <c r="JDK88" s="612"/>
      <c r="JDL88" s="181"/>
      <c r="JDM88" s="611"/>
      <c r="JDN88" s="612"/>
      <c r="JDO88" s="612"/>
      <c r="JDP88" s="612"/>
      <c r="JDQ88" s="612"/>
      <c r="JDR88" s="612"/>
      <c r="JDS88" s="181"/>
      <c r="JDT88" s="611"/>
      <c r="JDU88" s="612"/>
      <c r="JDV88" s="612"/>
      <c r="JDW88" s="612"/>
      <c r="JDX88" s="612"/>
      <c r="JDY88" s="612"/>
      <c r="JDZ88" s="181"/>
      <c r="JEA88" s="611"/>
      <c r="JEB88" s="612"/>
      <c r="JEC88" s="612"/>
      <c r="JED88" s="612"/>
      <c r="JEE88" s="612"/>
      <c r="JEF88" s="612"/>
      <c r="JEG88" s="181"/>
      <c r="JEH88" s="611"/>
      <c r="JEI88" s="612"/>
      <c r="JEJ88" s="612"/>
      <c r="JEK88" s="612"/>
      <c r="JEL88" s="612"/>
      <c r="JEM88" s="612"/>
      <c r="JEN88" s="181"/>
      <c r="JEO88" s="611"/>
      <c r="JEP88" s="612"/>
      <c r="JEQ88" s="612"/>
      <c r="JER88" s="612"/>
      <c r="JES88" s="612"/>
      <c r="JET88" s="612"/>
      <c r="JEU88" s="181"/>
      <c r="JEV88" s="611"/>
      <c r="JEW88" s="612"/>
      <c r="JEX88" s="612"/>
      <c r="JEY88" s="612"/>
      <c r="JEZ88" s="612"/>
      <c r="JFA88" s="612"/>
      <c r="JFB88" s="181"/>
      <c r="JFC88" s="611"/>
      <c r="JFD88" s="612"/>
      <c r="JFE88" s="612"/>
      <c r="JFF88" s="612"/>
      <c r="JFG88" s="612"/>
      <c r="JFH88" s="612"/>
      <c r="JFI88" s="181"/>
      <c r="JFJ88" s="611"/>
      <c r="JFK88" s="612"/>
      <c r="JFL88" s="612"/>
      <c r="JFM88" s="612"/>
      <c r="JFN88" s="612"/>
      <c r="JFO88" s="612"/>
      <c r="JFP88" s="181"/>
      <c r="JFQ88" s="611"/>
      <c r="JFR88" s="612"/>
      <c r="JFS88" s="612"/>
      <c r="JFT88" s="612"/>
      <c r="JFU88" s="612"/>
      <c r="JFV88" s="612"/>
      <c r="JFW88" s="181"/>
      <c r="JFX88" s="611"/>
      <c r="JFY88" s="612"/>
      <c r="JFZ88" s="612"/>
      <c r="JGA88" s="612"/>
      <c r="JGB88" s="612"/>
      <c r="JGC88" s="612"/>
      <c r="JGD88" s="181"/>
      <c r="JGE88" s="611"/>
      <c r="JGF88" s="612"/>
      <c r="JGG88" s="612"/>
      <c r="JGH88" s="612"/>
      <c r="JGI88" s="612"/>
      <c r="JGJ88" s="612"/>
      <c r="JGK88" s="181"/>
      <c r="JGL88" s="611"/>
      <c r="JGM88" s="612"/>
      <c r="JGN88" s="612"/>
      <c r="JGO88" s="612"/>
      <c r="JGP88" s="612"/>
      <c r="JGQ88" s="612"/>
      <c r="JGR88" s="181"/>
      <c r="JGS88" s="611"/>
      <c r="JGT88" s="612"/>
      <c r="JGU88" s="612"/>
      <c r="JGV88" s="612"/>
      <c r="JGW88" s="612"/>
      <c r="JGX88" s="612"/>
      <c r="JGY88" s="181"/>
      <c r="JGZ88" s="611"/>
      <c r="JHA88" s="612"/>
      <c r="JHB88" s="612"/>
      <c r="JHC88" s="612"/>
      <c r="JHD88" s="612"/>
      <c r="JHE88" s="612"/>
      <c r="JHF88" s="181"/>
      <c r="JHG88" s="611"/>
      <c r="JHH88" s="612"/>
      <c r="JHI88" s="612"/>
      <c r="JHJ88" s="612"/>
      <c r="JHK88" s="612"/>
      <c r="JHL88" s="612"/>
      <c r="JHM88" s="181"/>
      <c r="JHN88" s="611"/>
      <c r="JHO88" s="612"/>
      <c r="JHP88" s="612"/>
      <c r="JHQ88" s="612"/>
      <c r="JHR88" s="612"/>
      <c r="JHS88" s="612"/>
      <c r="JHT88" s="181"/>
      <c r="JHU88" s="611"/>
      <c r="JHV88" s="612"/>
      <c r="JHW88" s="612"/>
      <c r="JHX88" s="612"/>
      <c r="JHY88" s="612"/>
      <c r="JHZ88" s="612"/>
      <c r="JIA88" s="181"/>
      <c r="JIB88" s="611"/>
      <c r="JIC88" s="612"/>
      <c r="JID88" s="612"/>
      <c r="JIE88" s="612"/>
      <c r="JIF88" s="612"/>
      <c r="JIG88" s="612"/>
      <c r="JIH88" s="181"/>
      <c r="JII88" s="611"/>
      <c r="JIJ88" s="612"/>
      <c r="JIK88" s="612"/>
      <c r="JIL88" s="612"/>
      <c r="JIM88" s="612"/>
      <c r="JIN88" s="612"/>
      <c r="JIO88" s="181"/>
      <c r="JIP88" s="611"/>
      <c r="JIQ88" s="612"/>
      <c r="JIR88" s="612"/>
      <c r="JIS88" s="612"/>
      <c r="JIT88" s="612"/>
      <c r="JIU88" s="612"/>
      <c r="JIV88" s="181"/>
      <c r="JIW88" s="611"/>
      <c r="JIX88" s="612"/>
      <c r="JIY88" s="612"/>
      <c r="JIZ88" s="612"/>
      <c r="JJA88" s="612"/>
      <c r="JJB88" s="612"/>
      <c r="JJC88" s="181"/>
      <c r="JJD88" s="611"/>
      <c r="JJE88" s="612"/>
      <c r="JJF88" s="612"/>
      <c r="JJG88" s="612"/>
      <c r="JJH88" s="612"/>
      <c r="JJI88" s="612"/>
      <c r="JJJ88" s="181"/>
      <c r="JJK88" s="611"/>
      <c r="JJL88" s="612"/>
      <c r="JJM88" s="612"/>
      <c r="JJN88" s="612"/>
      <c r="JJO88" s="612"/>
      <c r="JJP88" s="612"/>
      <c r="JJQ88" s="181"/>
      <c r="JJR88" s="611"/>
      <c r="JJS88" s="612"/>
      <c r="JJT88" s="612"/>
      <c r="JJU88" s="612"/>
      <c r="JJV88" s="612"/>
      <c r="JJW88" s="612"/>
      <c r="JJX88" s="181"/>
      <c r="JJY88" s="611"/>
      <c r="JJZ88" s="612"/>
      <c r="JKA88" s="612"/>
      <c r="JKB88" s="612"/>
      <c r="JKC88" s="612"/>
      <c r="JKD88" s="612"/>
      <c r="JKE88" s="181"/>
      <c r="JKF88" s="611"/>
      <c r="JKG88" s="612"/>
      <c r="JKH88" s="612"/>
      <c r="JKI88" s="612"/>
      <c r="JKJ88" s="612"/>
      <c r="JKK88" s="612"/>
      <c r="JKL88" s="181"/>
      <c r="JKM88" s="611"/>
      <c r="JKN88" s="612"/>
      <c r="JKO88" s="612"/>
      <c r="JKP88" s="612"/>
      <c r="JKQ88" s="612"/>
      <c r="JKR88" s="612"/>
      <c r="JKS88" s="181"/>
      <c r="JKT88" s="611"/>
      <c r="JKU88" s="612"/>
      <c r="JKV88" s="612"/>
      <c r="JKW88" s="612"/>
      <c r="JKX88" s="612"/>
      <c r="JKY88" s="612"/>
      <c r="JKZ88" s="181"/>
      <c r="JLA88" s="611"/>
      <c r="JLB88" s="612"/>
      <c r="JLC88" s="612"/>
      <c r="JLD88" s="612"/>
      <c r="JLE88" s="612"/>
      <c r="JLF88" s="612"/>
      <c r="JLG88" s="181"/>
      <c r="JLH88" s="611"/>
      <c r="JLI88" s="612"/>
      <c r="JLJ88" s="612"/>
      <c r="JLK88" s="612"/>
      <c r="JLL88" s="612"/>
      <c r="JLM88" s="612"/>
      <c r="JLN88" s="181"/>
      <c r="JLO88" s="611"/>
      <c r="JLP88" s="612"/>
      <c r="JLQ88" s="612"/>
      <c r="JLR88" s="612"/>
      <c r="JLS88" s="612"/>
      <c r="JLT88" s="612"/>
      <c r="JLU88" s="181"/>
      <c r="JLV88" s="611"/>
      <c r="JLW88" s="612"/>
      <c r="JLX88" s="612"/>
      <c r="JLY88" s="612"/>
      <c r="JLZ88" s="612"/>
      <c r="JMA88" s="612"/>
      <c r="JMB88" s="181"/>
      <c r="JMC88" s="611"/>
      <c r="JMD88" s="612"/>
      <c r="JME88" s="612"/>
      <c r="JMF88" s="612"/>
      <c r="JMG88" s="612"/>
      <c r="JMH88" s="612"/>
      <c r="JMI88" s="181"/>
      <c r="JMJ88" s="611"/>
      <c r="JMK88" s="612"/>
      <c r="JML88" s="612"/>
      <c r="JMM88" s="612"/>
      <c r="JMN88" s="612"/>
      <c r="JMO88" s="612"/>
      <c r="JMP88" s="181"/>
      <c r="JMQ88" s="611"/>
      <c r="JMR88" s="612"/>
      <c r="JMS88" s="612"/>
      <c r="JMT88" s="612"/>
      <c r="JMU88" s="612"/>
      <c r="JMV88" s="612"/>
      <c r="JMW88" s="181"/>
      <c r="JMX88" s="611"/>
      <c r="JMY88" s="612"/>
      <c r="JMZ88" s="612"/>
      <c r="JNA88" s="612"/>
      <c r="JNB88" s="612"/>
      <c r="JNC88" s="612"/>
      <c r="JND88" s="181"/>
      <c r="JNE88" s="611"/>
      <c r="JNF88" s="612"/>
      <c r="JNG88" s="612"/>
      <c r="JNH88" s="612"/>
      <c r="JNI88" s="612"/>
      <c r="JNJ88" s="612"/>
      <c r="JNK88" s="181"/>
      <c r="JNL88" s="611"/>
      <c r="JNM88" s="612"/>
      <c r="JNN88" s="612"/>
      <c r="JNO88" s="612"/>
      <c r="JNP88" s="612"/>
      <c r="JNQ88" s="612"/>
      <c r="JNR88" s="181"/>
      <c r="JNS88" s="611"/>
      <c r="JNT88" s="612"/>
      <c r="JNU88" s="612"/>
      <c r="JNV88" s="612"/>
      <c r="JNW88" s="612"/>
      <c r="JNX88" s="612"/>
      <c r="JNY88" s="181"/>
      <c r="JNZ88" s="611"/>
      <c r="JOA88" s="612"/>
      <c r="JOB88" s="612"/>
      <c r="JOC88" s="612"/>
      <c r="JOD88" s="612"/>
      <c r="JOE88" s="612"/>
      <c r="JOF88" s="181"/>
      <c r="JOG88" s="611"/>
      <c r="JOH88" s="612"/>
      <c r="JOI88" s="612"/>
      <c r="JOJ88" s="612"/>
      <c r="JOK88" s="612"/>
      <c r="JOL88" s="612"/>
      <c r="JOM88" s="181"/>
      <c r="JON88" s="611"/>
      <c r="JOO88" s="612"/>
      <c r="JOP88" s="612"/>
      <c r="JOQ88" s="612"/>
      <c r="JOR88" s="612"/>
      <c r="JOS88" s="612"/>
      <c r="JOT88" s="181"/>
      <c r="JOU88" s="611"/>
      <c r="JOV88" s="612"/>
      <c r="JOW88" s="612"/>
      <c r="JOX88" s="612"/>
      <c r="JOY88" s="612"/>
      <c r="JOZ88" s="612"/>
      <c r="JPA88" s="181"/>
      <c r="JPB88" s="611"/>
      <c r="JPC88" s="612"/>
      <c r="JPD88" s="612"/>
      <c r="JPE88" s="612"/>
      <c r="JPF88" s="612"/>
      <c r="JPG88" s="612"/>
      <c r="JPH88" s="181"/>
      <c r="JPI88" s="611"/>
      <c r="JPJ88" s="612"/>
      <c r="JPK88" s="612"/>
      <c r="JPL88" s="612"/>
      <c r="JPM88" s="612"/>
      <c r="JPN88" s="612"/>
      <c r="JPO88" s="181"/>
      <c r="JPP88" s="611"/>
      <c r="JPQ88" s="612"/>
      <c r="JPR88" s="612"/>
      <c r="JPS88" s="612"/>
      <c r="JPT88" s="612"/>
      <c r="JPU88" s="612"/>
      <c r="JPV88" s="181"/>
      <c r="JPW88" s="611"/>
      <c r="JPX88" s="612"/>
      <c r="JPY88" s="612"/>
      <c r="JPZ88" s="612"/>
      <c r="JQA88" s="612"/>
      <c r="JQB88" s="612"/>
      <c r="JQC88" s="181"/>
      <c r="JQD88" s="611"/>
      <c r="JQE88" s="612"/>
      <c r="JQF88" s="612"/>
      <c r="JQG88" s="612"/>
      <c r="JQH88" s="612"/>
      <c r="JQI88" s="612"/>
      <c r="JQJ88" s="181"/>
      <c r="JQK88" s="611"/>
      <c r="JQL88" s="612"/>
      <c r="JQM88" s="612"/>
      <c r="JQN88" s="612"/>
      <c r="JQO88" s="612"/>
      <c r="JQP88" s="612"/>
      <c r="JQQ88" s="181"/>
      <c r="JQR88" s="611"/>
      <c r="JQS88" s="612"/>
      <c r="JQT88" s="612"/>
      <c r="JQU88" s="612"/>
      <c r="JQV88" s="612"/>
      <c r="JQW88" s="612"/>
      <c r="JQX88" s="181"/>
      <c r="JQY88" s="611"/>
      <c r="JQZ88" s="612"/>
      <c r="JRA88" s="612"/>
      <c r="JRB88" s="612"/>
      <c r="JRC88" s="612"/>
      <c r="JRD88" s="612"/>
      <c r="JRE88" s="181"/>
      <c r="JRF88" s="611"/>
      <c r="JRG88" s="612"/>
      <c r="JRH88" s="612"/>
      <c r="JRI88" s="612"/>
      <c r="JRJ88" s="612"/>
      <c r="JRK88" s="612"/>
      <c r="JRL88" s="181"/>
      <c r="JRM88" s="611"/>
      <c r="JRN88" s="612"/>
      <c r="JRO88" s="612"/>
      <c r="JRP88" s="612"/>
      <c r="JRQ88" s="612"/>
      <c r="JRR88" s="612"/>
      <c r="JRS88" s="181"/>
      <c r="JRT88" s="611"/>
      <c r="JRU88" s="612"/>
      <c r="JRV88" s="612"/>
      <c r="JRW88" s="612"/>
      <c r="JRX88" s="612"/>
      <c r="JRY88" s="612"/>
      <c r="JRZ88" s="181"/>
      <c r="JSA88" s="611"/>
      <c r="JSB88" s="612"/>
      <c r="JSC88" s="612"/>
      <c r="JSD88" s="612"/>
      <c r="JSE88" s="612"/>
      <c r="JSF88" s="612"/>
      <c r="JSG88" s="181"/>
      <c r="JSH88" s="611"/>
      <c r="JSI88" s="612"/>
      <c r="JSJ88" s="612"/>
      <c r="JSK88" s="612"/>
      <c r="JSL88" s="612"/>
      <c r="JSM88" s="612"/>
      <c r="JSN88" s="181"/>
      <c r="JSO88" s="611"/>
      <c r="JSP88" s="612"/>
      <c r="JSQ88" s="612"/>
      <c r="JSR88" s="612"/>
      <c r="JSS88" s="612"/>
      <c r="JST88" s="612"/>
      <c r="JSU88" s="181"/>
      <c r="JSV88" s="611"/>
      <c r="JSW88" s="612"/>
      <c r="JSX88" s="612"/>
      <c r="JSY88" s="612"/>
      <c r="JSZ88" s="612"/>
      <c r="JTA88" s="612"/>
      <c r="JTB88" s="181"/>
      <c r="JTC88" s="611"/>
      <c r="JTD88" s="612"/>
      <c r="JTE88" s="612"/>
      <c r="JTF88" s="612"/>
      <c r="JTG88" s="612"/>
      <c r="JTH88" s="612"/>
      <c r="JTI88" s="181"/>
      <c r="JTJ88" s="611"/>
      <c r="JTK88" s="612"/>
      <c r="JTL88" s="612"/>
      <c r="JTM88" s="612"/>
      <c r="JTN88" s="612"/>
      <c r="JTO88" s="612"/>
      <c r="JTP88" s="181"/>
      <c r="JTQ88" s="611"/>
      <c r="JTR88" s="612"/>
      <c r="JTS88" s="612"/>
      <c r="JTT88" s="612"/>
      <c r="JTU88" s="612"/>
      <c r="JTV88" s="612"/>
      <c r="JTW88" s="181"/>
      <c r="JTX88" s="611"/>
      <c r="JTY88" s="612"/>
      <c r="JTZ88" s="612"/>
      <c r="JUA88" s="612"/>
      <c r="JUB88" s="612"/>
      <c r="JUC88" s="612"/>
      <c r="JUD88" s="181"/>
      <c r="JUE88" s="611"/>
      <c r="JUF88" s="612"/>
      <c r="JUG88" s="612"/>
      <c r="JUH88" s="612"/>
      <c r="JUI88" s="612"/>
      <c r="JUJ88" s="612"/>
      <c r="JUK88" s="181"/>
      <c r="JUL88" s="611"/>
      <c r="JUM88" s="612"/>
      <c r="JUN88" s="612"/>
      <c r="JUO88" s="612"/>
      <c r="JUP88" s="612"/>
      <c r="JUQ88" s="612"/>
      <c r="JUR88" s="181"/>
      <c r="JUS88" s="611"/>
      <c r="JUT88" s="612"/>
      <c r="JUU88" s="612"/>
      <c r="JUV88" s="612"/>
      <c r="JUW88" s="612"/>
      <c r="JUX88" s="612"/>
      <c r="JUY88" s="181"/>
      <c r="JUZ88" s="611"/>
      <c r="JVA88" s="612"/>
      <c r="JVB88" s="612"/>
      <c r="JVC88" s="612"/>
      <c r="JVD88" s="612"/>
      <c r="JVE88" s="612"/>
      <c r="JVF88" s="181"/>
      <c r="JVG88" s="611"/>
      <c r="JVH88" s="612"/>
      <c r="JVI88" s="612"/>
      <c r="JVJ88" s="612"/>
      <c r="JVK88" s="612"/>
      <c r="JVL88" s="612"/>
      <c r="JVM88" s="181"/>
      <c r="JVN88" s="611"/>
      <c r="JVO88" s="612"/>
      <c r="JVP88" s="612"/>
      <c r="JVQ88" s="612"/>
      <c r="JVR88" s="612"/>
      <c r="JVS88" s="612"/>
      <c r="JVT88" s="181"/>
      <c r="JVU88" s="611"/>
      <c r="JVV88" s="612"/>
      <c r="JVW88" s="612"/>
      <c r="JVX88" s="612"/>
      <c r="JVY88" s="612"/>
      <c r="JVZ88" s="612"/>
      <c r="JWA88" s="181"/>
      <c r="JWB88" s="611"/>
      <c r="JWC88" s="612"/>
      <c r="JWD88" s="612"/>
      <c r="JWE88" s="612"/>
      <c r="JWF88" s="612"/>
      <c r="JWG88" s="612"/>
      <c r="JWH88" s="181"/>
      <c r="JWI88" s="611"/>
      <c r="JWJ88" s="612"/>
      <c r="JWK88" s="612"/>
      <c r="JWL88" s="612"/>
      <c r="JWM88" s="612"/>
      <c r="JWN88" s="612"/>
      <c r="JWO88" s="181"/>
      <c r="JWP88" s="611"/>
      <c r="JWQ88" s="612"/>
      <c r="JWR88" s="612"/>
      <c r="JWS88" s="612"/>
      <c r="JWT88" s="612"/>
      <c r="JWU88" s="612"/>
      <c r="JWV88" s="181"/>
      <c r="JWW88" s="611"/>
      <c r="JWX88" s="612"/>
      <c r="JWY88" s="612"/>
      <c r="JWZ88" s="612"/>
      <c r="JXA88" s="612"/>
      <c r="JXB88" s="612"/>
      <c r="JXC88" s="181"/>
      <c r="JXD88" s="611"/>
      <c r="JXE88" s="612"/>
      <c r="JXF88" s="612"/>
      <c r="JXG88" s="612"/>
      <c r="JXH88" s="612"/>
      <c r="JXI88" s="612"/>
      <c r="JXJ88" s="181"/>
      <c r="JXK88" s="611"/>
      <c r="JXL88" s="612"/>
      <c r="JXM88" s="612"/>
      <c r="JXN88" s="612"/>
      <c r="JXO88" s="612"/>
      <c r="JXP88" s="612"/>
      <c r="JXQ88" s="181"/>
      <c r="JXR88" s="611"/>
      <c r="JXS88" s="612"/>
      <c r="JXT88" s="612"/>
      <c r="JXU88" s="612"/>
      <c r="JXV88" s="612"/>
      <c r="JXW88" s="612"/>
      <c r="JXX88" s="181"/>
      <c r="JXY88" s="611"/>
      <c r="JXZ88" s="612"/>
      <c r="JYA88" s="612"/>
      <c r="JYB88" s="612"/>
      <c r="JYC88" s="612"/>
      <c r="JYD88" s="612"/>
      <c r="JYE88" s="181"/>
      <c r="JYF88" s="611"/>
      <c r="JYG88" s="612"/>
      <c r="JYH88" s="612"/>
      <c r="JYI88" s="612"/>
      <c r="JYJ88" s="612"/>
      <c r="JYK88" s="612"/>
      <c r="JYL88" s="181"/>
      <c r="JYM88" s="611"/>
      <c r="JYN88" s="612"/>
      <c r="JYO88" s="612"/>
      <c r="JYP88" s="612"/>
      <c r="JYQ88" s="612"/>
      <c r="JYR88" s="612"/>
      <c r="JYS88" s="181"/>
      <c r="JYT88" s="611"/>
      <c r="JYU88" s="612"/>
      <c r="JYV88" s="612"/>
      <c r="JYW88" s="612"/>
      <c r="JYX88" s="612"/>
      <c r="JYY88" s="612"/>
      <c r="JYZ88" s="181"/>
      <c r="JZA88" s="611"/>
      <c r="JZB88" s="612"/>
      <c r="JZC88" s="612"/>
      <c r="JZD88" s="612"/>
      <c r="JZE88" s="612"/>
      <c r="JZF88" s="612"/>
      <c r="JZG88" s="181"/>
      <c r="JZH88" s="611"/>
      <c r="JZI88" s="612"/>
      <c r="JZJ88" s="612"/>
      <c r="JZK88" s="612"/>
      <c r="JZL88" s="612"/>
      <c r="JZM88" s="612"/>
      <c r="JZN88" s="181"/>
      <c r="JZO88" s="611"/>
      <c r="JZP88" s="612"/>
      <c r="JZQ88" s="612"/>
      <c r="JZR88" s="612"/>
      <c r="JZS88" s="612"/>
      <c r="JZT88" s="612"/>
      <c r="JZU88" s="181"/>
      <c r="JZV88" s="611"/>
      <c r="JZW88" s="612"/>
      <c r="JZX88" s="612"/>
      <c r="JZY88" s="612"/>
      <c r="JZZ88" s="612"/>
      <c r="KAA88" s="612"/>
      <c r="KAB88" s="181"/>
      <c r="KAC88" s="611"/>
      <c r="KAD88" s="612"/>
      <c r="KAE88" s="612"/>
      <c r="KAF88" s="612"/>
      <c r="KAG88" s="612"/>
      <c r="KAH88" s="612"/>
      <c r="KAI88" s="181"/>
      <c r="KAJ88" s="611"/>
      <c r="KAK88" s="612"/>
      <c r="KAL88" s="612"/>
      <c r="KAM88" s="612"/>
      <c r="KAN88" s="612"/>
      <c r="KAO88" s="612"/>
      <c r="KAP88" s="181"/>
      <c r="KAQ88" s="611"/>
      <c r="KAR88" s="612"/>
      <c r="KAS88" s="612"/>
      <c r="KAT88" s="612"/>
      <c r="KAU88" s="612"/>
      <c r="KAV88" s="612"/>
      <c r="KAW88" s="181"/>
      <c r="KAX88" s="611"/>
      <c r="KAY88" s="612"/>
      <c r="KAZ88" s="612"/>
      <c r="KBA88" s="612"/>
      <c r="KBB88" s="612"/>
      <c r="KBC88" s="612"/>
      <c r="KBD88" s="181"/>
      <c r="KBE88" s="611"/>
      <c r="KBF88" s="612"/>
      <c r="KBG88" s="612"/>
      <c r="KBH88" s="612"/>
      <c r="KBI88" s="612"/>
      <c r="KBJ88" s="612"/>
      <c r="KBK88" s="181"/>
      <c r="KBL88" s="611"/>
      <c r="KBM88" s="612"/>
      <c r="KBN88" s="612"/>
      <c r="KBO88" s="612"/>
      <c r="KBP88" s="612"/>
      <c r="KBQ88" s="612"/>
      <c r="KBR88" s="181"/>
      <c r="KBS88" s="611"/>
      <c r="KBT88" s="612"/>
      <c r="KBU88" s="612"/>
      <c r="KBV88" s="612"/>
      <c r="KBW88" s="612"/>
      <c r="KBX88" s="612"/>
      <c r="KBY88" s="181"/>
      <c r="KBZ88" s="611"/>
      <c r="KCA88" s="612"/>
      <c r="KCB88" s="612"/>
      <c r="KCC88" s="612"/>
      <c r="KCD88" s="612"/>
      <c r="KCE88" s="612"/>
      <c r="KCF88" s="181"/>
      <c r="KCG88" s="611"/>
      <c r="KCH88" s="612"/>
      <c r="KCI88" s="612"/>
      <c r="KCJ88" s="612"/>
      <c r="KCK88" s="612"/>
      <c r="KCL88" s="612"/>
      <c r="KCM88" s="181"/>
      <c r="KCN88" s="611"/>
      <c r="KCO88" s="612"/>
      <c r="KCP88" s="612"/>
      <c r="KCQ88" s="612"/>
      <c r="KCR88" s="612"/>
      <c r="KCS88" s="612"/>
      <c r="KCT88" s="181"/>
      <c r="KCU88" s="611"/>
      <c r="KCV88" s="612"/>
      <c r="KCW88" s="612"/>
      <c r="KCX88" s="612"/>
      <c r="KCY88" s="612"/>
      <c r="KCZ88" s="612"/>
      <c r="KDA88" s="181"/>
      <c r="KDB88" s="611"/>
      <c r="KDC88" s="612"/>
      <c r="KDD88" s="612"/>
      <c r="KDE88" s="612"/>
      <c r="KDF88" s="612"/>
      <c r="KDG88" s="612"/>
      <c r="KDH88" s="181"/>
      <c r="KDI88" s="611"/>
      <c r="KDJ88" s="612"/>
      <c r="KDK88" s="612"/>
      <c r="KDL88" s="612"/>
      <c r="KDM88" s="612"/>
      <c r="KDN88" s="612"/>
      <c r="KDO88" s="181"/>
      <c r="KDP88" s="611"/>
      <c r="KDQ88" s="612"/>
      <c r="KDR88" s="612"/>
      <c r="KDS88" s="612"/>
      <c r="KDT88" s="612"/>
      <c r="KDU88" s="612"/>
      <c r="KDV88" s="181"/>
      <c r="KDW88" s="611"/>
      <c r="KDX88" s="612"/>
      <c r="KDY88" s="612"/>
      <c r="KDZ88" s="612"/>
      <c r="KEA88" s="612"/>
      <c r="KEB88" s="612"/>
      <c r="KEC88" s="181"/>
      <c r="KED88" s="611"/>
      <c r="KEE88" s="612"/>
      <c r="KEF88" s="612"/>
      <c r="KEG88" s="612"/>
      <c r="KEH88" s="612"/>
      <c r="KEI88" s="612"/>
      <c r="KEJ88" s="181"/>
      <c r="KEK88" s="611"/>
      <c r="KEL88" s="612"/>
      <c r="KEM88" s="612"/>
      <c r="KEN88" s="612"/>
      <c r="KEO88" s="612"/>
      <c r="KEP88" s="612"/>
      <c r="KEQ88" s="181"/>
      <c r="KER88" s="611"/>
      <c r="KES88" s="612"/>
      <c r="KET88" s="612"/>
      <c r="KEU88" s="612"/>
      <c r="KEV88" s="612"/>
      <c r="KEW88" s="612"/>
      <c r="KEX88" s="181"/>
      <c r="KEY88" s="611"/>
      <c r="KEZ88" s="612"/>
      <c r="KFA88" s="612"/>
      <c r="KFB88" s="612"/>
      <c r="KFC88" s="612"/>
      <c r="KFD88" s="612"/>
      <c r="KFE88" s="181"/>
      <c r="KFF88" s="611"/>
      <c r="KFG88" s="612"/>
      <c r="KFH88" s="612"/>
      <c r="KFI88" s="612"/>
      <c r="KFJ88" s="612"/>
      <c r="KFK88" s="612"/>
      <c r="KFL88" s="181"/>
      <c r="KFM88" s="611"/>
      <c r="KFN88" s="612"/>
      <c r="KFO88" s="612"/>
      <c r="KFP88" s="612"/>
      <c r="KFQ88" s="612"/>
      <c r="KFR88" s="612"/>
      <c r="KFS88" s="181"/>
      <c r="KFT88" s="611"/>
      <c r="KFU88" s="612"/>
      <c r="KFV88" s="612"/>
      <c r="KFW88" s="612"/>
      <c r="KFX88" s="612"/>
      <c r="KFY88" s="612"/>
      <c r="KFZ88" s="181"/>
      <c r="KGA88" s="611"/>
      <c r="KGB88" s="612"/>
      <c r="KGC88" s="612"/>
      <c r="KGD88" s="612"/>
      <c r="KGE88" s="612"/>
      <c r="KGF88" s="612"/>
      <c r="KGG88" s="181"/>
      <c r="KGH88" s="611"/>
      <c r="KGI88" s="612"/>
      <c r="KGJ88" s="612"/>
      <c r="KGK88" s="612"/>
      <c r="KGL88" s="612"/>
      <c r="KGM88" s="612"/>
      <c r="KGN88" s="181"/>
      <c r="KGO88" s="611"/>
      <c r="KGP88" s="612"/>
      <c r="KGQ88" s="612"/>
      <c r="KGR88" s="612"/>
      <c r="KGS88" s="612"/>
      <c r="KGT88" s="612"/>
      <c r="KGU88" s="181"/>
      <c r="KGV88" s="611"/>
      <c r="KGW88" s="612"/>
      <c r="KGX88" s="612"/>
      <c r="KGY88" s="612"/>
      <c r="KGZ88" s="612"/>
      <c r="KHA88" s="612"/>
      <c r="KHB88" s="181"/>
      <c r="KHC88" s="611"/>
      <c r="KHD88" s="612"/>
      <c r="KHE88" s="612"/>
      <c r="KHF88" s="612"/>
      <c r="KHG88" s="612"/>
      <c r="KHH88" s="612"/>
      <c r="KHI88" s="181"/>
      <c r="KHJ88" s="611"/>
      <c r="KHK88" s="612"/>
      <c r="KHL88" s="612"/>
      <c r="KHM88" s="612"/>
      <c r="KHN88" s="612"/>
      <c r="KHO88" s="612"/>
      <c r="KHP88" s="181"/>
      <c r="KHQ88" s="611"/>
      <c r="KHR88" s="612"/>
      <c r="KHS88" s="612"/>
      <c r="KHT88" s="612"/>
      <c r="KHU88" s="612"/>
      <c r="KHV88" s="612"/>
      <c r="KHW88" s="181"/>
      <c r="KHX88" s="611"/>
      <c r="KHY88" s="612"/>
      <c r="KHZ88" s="612"/>
      <c r="KIA88" s="612"/>
      <c r="KIB88" s="612"/>
      <c r="KIC88" s="612"/>
      <c r="KID88" s="181"/>
      <c r="KIE88" s="611"/>
      <c r="KIF88" s="612"/>
      <c r="KIG88" s="612"/>
      <c r="KIH88" s="612"/>
      <c r="KII88" s="612"/>
      <c r="KIJ88" s="612"/>
      <c r="KIK88" s="181"/>
      <c r="KIL88" s="611"/>
      <c r="KIM88" s="612"/>
      <c r="KIN88" s="612"/>
      <c r="KIO88" s="612"/>
      <c r="KIP88" s="612"/>
      <c r="KIQ88" s="612"/>
      <c r="KIR88" s="181"/>
      <c r="KIS88" s="611"/>
      <c r="KIT88" s="612"/>
      <c r="KIU88" s="612"/>
      <c r="KIV88" s="612"/>
      <c r="KIW88" s="612"/>
      <c r="KIX88" s="612"/>
      <c r="KIY88" s="181"/>
      <c r="KIZ88" s="611"/>
      <c r="KJA88" s="612"/>
      <c r="KJB88" s="612"/>
      <c r="KJC88" s="612"/>
      <c r="KJD88" s="612"/>
      <c r="KJE88" s="612"/>
      <c r="KJF88" s="181"/>
      <c r="KJG88" s="611"/>
      <c r="KJH88" s="612"/>
      <c r="KJI88" s="612"/>
      <c r="KJJ88" s="612"/>
      <c r="KJK88" s="612"/>
      <c r="KJL88" s="612"/>
      <c r="KJM88" s="181"/>
      <c r="KJN88" s="611"/>
      <c r="KJO88" s="612"/>
      <c r="KJP88" s="612"/>
      <c r="KJQ88" s="612"/>
      <c r="KJR88" s="612"/>
      <c r="KJS88" s="612"/>
      <c r="KJT88" s="181"/>
      <c r="KJU88" s="611"/>
      <c r="KJV88" s="612"/>
      <c r="KJW88" s="612"/>
      <c r="KJX88" s="612"/>
      <c r="KJY88" s="612"/>
      <c r="KJZ88" s="612"/>
      <c r="KKA88" s="181"/>
      <c r="KKB88" s="611"/>
      <c r="KKC88" s="612"/>
      <c r="KKD88" s="612"/>
      <c r="KKE88" s="612"/>
      <c r="KKF88" s="612"/>
      <c r="KKG88" s="612"/>
      <c r="KKH88" s="181"/>
      <c r="KKI88" s="611"/>
      <c r="KKJ88" s="612"/>
      <c r="KKK88" s="612"/>
      <c r="KKL88" s="612"/>
      <c r="KKM88" s="612"/>
      <c r="KKN88" s="612"/>
      <c r="KKO88" s="181"/>
      <c r="KKP88" s="611"/>
      <c r="KKQ88" s="612"/>
      <c r="KKR88" s="612"/>
      <c r="KKS88" s="612"/>
      <c r="KKT88" s="612"/>
      <c r="KKU88" s="612"/>
      <c r="KKV88" s="181"/>
      <c r="KKW88" s="611"/>
      <c r="KKX88" s="612"/>
      <c r="KKY88" s="612"/>
      <c r="KKZ88" s="612"/>
      <c r="KLA88" s="612"/>
      <c r="KLB88" s="612"/>
      <c r="KLC88" s="181"/>
      <c r="KLD88" s="611"/>
      <c r="KLE88" s="612"/>
      <c r="KLF88" s="612"/>
      <c r="KLG88" s="612"/>
      <c r="KLH88" s="612"/>
      <c r="KLI88" s="612"/>
      <c r="KLJ88" s="181"/>
      <c r="KLK88" s="611"/>
      <c r="KLL88" s="612"/>
      <c r="KLM88" s="612"/>
      <c r="KLN88" s="612"/>
      <c r="KLO88" s="612"/>
      <c r="KLP88" s="612"/>
      <c r="KLQ88" s="181"/>
      <c r="KLR88" s="611"/>
      <c r="KLS88" s="612"/>
      <c r="KLT88" s="612"/>
      <c r="KLU88" s="612"/>
      <c r="KLV88" s="612"/>
      <c r="KLW88" s="612"/>
      <c r="KLX88" s="181"/>
      <c r="KLY88" s="611"/>
      <c r="KLZ88" s="612"/>
      <c r="KMA88" s="612"/>
      <c r="KMB88" s="612"/>
      <c r="KMC88" s="612"/>
      <c r="KMD88" s="612"/>
      <c r="KME88" s="181"/>
      <c r="KMF88" s="611"/>
      <c r="KMG88" s="612"/>
      <c r="KMH88" s="612"/>
      <c r="KMI88" s="612"/>
      <c r="KMJ88" s="612"/>
      <c r="KMK88" s="612"/>
      <c r="KML88" s="181"/>
      <c r="KMM88" s="611"/>
      <c r="KMN88" s="612"/>
      <c r="KMO88" s="612"/>
      <c r="KMP88" s="612"/>
      <c r="KMQ88" s="612"/>
      <c r="KMR88" s="612"/>
      <c r="KMS88" s="181"/>
      <c r="KMT88" s="611"/>
      <c r="KMU88" s="612"/>
      <c r="KMV88" s="612"/>
      <c r="KMW88" s="612"/>
      <c r="KMX88" s="612"/>
      <c r="KMY88" s="612"/>
      <c r="KMZ88" s="181"/>
      <c r="KNA88" s="611"/>
      <c r="KNB88" s="612"/>
      <c r="KNC88" s="612"/>
      <c r="KND88" s="612"/>
      <c r="KNE88" s="612"/>
      <c r="KNF88" s="612"/>
      <c r="KNG88" s="181"/>
      <c r="KNH88" s="611"/>
      <c r="KNI88" s="612"/>
      <c r="KNJ88" s="612"/>
      <c r="KNK88" s="612"/>
      <c r="KNL88" s="612"/>
      <c r="KNM88" s="612"/>
      <c r="KNN88" s="181"/>
      <c r="KNO88" s="611"/>
      <c r="KNP88" s="612"/>
      <c r="KNQ88" s="612"/>
      <c r="KNR88" s="612"/>
      <c r="KNS88" s="612"/>
      <c r="KNT88" s="612"/>
      <c r="KNU88" s="181"/>
      <c r="KNV88" s="611"/>
      <c r="KNW88" s="612"/>
      <c r="KNX88" s="612"/>
      <c r="KNY88" s="612"/>
      <c r="KNZ88" s="612"/>
      <c r="KOA88" s="612"/>
      <c r="KOB88" s="181"/>
      <c r="KOC88" s="611"/>
      <c r="KOD88" s="612"/>
      <c r="KOE88" s="612"/>
      <c r="KOF88" s="612"/>
      <c r="KOG88" s="612"/>
      <c r="KOH88" s="612"/>
      <c r="KOI88" s="181"/>
      <c r="KOJ88" s="611"/>
      <c r="KOK88" s="612"/>
      <c r="KOL88" s="612"/>
      <c r="KOM88" s="612"/>
      <c r="KON88" s="612"/>
      <c r="KOO88" s="612"/>
      <c r="KOP88" s="181"/>
      <c r="KOQ88" s="611"/>
      <c r="KOR88" s="612"/>
      <c r="KOS88" s="612"/>
      <c r="KOT88" s="612"/>
      <c r="KOU88" s="612"/>
      <c r="KOV88" s="612"/>
      <c r="KOW88" s="181"/>
      <c r="KOX88" s="611"/>
      <c r="KOY88" s="612"/>
      <c r="KOZ88" s="612"/>
      <c r="KPA88" s="612"/>
      <c r="KPB88" s="612"/>
      <c r="KPC88" s="612"/>
      <c r="KPD88" s="181"/>
      <c r="KPE88" s="611"/>
      <c r="KPF88" s="612"/>
      <c r="KPG88" s="612"/>
      <c r="KPH88" s="612"/>
      <c r="KPI88" s="612"/>
      <c r="KPJ88" s="612"/>
      <c r="KPK88" s="181"/>
      <c r="KPL88" s="611"/>
      <c r="KPM88" s="612"/>
      <c r="KPN88" s="612"/>
      <c r="KPO88" s="612"/>
      <c r="KPP88" s="612"/>
      <c r="KPQ88" s="612"/>
      <c r="KPR88" s="181"/>
      <c r="KPS88" s="611"/>
      <c r="KPT88" s="612"/>
      <c r="KPU88" s="612"/>
      <c r="KPV88" s="612"/>
      <c r="KPW88" s="612"/>
      <c r="KPX88" s="612"/>
      <c r="KPY88" s="181"/>
      <c r="KPZ88" s="611"/>
      <c r="KQA88" s="612"/>
      <c r="KQB88" s="612"/>
      <c r="KQC88" s="612"/>
      <c r="KQD88" s="612"/>
      <c r="KQE88" s="612"/>
      <c r="KQF88" s="181"/>
      <c r="KQG88" s="611"/>
      <c r="KQH88" s="612"/>
      <c r="KQI88" s="612"/>
      <c r="KQJ88" s="612"/>
      <c r="KQK88" s="612"/>
      <c r="KQL88" s="612"/>
      <c r="KQM88" s="181"/>
      <c r="KQN88" s="611"/>
      <c r="KQO88" s="612"/>
      <c r="KQP88" s="612"/>
      <c r="KQQ88" s="612"/>
      <c r="KQR88" s="612"/>
      <c r="KQS88" s="612"/>
      <c r="KQT88" s="181"/>
      <c r="KQU88" s="611"/>
      <c r="KQV88" s="612"/>
      <c r="KQW88" s="612"/>
      <c r="KQX88" s="612"/>
      <c r="KQY88" s="612"/>
      <c r="KQZ88" s="612"/>
      <c r="KRA88" s="181"/>
      <c r="KRB88" s="611"/>
      <c r="KRC88" s="612"/>
      <c r="KRD88" s="612"/>
      <c r="KRE88" s="612"/>
      <c r="KRF88" s="612"/>
      <c r="KRG88" s="612"/>
      <c r="KRH88" s="181"/>
      <c r="KRI88" s="611"/>
      <c r="KRJ88" s="612"/>
      <c r="KRK88" s="612"/>
      <c r="KRL88" s="612"/>
      <c r="KRM88" s="612"/>
      <c r="KRN88" s="612"/>
      <c r="KRO88" s="181"/>
      <c r="KRP88" s="611"/>
      <c r="KRQ88" s="612"/>
      <c r="KRR88" s="612"/>
      <c r="KRS88" s="612"/>
      <c r="KRT88" s="612"/>
      <c r="KRU88" s="612"/>
      <c r="KRV88" s="181"/>
      <c r="KRW88" s="611"/>
      <c r="KRX88" s="612"/>
      <c r="KRY88" s="612"/>
      <c r="KRZ88" s="612"/>
      <c r="KSA88" s="612"/>
      <c r="KSB88" s="612"/>
      <c r="KSC88" s="181"/>
      <c r="KSD88" s="611"/>
      <c r="KSE88" s="612"/>
      <c r="KSF88" s="612"/>
      <c r="KSG88" s="612"/>
      <c r="KSH88" s="612"/>
      <c r="KSI88" s="612"/>
      <c r="KSJ88" s="181"/>
      <c r="KSK88" s="611"/>
      <c r="KSL88" s="612"/>
      <c r="KSM88" s="612"/>
      <c r="KSN88" s="612"/>
      <c r="KSO88" s="612"/>
      <c r="KSP88" s="612"/>
      <c r="KSQ88" s="181"/>
      <c r="KSR88" s="611"/>
      <c r="KSS88" s="612"/>
      <c r="KST88" s="612"/>
      <c r="KSU88" s="612"/>
      <c r="KSV88" s="612"/>
      <c r="KSW88" s="612"/>
      <c r="KSX88" s="181"/>
      <c r="KSY88" s="611"/>
      <c r="KSZ88" s="612"/>
      <c r="KTA88" s="612"/>
      <c r="KTB88" s="612"/>
      <c r="KTC88" s="612"/>
      <c r="KTD88" s="612"/>
      <c r="KTE88" s="181"/>
      <c r="KTF88" s="611"/>
      <c r="KTG88" s="612"/>
      <c r="KTH88" s="612"/>
      <c r="KTI88" s="612"/>
      <c r="KTJ88" s="612"/>
      <c r="KTK88" s="612"/>
      <c r="KTL88" s="181"/>
      <c r="KTM88" s="611"/>
      <c r="KTN88" s="612"/>
      <c r="KTO88" s="612"/>
      <c r="KTP88" s="612"/>
      <c r="KTQ88" s="612"/>
      <c r="KTR88" s="612"/>
      <c r="KTS88" s="181"/>
      <c r="KTT88" s="611"/>
      <c r="KTU88" s="612"/>
      <c r="KTV88" s="612"/>
      <c r="KTW88" s="612"/>
      <c r="KTX88" s="612"/>
      <c r="KTY88" s="612"/>
      <c r="KTZ88" s="181"/>
      <c r="KUA88" s="611"/>
      <c r="KUB88" s="612"/>
      <c r="KUC88" s="612"/>
      <c r="KUD88" s="612"/>
      <c r="KUE88" s="612"/>
      <c r="KUF88" s="612"/>
      <c r="KUG88" s="181"/>
      <c r="KUH88" s="611"/>
      <c r="KUI88" s="612"/>
      <c r="KUJ88" s="612"/>
      <c r="KUK88" s="612"/>
      <c r="KUL88" s="612"/>
      <c r="KUM88" s="612"/>
      <c r="KUN88" s="181"/>
      <c r="KUO88" s="611"/>
      <c r="KUP88" s="612"/>
      <c r="KUQ88" s="612"/>
      <c r="KUR88" s="612"/>
      <c r="KUS88" s="612"/>
      <c r="KUT88" s="612"/>
      <c r="KUU88" s="181"/>
      <c r="KUV88" s="611"/>
      <c r="KUW88" s="612"/>
      <c r="KUX88" s="612"/>
      <c r="KUY88" s="612"/>
      <c r="KUZ88" s="612"/>
      <c r="KVA88" s="612"/>
      <c r="KVB88" s="181"/>
      <c r="KVC88" s="611"/>
      <c r="KVD88" s="612"/>
      <c r="KVE88" s="612"/>
      <c r="KVF88" s="612"/>
      <c r="KVG88" s="612"/>
      <c r="KVH88" s="612"/>
      <c r="KVI88" s="181"/>
      <c r="KVJ88" s="611"/>
      <c r="KVK88" s="612"/>
      <c r="KVL88" s="612"/>
      <c r="KVM88" s="612"/>
      <c r="KVN88" s="612"/>
      <c r="KVO88" s="612"/>
      <c r="KVP88" s="181"/>
      <c r="KVQ88" s="611"/>
      <c r="KVR88" s="612"/>
      <c r="KVS88" s="612"/>
      <c r="KVT88" s="612"/>
      <c r="KVU88" s="612"/>
      <c r="KVV88" s="612"/>
      <c r="KVW88" s="181"/>
      <c r="KVX88" s="611"/>
      <c r="KVY88" s="612"/>
      <c r="KVZ88" s="612"/>
      <c r="KWA88" s="612"/>
      <c r="KWB88" s="612"/>
      <c r="KWC88" s="612"/>
      <c r="KWD88" s="181"/>
      <c r="KWE88" s="611"/>
      <c r="KWF88" s="612"/>
      <c r="KWG88" s="612"/>
      <c r="KWH88" s="612"/>
      <c r="KWI88" s="612"/>
      <c r="KWJ88" s="612"/>
      <c r="KWK88" s="181"/>
      <c r="KWL88" s="611"/>
      <c r="KWM88" s="612"/>
      <c r="KWN88" s="612"/>
      <c r="KWO88" s="612"/>
      <c r="KWP88" s="612"/>
      <c r="KWQ88" s="612"/>
      <c r="KWR88" s="181"/>
      <c r="KWS88" s="611"/>
      <c r="KWT88" s="612"/>
      <c r="KWU88" s="612"/>
      <c r="KWV88" s="612"/>
      <c r="KWW88" s="612"/>
      <c r="KWX88" s="612"/>
      <c r="KWY88" s="181"/>
      <c r="KWZ88" s="611"/>
      <c r="KXA88" s="612"/>
      <c r="KXB88" s="612"/>
      <c r="KXC88" s="612"/>
      <c r="KXD88" s="612"/>
      <c r="KXE88" s="612"/>
      <c r="KXF88" s="181"/>
      <c r="KXG88" s="611"/>
      <c r="KXH88" s="612"/>
      <c r="KXI88" s="612"/>
      <c r="KXJ88" s="612"/>
      <c r="KXK88" s="612"/>
      <c r="KXL88" s="612"/>
      <c r="KXM88" s="181"/>
      <c r="KXN88" s="611"/>
      <c r="KXO88" s="612"/>
      <c r="KXP88" s="612"/>
      <c r="KXQ88" s="612"/>
      <c r="KXR88" s="612"/>
      <c r="KXS88" s="612"/>
      <c r="KXT88" s="181"/>
      <c r="KXU88" s="611"/>
      <c r="KXV88" s="612"/>
      <c r="KXW88" s="612"/>
      <c r="KXX88" s="612"/>
      <c r="KXY88" s="612"/>
      <c r="KXZ88" s="612"/>
      <c r="KYA88" s="181"/>
      <c r="KYB88" s="611"/>
      <c r="KYC88" s="612"/>
      <c r="KYD88" s="612"/>
      <c r="KYE88" s="612"/>
      <c r="KYF88" s="612"/>
      <c r="KYG88" s="612"/>
      <c r="KYH88" s="181"/>
      <c r="KYI88" s="611"/>
      <c r="KYJ88" s="612"/>
      <c r="KYK88" s="612"/>
      <c r="KYL88" s="612"/>
      <c r="KYM88" s="612"/>
      <c r="KYN88" s="612"/>
      <c r="KYO88" s="181"/>
      <c r="KYP88" s="611"/>
      <c r="KYQ88" s="612"/>
      <c r="KYR88" s="612"/>
      <c r="KYS88" s="612"/>
      <c r="KYT88" s="612"/>
      <c r="KYU88" s="612"/>
      <c r="KYV88" s="181"/>
      <c r="KYW88" s="611"/>
      <c r="KYX88" s="612"/>
      <c r="KYY88" s="612"/>
      <c r="KYZ88" s="612"/>
      <c r="KZA88" s="612"/>
      <c r="KZB88" s="612"/>
      <c r="KZC88" s="181"/>
      <c r="KZD88" s="611"/>
      <c r="KZE88" s="612"/>
      <c r="KZF88" s="612"/>
      <c r="KZG88" s="612"/>
      <c r="KZH88" s="612"/>
      <c r="KZI88" s="612"/>
      <c r="KZJ88" s="181"/>
      <c r="KZK88" s="611"/>
      <c r="KZL88" s="612"/>
      <c r="KZM88" s="612"/>
      <c r="KZN88" s="612"/>
      <c r="KZO88" s="612"/>
      <c r="KZP88" s="612"/>
      <c r="KZQ88" s="181"/>
      <c r="KZR88" s="611"/>
      <c r="KZS88" s="612"/>
      <c r="KZT88" s="612"/>
      <c r="KZU88" s="612"/>
      <c r="KZV88" s="612"/>
      <c r="KZW88" s="612"/>
      <c r="KZX88" s="181"/>
      <c r="KZY88" s="611"/>
      <c r="KZZ88" s="612"/>
      <c r="LAA88" s="612"/>
      <c r="LAB88" s="612"/>
      <c r="LAC88" s="612"/>
      <c r="LAD88" s="612"/>
      <c r="LAE88" s="181"/>
      <c r="LAF88" s="611"/>
      <c r="LAG88" s="612"/>
      <c r="LAH88" s="612"/>
      <c r="LAI88" s="612"/>
      <c r="LAJ88" s="612"/>
      <c r="LAK88" s="612"/>
      <c r="LAL88" s="181"/>
      <c r="LAM88" s="611"/>
      <c r="LAN88" s="612"/>
      <c r="LAO88" s="612"/>
      <c r="LAP88" s="612"/>
      <c r="LAQ88" s="612"/>
      <c r="LAR88" s="612"/>
      <c r="LAS88" s="181"/>
      <c r="LAT88" s="611"/>
      <c r="LAU88" s="612"/>
      <c r="LAV88" s="612"/>
      <c r="LAW88" s="612"/>
      <c r="LAX88" s="612"/>
      <c r="LAY88" s="612"/>
      <c r="LAZ88" s="181"/>
      <c r="LBA88" s="611"/>
      <c r="LBB88" s="612"/>
      <c r="LBC88" s="612"/>
      <c r="LBD88" s="612"/>
      <c r="LBE88" s="612"/>
      <c r="LBF88" s="612"/>
      <c r="LBG88" s="181"/>
      <c r="LBH88" s="611"/>
      <c r="LBI88" s="612"/>
      <c r="LBJ88" s="612"/>
      <c r="LBK88" s="612"/>
      <c r="LBL88" s="612"/>
      <c r="LBM88" s="612"/>
      <c r="LBN88" s="181"/>
      <c r="LBO88" s="611"/>
      <c r="LBP88" s="612"/>
      <c r="LBQ88" s="612"/>
      <c r="LBR88" s="612"/>
      <c r="LBS88" s="612"/>
      <c r="LBT88" s="612"/>
      <c r="LBU88" s="181"/>
      <c r="LBV88" s="611"/>
      <c r="LBW88" s="612"/>
      <c r="LBX88" s="612"/>
      <c r="LBY88" s="612"/>
      <c r="LBZ88" s="612"/>
      <c r="LCA88" s="612"/>
      <c r="LCB88" s="181"/>
      <c r="LCC88" s="611"/>
      <c r="LCD88" s="612"/>
      <c r="LCE88" s="612"/>
      <c r="LCF88" s="612"/>
      <c r="LCG88" s="612"/>
      <c r="LCH88" s="612"/>
      <c r="LCI88" s="181"/>
      <c r="LCJ88" s="611"/>
      <c r="LCK88" s="612"/>
      <c r="LCL88" s="612"/>
      <c r="LCM88" s="612"/>
      <c r="LCN88" s="612"/>
      <c r="LCO88" s="612"/>
      <c r="LCP88" s="181"/>
      <c r="LCQ88" s="611"/>
      <c r="LCR88" s="612"/>
      <c r="LCS88" s="612"/>
      <c r="LCT88" s="612"/>
      <c r="LCU88" s="612"/>
      <c r="LCV88" s="612"/>
      <c r="LCW88" s="181"/>
      <c r="LCX88" s="611"/>
      <c r="LCY88" s="612"/>
      <c r="LCZ88" s="612"/>
      <c r="LDA88" s="612"/>
      <c r="LDB88" s="612"/>
      <c r="LDC88" s="612"/>
      <c r="LDD88" s="181"/>
      <c r="LDE88" s="611"/>
      <c r="LDF88" s="612"/>
      <c r="LDG88" s="612"/>
      <c r="LDH88" s="612"/>
      <c r="LDI88" s="612"/>
      <c r="LDJ88" s="612"/>
      <c r="LDK88" s="181"/>
      <c r="LDL88" s="611"/>
      <c r="LDM88" s="612"/>
      <c r="LDN88" s="612"/>
      <c r="LDO88" s="612"/>
      <c r="LDP88" s="612"/>
      <c r="LDQ88" s="612"/>
      <c r="LDR88" s="181"/>
      <c r="LDS88" s="611"/>
      <c r="LDT88" s="612"/>
      <c r="LDU88" s="612"/>
      <c r="LDV88" s="612"/>
      <c r="LDW88" s="612"/>
      <c r="LDX88" s="612"/>
      <c r="LDY88" s="181"/>
      <c r="LDZ88" s="611"/>
      <c r="LEA88" s="612"/>
      <c r="LEB88" s="612"/>
      <c r="LEC88" s="612"/>
      <c r="LED88" s="612"/>
      <c r="LEE88" s="612"/>
      <c r="LEF88" s="181"/>
      <c r="LEG88" s="611"/>
      <c r="LEH88" s="612"/>
      <c r="LEI88" s="612"/>
      <c r="LEJ88" s="612"/>
      <c r="LEK88" s="612"/>
      <c r="LEL88" s="612"/>
      <c r="LEM88" s="181"/>
      <c r="LEN88" s="611"/>
      <c r="LEO88" s="612"/>
      <c r="LEP88" s="612"/>
      <c r="LEQ88" s="612"/>
      <c r="LER88" s="612"/>
      <c r="LES88" s="612"/>
      <c r="LET88" s="181"/>
      <c r="LEU88" s="611"/>
      <c r="LEV88" s="612"/>
      <c r="LEW88" s="612"/>
      <c r="LEX88" s="612"/>
      <c r="LEY88" s="612"/>
      <c r="LEZ88" s="612"/>
      <c r="LFA88" s="181"/>
      <c r="LFB88" s="611"/>
      <c r="LFC88" s="612"/>
      <c r="LFD88" s="612"/>
      <c r="LFE88" s="612"/>
      <c r="LFF88" s="612"/>
      <c r="LFG88" s="612"/>
      <c r="LFH88" s="181"/>
      <c r="LFI88" s="611"/>
      <c r="LFJ88" s="612"/>
      <c r="LFK88" s="612"/>
      <c r="LFL88" s="612"/>
      <c r="LFM88" s="612"/>
      <c r="LFN88" s="612"/>
      <c r="LFO88" s="181"/>
      <c r="LFP88" s="611"/>
      <c r="LFQ88" s="612"/>
      <c r="LFR88" s="612"/>
      <c r="LFS88" s="612"/>
      <c r="LFT88" s="612"/>
      <c r="LFU88" s="612"/>
      <c r="LFV88" s="181"/>
      <c r="LFW88" s="611"/>
      <c r="LFX88" s="612"/>
      <c r="LFY88" s="612"/>
      <c r="LFZ88" s="612"/>
      <c r="LGA88" s="612"/>
      <c r="LGB88" s="612"/>
      <c r="LGC88" s="181"/>
      <c r="LGD88" s="611"/>
      <c r="LGE88" s="612"/>
      <c r="LGF88" s="612"/>
      <c r="LGG88" s="612"/>
      <c r="LGH88" s="612"/>
      <c r="LGI88" s="612"/>
      <c r="LGJ88" s="181"/>
      <c r="LGK88" s="611"/>
      <c r="LGL88" s="612"/>
      <c r="LGM88" s="612"/>
      <c r="LGN88" s="612"/>
      <c r="LGO88" s="612"/>
      <c r="LGP88" s="612"/>
      <c r="LGQ88" s="181"/>
      <c r="LGR88" s="611"/>
      <c r="LGS88" s="612"/>
      <c r="LGT88" s="612"/>
      <c r="LGU88" s="612"/>
      <c r="LGV88" s="612"/>
      <c r="LGW88" s="612"/>
      <c r="LGX88" s="181"/>
      <c r="LGY88" s="611"/>
      <c r="LGZ88" s="612"/>
      <c r="LHA88" s="612"/>
      <c r="LHB88" s="612"/>
      <c r="LHC88" s="612"/>
      <c r="LHD88" s="612"/>
      <c r="LHE88" s="181"/>
      <c r="LHF88" s="611"/>
      <c r="LHG88" s="612"/>
      <c r="LHH88" s="612"/>
      <c r="LHI88" s="612"/>
      <c r="LHJ88" s="612"/>
      <c r="LHK88" s="612"/>
      <c r="LHL88" s="181"/>
      <c r="LHM88" s="611"/>
      <c r="LHN88" s="612"/>
      <c r="LHO88" s="612"/>
      <c r="LHP88" s="612"/>
      <c r="LHQ88" s="612"/>
      <c r="LHR88" s="612"/>
      <c r="LHS88" s="181"/>
      <c r="LHT88" s="611"/>
      <c r="LHU88" s="612"/>
      <c r="LHV88" s="612"/>
      <c r="LHW88" s="612"/>
      <c r="LHX88" s="612"/>
      <c r="LHY88" s="612"/>
      <c r="LHZ88" s="181"/>
      <c r="LIA88" s="611"/>
      <c r="LIB88" s="612"/>
      <c r="LIC88" s="612"/>
      <c r="LID88" s="612"/>
      <c r="LIE88" s="612"/>
      <c r="LIF88" s="612"/>
      <c r="LIG88" s="181"/>
      <c r="LIH88" s="611"/>
      <c r="LII88" s="612"/>
      <c r="LIJ88" s="612"/>
      <c r="LIK88" s="612"/>
      <c r="LIL88" s="612"/>
      <c r="LIM88" s="612"/>
      <c r="LIN88" s="181"/>
      <c r="LIO88" s="611"/>
      <c r="LIP88" s="612"/>
      <c r="LIQ88" s="612"/>
      <c r="LIR88" s="612"/>
      <c r="LIS88" s="612"/>
      <c r="LIT88" s="612"/>
      <c r="LIU88" s="181"/>
      <c r="LIV88" s="611"/>
      <c r="LIW88" s="612"/>
      <c r="LIX88" s="612"/>
      <c r="LIY88" s="612"/>
      <c r="LIZ88" s="612"/>
      <c r="LJA88" s="612"/>
      <c r="LJB88" s="181"/>
      <c r="LJC88" s="611"/>
      <c r="LJD88" s="612"/>
      <c r="LJE88" s="612"/>
      <c r="LJF88" s="612"/>
      <c r="LJG88" s="612"/>
      <c r="LJH88" s="612"/>
      <c r="LJI88" s="181"/>
      <c r="LJJ88" s="611"/>
      <c r="LJK88" s="612"/>
      <c r="LJL88" s="612"/>
      <c r="LJM88" s="612"/>
      <c r="LJN88" s="612"/>
      <c r="LJO88" s="612"/>
      <c r="LJP88" s="181"/>
      <c r="LJQ88" s="611"/>
      <c r="LJR88" s="612"/>
      <c r="LJS88" s="612"/>
      <c r="LJT88" s="612"/>
      <c r="LJU88" s="612"/>
      <c r="LJV88" s="612"/>
      <c r="LJW88" s="181"/>
      <c r="LJX88" s="611"/>
      <c r="LJY88" s="612"/>
      <c r="LJZ88" s="612"/>
      <c r="LKA88" s="612"/>
      <c r="LKB88" s="612"/>
      <c r="LKC88" s="612"/>
      <c r="LKD88" s="181"/>
      <c r="LKE88" s="611"/>
      <c r="LKF88" s="612"/>
      <c r="LKG88" s="612"/>
      <c r="LKH88" s="612"/>
      <c r="LKI88" s="612"/>
      <c r="LKJ88" s="612"/>
      <c r="LKK88" s="181"/>
      <c r="LKL88" s="611"/>
      <c r="LKM88" s="612"/>
      <c r="LKN88" s="612"/>
      <c r="LKO88" s="612"/>
      <c r="LKP88" s="612"/>
      <c r="LKQ88" s="612"/>
      <c r="LKR88" s="181"/>
      <c r="LKS88" s="611"/>
      <c r="LKT88" s="612"/>
      <c r="LKU88" s="612"/>
      <c r="LKV88" s="612"/>
      <c r="LKW88" s="612"/>
      <c r="LKX88" s="612"/>
      <c r="LKY88" s="181"/>
      <c r="LKZ88" s="611"/>
      <c r="LLA88" s="612"/>
      <c r="LLB88" s="612"/>
      <c r="LLC88" s="612"/>
      <c r="LLD88" s="612"/>
      <c r="LLE88" s="612"/>
      <c r="LLF88" s="181"/>
      <c r="LLG88" s="611"/>
      <c r="LLH88" s="612"/>
      <c r="LLI88" s="612"/>
      <c r="LLJ88" s="612"/>
      <c r="LLK88" s="612"/>
      <c r="LLL88" s="612"/>
      <c r="LLM88" s="181"/>
      <c r="LLN88" s="611"/>
      <c r="LLO88" s="612"/>
      <c r="LLP88" s="612"/>
      <c r="LLQ88" s="612"/>
      <c r="LLR88" s="612"/>
      <c r="LLS88" s="612"/>
      <c r="LLT88" s="181"/>
      <c r="LLU88" s="611"/>
      <c r="LLV88" s="612"/>
      <c r="LLW88" s="612"/>
      <c r="LLX88" s="612"/>
      <c r="LLY88" s="612"/>
      <c r="LLZ88" s="612"/>
      <c r="LMA88" s="181"/>
      <c r="LMB88" s="611"/>
      <c r="LMC88" s="612"/>
      <c r="LMD88" s="612"/>
      <c r="LME88" s="612"/>
      <c r="LMF88" s="612"/>
      <c r="LMG88" s="612"/>
      <c r="LMH88" s="181"/>
      <c r="LMI88" s="611"/>
      <c r="LMJ88" s="612"/>
      <c r="LMK88" s="612"/>
      <c r="LML88" s="612"/>
      <c r="LMM88" s="612"/>
      <c r="LMN88" s="612"/>
      <c r="LMO88" s="181"/>
      <c r="LMP88" s="611"/>
      <c r="LMQ88" s="612"/>
      <c r="LMR88" s="612"/>
      <c r="LMS88" s="612"/>
      <c r="LMT88" s="612"/>
      <c r="LMU88" s="612"/>
      <c r="LMV88" s="181"/>
      <c r="LMW88" s="611"/>
      <c r="LMX88" s="612"/>
      <c r="LMY88" s="612"/>
      <c r="LMZ88" s="612"/>
      <c r="LNA88" s="612"/>
      <c r="LNB88" s="612"/>
      <c r="LNC88" s="181"/>
      <c r="LND88" s="611"/>
      <c r="LNE88" s="612"/>
      <c r="LNF88" s="612"/>
      <c r="LNG88" s="612"/>
      <c r="LNH88" s="612"/>
      <c r="LNI88" s="612"/>
      <c r="LNJ88" s="181"/>
      <c r="LNK88" s="611"/>
      <c r="LNL88" s="612"/>
      <c r="LNM88" s="612"/>
      <c r="LNN88" s="612"/>
      <c r="LNO88" s="612"/>
      <c r="LNP88" s="612"/>
      <c r="LNQ88" s="181"/>
      <c r="LNR88" s="611"/>
      <c r="LNS88" s="612"/>
      <c r="LNT88" s="612"/>
      <c r="LNU88" s="612"/>
      <c r="LNV88" s="612"/>
      <c r="LNW88" s="612"/>
      <c r="LNX88" s="181"/>
      <c r="LNY88" s="611"/>
      <c r="LNZ88" s="612"/>
      <c r="LOA88" s="612"/>
      <c r="LOB88" s="612"/>
      <c r="LOC88" s="612"/>
      <c r="LOD88" s="612"/>
      <c r="LOE88" s="181"/>
      <c r="LOF88" s="611"/>
      <c r="LOG88" s="612"/>
      <c r="LOH88" s="612"/>
      <c r="LOI88" s="612"/>
      <c r="LOJ88" s="612"/>
      <c r="LOK88" s="612"/>
      <c r="LOL88" s="181"/>
      <c r="LOM88" s="611"/>
      <c r="LON88" s="612"/>
      <c r="LOO88" s="612"/>
      <c r="LOP88" s="612"/>
      <c r="LOQ88" s="612"/>
      <c r="LOR88" s="612"/>
      <c r="LOS88" s="181"/>
      <c r="LOT88" s="611"/>
      <c r="LOU88" s="612"/>
      <c r="LOV88" s="612"/>
      <c r="LOW88" s="612"/>
      <c r="LOX88" s="612"/>
      <c r="LOY88" s="612"/>
      <c r="LOZ88" s="181"/>
      <c r="LPA88" s="611"/>
      <c r="LPB88" s="612"/>
      <c r="LPC88" s="612"/>
      <c r="LPD88" s="612"/>
      <c r="LPE88" s="612"/>
      <c r="LPF88" s="612"/>
      <c r="LPG88" s="181"/>
      <c r="LPH88" s="611"/>
      <c r="LPI88" s="612"/>
      <c r="LPJ88" s="612"/>
      <c r="LPK88" s="612"/>
      <c r="LPL88" s="612"/>
      <c r="LPM88" s="612"/>
      <c r="LPN88" s="181"/>
      <c r="LPO88" s="611"/>
      <c r="LPP88" s="612"/>
      <c r="LPQ88" s="612"/>
      <c r="LPR88" s="612"/>
      <c r="LPS88" s="612"/>
      <c r="LPT88" s="612"/>
      <c r="LPU88" s="181"/>
      <c r="LPV88" s="611"/>
      <c r="LPW88" s="612"/>
      <c r="LPX88" s="612"/>
      <c r="LPY88" s="612"/>
      <c r="LPZ88" s="612"/>
      <c r="LQA88" s="612"/>
      <c r="LQB88" s="181"/>
      <c r="LQC88" s="611"/>
      <c r="LQD88" s="612"/>
      <c r="LQE88" s="612"/>
      <c r="LQF88" s="612"/>
      <c r="LQG88" s="612"/>
      <c r="LQH88" s="612"/>
      <c r="LQI88" s="181"/>
      <c r="LQJ88" s="611"/>
      <c r="LQK88" s="612"/>
      <c r="LQL88" s="612"/>
      <c r="LQM88" s="612"/>
      <c r="LQN88" s="612"/>
      <c r="LQO88" s="612"/>
      <c r="LQP88" s="181"/>
      <c r="LQQ88" s="611"/>
      <c r="LQR88" s="612"/>
      <c r="LQS88" s="612"/>
      <c r="LQT88" s="612"/>
      <c r="LQU88" s="612"/>
      <c r="LQV88" s="612"/>
      <c r="LQW88" s="181"/>
      <c r="LQX88" s="611"/>
      <c r="LQY88" s="612"/>
      <c r="LQZ88" s="612"/>
      <c r="LRA88" s="612"/>
      <c r="LRB88" s="612"/>
      <c r="LRC88" s="612"/>
      <c r="LRD88" s="181"/>
      <c r="LRE88" s="611"/>
      <c r="LRF88" s="612"/>
      <c r="LRG88" s="612"/>
      <c r="LRH88" s="612"/>
      <c r="LRI88" s="612"/>
      <c r="LRJ88" s="612"/>
      <c r="LRK88" s="181"/>
      <c r="LRL88" s="611"/>
      <c r="LRM88" s="612"/>
      <c r="LRN88" s="612"/>
      <c r="LRO88" s="612"/>
      <c r="LRP88" s="612"/>
      <c r="LRQ88" s="612"/>
      <c r="LRR88" s="181"/>
      <c r="LRS88" s="611"/>
      <c r="LRT88" s="612"/>
      <c r="LRU88" s="612"/>
      <c r="LRV88" s="612"/>
      <c r="LRW88" s="612"/>
      <c r="LRX88" s="612"/>
      <c r="LRY88" s="181"/>
      <c r="LRZ88" s="611"/>
      <c r="LSA88" s="612"/>
      <c r="LSB88" s="612"/>
      <c r="LSC88" s="612"/>
      <c r="LSD88" s="612"/>
      <c r="LSE88" s="612"/>
      <c r="LSF88" s="181"/>
      <c r="LSG88" s="611"/>
      <c r="LSH88" s="612"/>
      <c r="LSI88" s="612"/>
      <c r="LSJ88" s="612"/>
      <c r="LSK88" s="612"/>
      <c r="LSL88" s="612"/>
      <c r="LSM88" s="181"/>
      <c r="LSN88" s="611"/>
      <c r="LSO88" s="612"/>
      <c r="LSP88" s="612"/>
      <c r="LSQ88" s="612"/>
      <c r="LSR88" s="612"/>
      <c r="LSS88" s="612"/>
      <c r="LST88" s="181"/>
      <c r="LSU88" s="611"/>
      <c r="LSV88" s="612"/>
      <c r="LSW88" s="612"/>
      <c r="LSX88" s="612"/>
      <c r="LSY88" s="612"/>
      <c r="LSZ88" s="612"/>
      <c r="LTA88" s="181"/>
      <c r="LTB88" s="611"/>
      <c r="LTC88" s="612"/>
      <c r="LTD88" s="612"/>
      <c r="LTE88" s="612"/>
      <c r="LTF88" s="612"/>
      <c r="LTG88" s="612"/>
      <c r="LTH88" s="181"/>
      <c r="LTI88" s="611"/>
      <c r="LTJ88" s="612"/>
      <c r="LTK88" s="612"/>
      <c r="LTL88" s="612"/>
      <c r="LTM88" s="612"/>
      <c r="LTN88" s="612"/>
      <c r="LTO88" s="181"/>
      <c r="LTP88" s="611"/>
      <c r="LTQ88" s="612"/>
      <c r="LTR88" s="612"/>
      <c r="LTS88" s="612"/>
      <c r="LTT88" s="612"/>
      <c r="LTU88" s="612"/>
      <c r="LTV88" s="181"/>
      <c r="LTW88" s="611"/>
      <c r="LTX88" s="612"/>
      <c r="LTY88" s="612"/>
      <c r="LTZ88" s="612"/>
      <c r="LUA88" s="612"/>
      <c r="LUB88" s="612"/>
      <c r="LUC88" s="181"/>
      <c r="LUD88" s="611"/>
      <c r="LUE88" s="612"/>
      <c r="LUF88" s="612"/>
      <c r="LUG88" s="612"/>
      <c r="LUH88" s="612"/>
      <c r="LUI88" s="612"/>
      <c r="LUJ88" s="181"/>
      <c r="LUK88" s="611"/>
      <c r="LUL88" s="612"/>
      <c r="LUM88" s="612"/>
      <c r="LUN88" s="612"/>
      <c r="LUO88" s="612"/>
      <c r="LUP88" s="612"/>
      <c r="LUQ88" s="181"/>
      <c r="LUR88" s="611"/>
      <c r="LUS88" s="612"/>
      <c r="LUT88" s="612"/>
      <c r="LUU88" s="612"/>
      <c r="LUV88" s="612"/>
      <c r="LUW88" s="612"/>
      <c r="LUX88" s="181"/>
      <c r="LUY88" s="611"/>
      <c r="LUZ88" s="612"/>
      <c r="LVA88" s="612"/>
      <c r="LVB88" s="612"/>
      <c r="LVC88" s="612"/>
      <c r="LVD88" s="612"/>
      <c r="LVE88" s="181"/>
      <c r="LVF88" s="611"/>
      <c r="LVG88" s="612"/>
      <c r="LVH88" s="612"/>
      <c r="LVI88" s="612"/>
      <c r="LVJ88" s="612"/>
      <c r="LVK88" s="612"/>
      <c r="LVL88" s="181"/>
      <c r="LVM88" s="611"/>
      <c r="LVN88" s="612"/>
      <c r="LVO88" s="612"/>
      <c r="LVP88" s="612"/>
      <c r="LVQ88" s="612"/>
      <c r="LVR88" s="612"/>
      <c r="LVS88" s="181"/>
      <c r="LVT88" s="611"/>
      <c r="LVU88" s="612"/>
      <c r="LVV88" s="612"/>
      <c r="LVW88" s="612"/>
      <c r="LVX88" s="612"/>
      <c r="LVY88" s="612"/>
      <c r="LVZ88" s="181"/>
      <c r="LWA88" s="611"/>
      <c r="LWB88" s="612"/>
      <c r="LWC88" s="612"/>
      <c r="LWD88" s="612"/>
      <c r="LWE88" s="612"/>
      <c r="LWF88" s="612"/>
      <c r="LWG88" s="181"/>
      <c r="LWH88" s="611"/>
      <c r="LWI88" s="612"/>
      <c r="LWJ88" s="612"/>
      <c r="LWK88" s="612"/>
      <c r="LWL88" s="612"/>
      <c r="LWM88" s="612"/>
      <c r="LWN88" s="181"/>
      <c r="LWO88" s="611"/>
      <c r="LWP88" s="612"/>
      <c r="LWQ88" s="612"/>
      <c r="LWR88" s="612"/>
      <c r="LWS88" s="612"/>
      <c r="LWT88" s="612"/>
      <c r="LWU88" s="181"/>
      <c r="LWV88" s="611"/>
      <c r="LWW88" s="612"/>
      <c r="LWX88" s="612"/>
      <c r="LWY88" s="612"/>
      <c r="LWZ88" s="612"/>
      <c r="LXA88" s="612"/>
      <c r="LXB88" s="181"/>
      <c r="LXC88" s="611"/>
      <c r="LXD88" s="612"/>
      <c r="LXE88" s="612"/>
      <c r="LXF88" s="612"/>
      <c r="LXG88" s="612"/>
      <c r="LXH88" s="612"/>
      <c r="LXI88" s="181"/>
      <c r="LXJ88" s="611"/>
      <c r="LXK88" s="612"/>
      <c r="LXL88" s="612"/>
      <c r="LXM88" s="612"/>
      <c r="LXN88" s="612"/>
      <c r="LXO88" s="612"/>
      <c r="LXP88" s="181"/>
      <c r="LXQ88" s="611"/>
      <c r="LXR88" s="612"/>
      <c r="LXS88" s="612"/>
      <c r="LXT88" s="612"/>
      <c r="LXU88" s="612"/>
      <c r="LXV88" s="612"/>
      <c r="LXW88" s="181"/>
      <c r="LXX88" s="611"/>
      <c r="LXY88" s="612"/>
      <c r="LXZ88" s="612"/>
      <c r="LYA88" s="612"/>
      <c r="LYB88" s="612"/>
      <c r="LYC88" s="612"/>
      <c r="LYD88" s="181"/>
      <c r="LYE88" s="611"/>
      <c r="LYF88" s="612"/>
      <c r="LYG88" s="612"/>
      <c r="LYH88" s="612"/>
      <c r="LYI88" s="612"/>
      <c r="LYJ88" s="612"/>
      <c r="LYK88" s="181"/>
      <c r="LYL88" s="611"/>
      <c r="LYM88" s="612"/>
      <c r="LYN88" s="612"/>
      <c r="LYO88" s="612"/>
      <c r="LYP88" s="612"/>
      <c r="LYQ88" s="612"/>
      <c r="LYR88" s="181"/>
      <c r="LYS88" s="611"/>
      <c r="LYT88" s="612"/>
      <c r="LYU88" s="612"/>
      <c r="LYV88" s="612"/>
      <c r="LYW88" s="612"/>
      <c r="LYX88" s="612"/>
      <c r="LYY88" s="181"/>
      <c r="LYZ88" s="611"/>
      <c r="LZA88" s="612"/>
      <c r="LZB88" s="612"/>
      <c r="LZC88" s="612"/>
      <c r="LZD88" s="612"/>
      <c r="LZE88" s="612"/>
      <c r="LZF88" s="181"/>
      <c r="LZG88" s="611"/>
      <c r="LZH88" s="612"/>
      <c r="LZI88" s="612"/>
      <c r="LZJ88" s="612"/>
      <c r="LZK88" s="612"/>
      <c r="LZL88" s="612"/>
      <c r="LZM88" s="181"/>
      <c r="LZN88" s="611"/>
      <c r="LZO88" s="612"/>
      <c r="LZP88" s="612"/>
      <c r="LZQ88" s="612"/>
      <c r="LZR88" s="612"/>
      <c r="LZS88" s="612"/>
      <c r="LZT88" s="181"/>
      <c r="LZU88" s="611"/>
      <c r="LZV88" s="612"/>
      <c r="LZW88" s="612"/>
      <c r="LZX88" s="612"/>
      <c r="LZY88" s="612"/>
      <c r="LZZ88" s="612"/>
      <c r="MAA88" s="181"/>
      <c r="MAB88" s="611"/>
      <c r="MAC88" s="612"/>
      <c r="MAD88" s="612"/>
      <c r="MAE88" s="612"/>
      <c r="MAF88" s="612"/>
      <c r="MAG88" s="612"/>
      <c r="MAH88" s="181"/>
      <c r="MAI88" s="611"/>
      <c r="MAJ88" s="612"/>
      <c r="MAK88" s="612"/>
      <c r="MAL88" s="612"/>
      <c r="MAM88" s="612"/>
      <c r="MAN88" s="612"/>
      <c r="MAO88" s="181"/>
      <c r="MAP88" s="611"/>
      <c r="MAQ88" s="612"/>
      <c r="MAR88" s="612"/>
      <c r="MAS88" s="612"/>
      <c r="MAT88" s="612"/>
      <c r="MAU88" s="612"/>
      <c r="MAV88" s="181"/>
      <c r="MAW88" s="611"/>
      <c r="MAX88" s="612"/>
      <c r="MAY88" s="612"/>
      <c r="MAZ88" s="612"/>
      <c r="MBA88" s="612"/>
      <c r="MBB88" s="612"/>
      <c r="MBC88" s="181"/>
      <c r="MBD88" s="611"/>
      <c r="MBE88" s="612"/>
      <c r="MBF88" s="612"/>
      <c r="MBG88" s="612"/>
      <c r="MBH88" s="612"/>
      <c r="MBI88" s="612"/>
      <c r="MBJ88" s="181"/>
      <c r="MBK88" s="611"/>
      <c r="MBL88" s="612"/>
      <c r="MBM88" s="612"/>
      <c r="MBN88" s="612"/>
      <c r="MBO88" s="612"/>
      <c r="MBP88" s="612"/>
      <c r="MBQ88" s="181"/>
      <c r="MBR88" s="611"/>
      <c r="MBS88" s="612"/>
      <c r="MBT88" s="612"/>
      <c r="MBU88" s="612"/>
      <c r="MBV88" s="612"/>
      <c r="MBW88" s="612"/>
      <c r="MBX88" s="181"/>
      <c r="MBY88" s="611"/>
      <c r="MBZ88" s="612"/>
      <c r="MCA88" s="612"/>
      <c r="MCB88" s="612"/>
      <c r="MCC88" s="612"/>
      <c r="MCD88" s="612"/>
      <c r="MCE88" s="181"/>
      <c r="MCF88" s="611"/>
      <c r="MCG88" s="612"/>
      <c r="MCH88" s="612"/>
      <c r="MCI88" s="612"/>
      <c r="MCJ88" s="612"/>
      <c r="MCK88" s="612"/>
      <c r="MCL88" s="181"/>
      <c r="MCM88" s="611"/>
      <c r="MCN88" s="612"/>
      <c r="MCO88" s="612"/>
      <c r="MCP88" s="612"/>
      <c r="MCQ88" s="612"/>
      <c r="MCR88" s="612"/>
      <c r="MCS88" s="181"/>
      <c r="MCT88" s="611"/>
      <c r="MCU88" s="612"/>
      <c r="MCV88" s="612"/>
      <c r="MCW88" s="612"/>
      <c r="MCX88" s="612"/>
      <c r="MCY88" s="612"/>
      <c r="MCZ88" s="181"/>
      <c r="MDA88" s="611"/>
      <c r="MDB88" s="612"/>
      <c r="MDC88" s="612"/>
      <c r="MDD88" s="612"/>
      <c r="MDE88" s="612"/>
      <c r="MDF88" s="612"/>
      <c r="MDG88" s="181"/>
      <c r="MDH88" s="611"/>
      <c r="MDI88" s="612"/>
      <c r="MDJ88" s="612"/>
      <c r="MDK88" s="612"/>
      <c r="MDL88" s="612"/>
      <c r="MDM88" s="612"/>
      <c r="MDN88" s="181"/>
      <c r="MDO88" s="611"/>
      <c r="MDP88" s="612"/>
      <c r="MDQ88" s="612"/>
      <c r="MDR88" s="612"/>
      <c r="MDS88" s="612"/>
      <c r="MDT88" s="612"/>
      <c r="MDU88" s="181"/>
      <c r="MDV88" s="611"/>
      <c r="MDW88" s="612"/>
      <c r="MDX88" s="612"/>
      <c r="MDY88" s="612"/>
      <c r="MDZ88" s="612"/>
      <c r="MEA88" s="612"/>
      <c r="MEB88" s="181"/>
      <c r="MEC88" s="611"/>
      <c r="MED88" s="612"/>
      <c r="MEE88" s="612"/>
      <c r="MEF88" s="612"/>
      <c r="MEG88" s="612"/>
      <c r="MEH88" s="612"/>
      <c r="MEI88" s="181"/>
      <c r="MEJ88" s="611"/>
      <c r="MEK88" s="612"/>
      <c r="MEL88" s="612"/>
      <c r="MEM88" s="612"/>
      <c r="MEN88" s="612"/>
      <c r="MEO88" s="612"/>
      <c r="MEP88" s="181"/>
      <c r="MEQ88" s="611"/>
      <c r="MER88" s="612"/>
      <c r="MES88" s="612"/>
      <c r="MET88" s="612"/>
      <c r="MEU88" s="612"/>
      <c r="MEV88" s="612"/>
      <c r="MEW88" s="181"/>
      <c r="MEX88" s="611"/>
      <c r="MEY88" s="612"/>
      <c r="MEZ88" s="612"/>
      <c r="MFA88" s="612"/>
      <c r="MFB88" s="612"/>
      <c r="MFC88" s="612"/>
      <c r="MFD88" s="181"/>
      <c r="MFE88" s="611"/>
      <c r="MFF88" s="612"/>
      <c r="MFG88" s="612"/>
      <c r="MFH88" s="612"/>
      <c r="MFI88" s="612"/>
      <c r="MFJ88" s="612"/>
      <c r="MFK88" s="181"/>
      <c r="MFL88" s="611"/>
      <c r="MFM88" s="612"/>
      <c r="MFN88" s="612"/>
      <c r="MFO88" s="612"/>
      <c r="MFP88" s="612"/>
      <c r="MFQ88" s="612"/>
      <c r="MFR88" s="181"/>
      <c r="MFS88" s="611"/>
      <c r="MFT88" s="612"/>
      <c r="MFU88" s="612"/>
      <c r="MFV88" s="612"/>
      <c r="MFW88" s="612"/>
      <c r="MFX88" s="612"/>
      <c r="MFY88" s="181"/>
      <c r="MFZ88" s="611"/>
      <c r="MGA88" s="612"/>
      <c r="MGB88" s="612"/>
      <c r="MGC88" s="612"/>
      <c r="MGD88" s="612"/>
      <c r="MGE88" s="612"/>
      <c r="MGF88" s="181"/>
      <c r="MGG88" s="611"/>
      <c r="MGH88" s="612"/>
      <c r="MGI88" s="612"/>
      <c r="MGJ88" s="612"/>
      <c r="MGK88" s="612"/>
      <c r="MGL88" s="612"/>
      <c r="MGM88" s="181"/>
      <c r="MGN88" s="611"/>
      <c r="MGO88" s="612"/>
      <c r="MGP88" s="612"/>
      <c r="MGQ88" s="612"/>
      <c r="MGR88" s="612"/>
      <c r="MGS88" s="612"/>
      <c r="MGT88" s="181"/>
      <c r="MGU88" s="611"/>
      <c r="MGV88" s="612"/>
      <c r="MGW88" s="612"/>
      <c r="MGX88" s="612"/>
      <c r="MGY88" s="612"/>
      <c r="MGZ88" s="612"/>
      <c r="MHA88" s="181"/>
      <c r="MHB88" s="611"/>
      <c r="MHC88" s="612"/>
      <c r="MHD88" s="612"/>
      <c r="MHE88" s="612"/>
      <c r="MHF88" s="612"/>
      <c r="MHG88" s="612"/>
      <c r="MHH88" s="181"/>
      <c r="MHI88" s="611"/>
      <c r="MHJ88" s="612"/>
      <c r="MHK88" s="612"/>
      <c r="MHL88" s="612"/>
      <c r="MHM88" s="612"/>
      <c r="MHN88" s="612"/>
      <c r="MHO88" s="181"/>
      <c r="MHP88" s="611"/>
      <c r="MHQ88" s="612"/>
      <c r="MHR88" s="612"/>
      <c r="MHS88" s="612"/>
      <c r="MHT88" s="612"/>
      <c r="MHU88" s="612"/>
      <c r="MHV88" s="181"/>
      <c r="MHW88" s="611"/>
      <c r="MHX88" s="612"/>
      <c r="MHY88" s="612"/>
      <c r="MHZ88" s="612"/>
      <c r="MIA88" s="612"/>
      <c r="MIB88" s="612"/>
      <c r="MIC88" s="181"/>
      <c r="MID88" s="611"/>
      <c r="MIE88" s="612"/>
      <c r="MIF88" s="612"/>
      <c r="MIG88" s="612"/>
      <c r="MIH88" s="612"/>
      <c r="MII88" s="612"/>
      <c r="MIJ88" s="181"/>
      <c r="MIK88" s="611"/>
      <c r="MIL88" s="612"/>
      <c r="MIM88" s="612"/>
      <c r="MIN88" s="612"/>
      <c r="MIO88" s="612"/>
      <c r="MIP88" s="612"/>
      <c r="MIQ88" s="181"/>
      <c r="MIR88" s="611"/>
      <c r="MIS88" s="612"/>
      <c r="MIT88" s="612"/>
      <c r="MIU88" s="612"/>
      <c r="MIV88" s="612"/>
      <c r="MIW88" s="612"/>
      <c r="MIX88" s="181"/>
      <c r="MIY88" s="611"/>
      <c r="MIZ88" s="612"/>
      <c r="MJA88" s="612"/>
      <c r="MJB88" s="612"/>
      <c r="MJC88" s="612"/>
      <c r="MJD88" s="612"/>
      <c r="MJE88" s="181"/>
      <c r="MJF88" s="611"/>
      <c r="MJG88" s="612"/>
      <c r="MJH88" s="612"/>
      <c r="MJI88" s="612"/>
      <c r="MJJ88" s="612"/>
      <c r="MJK88" s="612"/>
      <c r="MJL88" s="181"/>
      <c r="MJM88" s="611"/>
      <c r="MJN88" s="612"/>
      <c r="MJO88" s="612"/>
      <c r="MJP88" s="612"/>
      <c r="MJQ88" s="612"/>
      <c r="MJR88" s="612"/>
      <c r="MJS88" s="181"/>
      <c r="MJT88" s="611"/>
      <c r="MJU88" s="612"/>
      <c r="MJV88" s="612"/>
      <c r="MJW88" s="612"/>
      <c r="MJX88" s="612"/>
      <c r="MJY88" s="612"/>
      <c r="MJZ88" s="181"/>
      <c r="MKA88" s="611"/>
      <c r="MKB88" s="612"/>
      <c r="MKC88" s="612"/>
      <c r="MKD88" s="612"/>
      <c r="MKE88" s="612"/>
      <c r="MKF88" s="612"/>
      <c r="MKG88" s="181"/>
      <c r="MKH88" s="611"/>
      <c r="MKI88" s="612"/>
      <c r="MKJ88" s="612"/>
      <c r="MKK88" s="612"/>
      <c r="MKL88" s="612"/>
      <c r="MKM88" s="612"/>
      <c r="MKN88" s="181"/>
      <c r="MKO88" s="611"/>
      <c r="MKP88" s="612"/>
      <c r="MKQ88" s="612"/>
      <c r="MKR88" s="612"/>
      <c r="MKS88" s="612"/>
      <c r="MKT88" s="612"/>
      <c r="MKU88" s="181"/>
      <c r="MKV88" s="611"/>
      <c r="MKW88" s="612"/>
      <c r="MKX88" s="612"/>
      <c r="MKY88" s="612"/>
      <c r="MKZ88" s="612"/>
      <c r="MLA88" s="612"/>
      <c r="MLB88" s="181"/>
      <c r="MLC88" s="611"/>
      <c r="MLD88" s="612"/>
      <c r="MLE88" s="612"/>
      <c r="MLF88" s="612"/>
      <c r="MLG88" s="612"/>
      <c r="MLH88" s="612"/>
      <c r="MLI88" s="181"/>
      <c r="MLJ88" s="611"/>
      <c r="MLK88" s="612"/>
      <c r="MLL88" s="612"/>
      <c r="MLM88" s="612"/>
      <c r="MLN88" s="612"/>
      <c r="MLO88" s="612"/>
      <c r="MLP88" s="181"/>
      <c r="MLQ88" s="611"/>
      <c r="MLR88" s="612"/>
      <c r="MLS88" s="612"/>
      <c r="MLT88" s="612"/>
      <c r="MLU88" s="612"/>
      <c r="MLV88" s="612"/>
      <c r="MLW88" s="181"/>
      <c r="MLX88" s="611"/>
      <c r="MLY88" s="612"/>
      <c r="MLZ88" s="612"/>
      <c r="MMA88" s="612"/>
      <c r="MMB88" s="612"/>
      <c r="MMC88" s="612"/>
      <c r="MMD88" s="181"/>
      <c r="MME88" s="611"/>
      <c r="MMF88" s="612"/>
      <c r="MMG88" s="612"/>
      <c r="MMH88" s="612"/>
      <c r="MMI88" s="612"/>
      <c r="MMJ88" s="612"/>
      <c r="MMK88" s="181"/>
      <c r="MML88" s="611"/>
      <c r="MMM88" s="612"/>
      <c r="MMN88" s="612"/>
      <c r="MMO88" s="612"/>
      <c r="MMP88" s="612"/>
      <c r="MMQ88" s="612"/>
      <c r="MMR88" s="181"/>
      <c r="MMS88" s="611"/>
      <c r="MMT88" s="612"/>
      <c r="MMU88" s="612"/>
      <c r="MMV88" s="612"/>
      <c r="MMW88" s="612"/>
      <c r="MMX88" s="612"/>
      <c r="MMY88" s="181"/>
      <c r="MMZ88" s="611"/>
      <c r="MNA88" s="612"/>
      <c r="MNB88" s="612"/>
      <c r="MNC88" s="612"/>
      <c r="MND88" s="612"/>
      <c r="MNE88" s="612"/>
      <c r="MNF88" s="181"/>
      <c r="MNG88" s="611"/>
      <c r="MNH88" s="612"/>
      <c r="MNI88" s="612"/>
      <c r="MNJ88" s="612"/>
      <c r="MNK88" s="612"/>
      <c r="MNL88" s="612"/>
      <c r="MNM88" s="181"/>
      <c r="MNN88" s="611"/>
      <c r="MNO88" s="612"/>
      <c r="MNP88" s="612"/>
      <c r="MNQ88" s="612"/>
      <c r="MNR88" s="612"/>
      <c r="MNS88" s="612"/>
      <c r="MNT88" s="181"/>
      <c r="MNU88" s="611"/>
      <c r="MNV88" s="612"/>
      <c r="MNW88" s="612"/>
      <c r="MNX88" s="612"/>
      <c r="MNY88" s="612"/>
      <c r="MNZ88" s="612"/>
      <c r="MOA88" s="181"/>
      <c r="MOB88" s="611"/>
      <c r="MOC88" s="612"/>
      <c r="MOD88" s="612"/>
      <c r="MOE88" s="612"/>
      <c r="MOF88" s="612"/>
      <c r="MOG88" s="612"/>
      <c r="MOH88" s="181"/>
      <c r="MOI88" s="611"/>
      <c r="MOJ88" s="612"/>
      <c r="MOK88" s="612"/>
      <c r="MOL88" s="612"/>
      <c r="MOM88" s="612"/>
      <c r="MON88" s="612"/>
      <c r="MOO88" s="181"/>
      <c r="MOP88" s="611"/>
      <c r="MOQ88" s="612"/>
      <c r="MOR88" s="612"/>
      <c r="MOS88" s="612"/>
      <c r="MOT88" s="612"/>
      <c r="MOU88" s="612"/>
      <c r="MOV88" s="181"/>
      <c r="MOW88" s="611"/>
      <c r="MOX88" s="612"/>
      <c r="MOY88" s="612"/>
      <c r="MOZ88" s="612"/>
      <c r="MPA88" s="612"/>
      <c r="MPB88" s="612"/>
      <c r="MPC88" s="181"/>
      <c r="MPD88" s="611"/>
      <c r="MPE88" s="612"/>
      <c r="MPF88" s="612"/>
      <c r="MPG88" s="612"/>
      <c r="MPH88" s="612"/>
      <c r="MPI88" s="612"/>
      <c r="MPJ88" s="181"/>
      <c r="MPK88" s="611"/>
      <c r="MPL88" s="612"/>
      <c r="MPM88" s="612"/>
      <c r="MPN88" s="612"/>
      <c r="MPO88" s="612"/>
      <c r="MPP88" s="612"/>
      <c r="MPQ88" s="181"/>
      <c r="MPR88" s="611"/>
      <c r="MPS88" s="612"/>
      <c r="MPT88" s="612"/>
      <c r="MPU88" s="612"/>
      <c r="MPV88" s="612"/>
      <c r="MPW88" s="612"/>
      <c r="MPX88" s="181"/>
      <c r="MPY88" s="611"/>
      <c r="MPZ88" s="612"/>
      <c r="MQA88" s="612"/>
      <c r="MQB88" s="612"/>
      <c r="MQC88" s="612"/>
      <c r="MQD88" s="612"/>
      <c r="MQE88" s="181"/>
      <c r="MQF88" s="611"/>
      <c r="MQG88" s="612"/>
      <c r="MQH88" s="612"/>
      <c r="MQI88" s="612"/>
      <c r="MQJ88" s="612"/>
      <c r="MQK88" s="612"/>
      <c r="MQL88" s="181"/>
      <c r="MQM88" s="611"/>
      <c r="MQN88" s="612"/>
      <c r="MQO88" s="612"/>
      <c r="MQP88" s="612"/>
      <c r="MQQ88" s="612"/>
      <c r="MQR88" s="612"/>
      <c r="MQS88" s="181"/>
      <c r="MQT88" s="611"/>
      <c r="MQU88" s="612"/>
      <c r="MQV88" s="612"/>
      <c r="MQW88" s="612"/>
      <c r="MQX88" s="612"/>
      <c r="MQY88" s="612"/>
      <c r="MQZ88" s="181"/>
      <c r="MRA88" s="611"/>
      <c r="MRB88" s="612"/>
      <c r="MRC88" s="612"/>
      <c r="MRD88" s="612"/>
      <c r="MRE88" s="612"/>
      <c r="MRF88" s="612"/>
      <c r="MRG88" s="181"/>
      <c r="MRH88" s="611"/>
      <c r="MRI88" s="612"/>
      <c r="MRJ88" s="612"/>
      <c r="MRK88" s="612"/>
      <c r="MRL88" s="612"/>
      <c r="MRM88" s="612"/>
      <c r="MRN88" s="181"/>
      <c r="MRO88" s="611"/>
      <c r="MRP88" s="612"/>
      <c r="MRQ88" s="612"/>
      <c r="MRR88" s="612"/>
      <c r="MRS88" s="612"/>
      <c r="MRT88" s="612"/>
      <c r="MRU88" s="181"/>
      <c r="MRV88" s="611"/>
      <c r="MRW88" s="612"/>
      <c r="MRX88" s="612"/>
      <c r="MRY88" s="612"/>
      <c r="MRZ88" s="612"/>
      <c r="MSA88" s="612"/>
      <c r="MSB88" s="181"/>
      <c r="MSC88" s="611"/>
      <c r="MSD88" s="612"/>
      <c r="MSE88" s="612"/>
      <c r="MSF88" s="612"/>
      <c r="MSG88" s="612"/>
      <c r="MSH88" s="612"/>
      <c r="MSI88" s="181"/>
      <c r="MSJ88" s="611"/>
      <c r="MSK88" s="612"/>
      <c r="MSL88" s="612"/>
      <c r="MSM88" s="612"/>
      <c r="MSN88" s="612"/>
      <c r="MSO88" s="612"/>
      <c r="MSP88" s="181"/>
      <c r="MSQ88" s="611"/>
      <c r="MSR88" s="612"/>
      <c r="MSS88" s="612"/>
      <c r="MST88" s="612"/>
      <c r="MSU88" s="612"/>
      <c r="MSV88" s="612"/>
      <c r="MSW88" s="181"/>
      <c r="MSX88" s="611"/>
      <c r="MSY88" s="612"/>
      <c r="MSZ88" s="612"/>
      <c r="MTA88" s="612"/>
      <c r="MTB88" s="612"/>
      <c r="MTC88" s="612"/>
      <c r="MTD88" s="181"/>
      <c r="MTE88" s="611"/>
      <c r="MTF88" s="612"/>
      <c r="MTG88" s="612"/>
      <c r="MTH88" s="612"/>
      <c r="MTI88" s="612"/>
      <c r="MTJ88" s="612"/>
      <c r="MTK88" s="181"/>
      <c r="MTL88" s="611"/>
      <c r="MTM88" s="612"/>
      <c r="MTN88" s="612"/>
      <c r="MTO88" s="612"/>
      <c r="MTP88" s="612"/>
      <c r="MTQ88" s="612"/>
      <c r="MTR88" s="181"/>
      <c r="MTS88" s="611"/>
      <c r="MTT88" s="612"/>
      <c r="MTU88" s="612"/>
      <c r="MTV88" s="612"/>
      <c r="MTW88" s="612"/>
      <c r="MTX88" s="612"/>
      <c r="MTY88" s="181"/>
      <c r="MTZ88" s="611"/>
      <c r="MUA88" s="612"/>
      <c r="MUB88" s="612"/>
      <c r="MUC88" s="612"/>
      <c r="MUD88" s="612"/>
      <c r="MUE88" s="612"/>
      <c r="MUF88" s="181"/>
      <c r="MUG88" s="611"/>
      <c r="MUH88" s="612"/>
      <c r="MUI88" s="612"/>
      <c r="MUJ88" s="612"/>
      <c r="MUK88" s="612"/>
      <c r="MUL88" s="612"/>
      <c r="MUM88" s="181"/>
      <c r="MUN88" s="611"/>
      <c r="MUO88" s="612"/>
      <c r="MUP88" s="612"/>
      <c r="MUQ88" s="612"/>
      <c r="MUR88" s="612"/>
      <c r="MUS88" s="612"/>
      <c r="MUT88" s="181"/>
      <c r="MUU88" s="611"/>
      <c r="MUV88" s="612"/>
      <c r="MUW88" s="612"/>
      <c r="MUX88" s="612"/>
      <c r="MUY88" s="612"/>
      <c r="MUZ88" s="612"/>
      <c r="MVA88" s="181"/>
      <c r="MVB88" s="611"/>
      <c r="MVC88" s="612"/>
      <c r="MVD88" s="612"/>
      <c r="MVE88" s="612"/>
      <c r="MVF88" s="612"/>
      <c r="MVG88" s="612"/>
      <c r="MVH88" s="181"/>
      <c r="MVI88" s="611"/>
      <c r="MVJ88" s="612"/>
      <c r="MVK88" s="612"/>
      <c r="MVL88" s="612"/>
      <c r="MVM88" s="612"/>
      <c r="MVN88" s="612"/>
      <c r="MVO88" s="181"/>
      <c r="MVP88" s="611"/>
      <c r="MVQ88" s="612"/>
      <c r="MVR88" s="612"/>
      <c r="MVS88" s="612"/>
      <c r="MVT88" s="612"/>
      <c r="MVU88" s="612"/>
      <c r="MVV88" s="181"/>
      <c r="MVW88" s="611"/>
      <c r="MVX88" s="612"/>
      <c r="MVY88" s="612"/>
      <c r="MVZ88" s="612"/>
      <c r="MWA88" s="612"/>
      <c r="MWB88" s="612"/>
      <c r="MWC88" s="181"/>
      <c r="MWD88" s="611"/>
      <c r="MWE88" s="612"/>
      <c r="MWF88" s="612"/>
      <c r="MWG88" s="612"/>
      <c r="MWH88" s="612"/>
      <c r="MWI88" s="612"/>
      <c r="MWJ88" s="181"/>
      <c r="MWK88" s="611"/>
      <c r="MWL88" s="612"/>
      <c r="MWM88" s="612"/>
      <c r="MWN88" s="612"/>
      <c r="MWO88" s="612"/>
      <c r="MWP88" s="612"/>
      <c r="MWQ88" s="181"/>
      <c r="MWR88" s="611"/>
      <c r="MWS88" s="612"/>
      <c r="MWT88" s="612"/>
      <c r="MWU88" s="612"/>
      <c r="MWV88" s="612"/>
      <c r="MWW88" s="612"/>
      <c r="MWX88" s="181"/>
      <c r="MWY88" s="611"/>
      <c r="MWZ88" s="612"/>
      <c r="MXA88" s="612"/>
      <c r="MXB88" s="612"/>
      <c r="MXC88" s="612"/>
      <c r="MXD88" s="612"/>
      <c r="MXE88" s="181"/>
      <c r="MXF88" s="611"/>
      <c r="MXG88" s="612"/>
      <c r="MXH88" s="612"/>
      <c r="MXI88" s="612"/>
      <c r="MXJ88" s="612"/>
      <c r="MXK88" s="612"/>
      <c r="MXL88" s="181"/>
      <c r="MXM88" s="611"/>
      <c r="MXN88" s="612"/>
      <c r="MXO88" s="612"/>
      <c r="MXP88" s="612"/>
      <c r="MXQ88" s="612"/>
      <c r="MXR88" s="612"/>
      <c r="MXS88" s="181"/>
      <c r="MXT88" s="611"/>
      <c r="MXU88" s="612"/>
      <c r="MXV88" s="612"/>
      <c r="MXW88" s="612"/>
      <c r="MXX88" s="612"/>
      <c r="MXY88" s="612"/>
      <c r="MXZ88" s="181"/>
      <c r="MYA88" s="611"/>
      <c r="MYB88" s="612"/>
      <c r="MYC88" s="612"/>
      <c r="MYD88" s="612"/>
      <c r="MYE88" s="612"/>
      <c r="MYF88" s="612"/>
      <c r="MYG88" s="181"/>
      <c r="MYH88" s="611"/>
      <c r="MYI88" s="612"/>
      <c r="MYJ88" s="612"/>
      <c r="MYK88" s="612"/>
      <c r="MYL88" s="612"/>
      <c r="MYM88" s="612"/>
      <c r="MYN88" s="181"/>
      <c r="MYO88" s="611"/>
      <c r="MYP88" s="612"/>
      <c r="MYQ88" s="612"/>
      <c r="MYR88" s="612"/>
      <c r="MYS88" s="612"/>
      <c r="MYT88" s="612"/>
      <c r="MYU88" s="181"/>
      <c r="MYV88" s="611"/>
      <c r="MYW88" s="612"/>
      <c r="MYX88" s="612"/>
      <c r="MYY88" s="612"/>
      <c r="MYZ88" s="612"/>
      <c r="MZA88" s="612"/>
      <c r="MZB88" s="181"/>
      <c r="MZC88" s="611"/>
      <c r="MZD88" s="612"/>
      <c r="MZE88" s="612"/>
      <c r="MZF88" s="612"/>
      <c r="MZG88" s="612"/>
      <c r="MZH88" s="612"/>
      <c r="MZI88" s="181"/>
      <c r="MZJ88" s="611"/>
      <c r="MZK88" s="612"/>
      <c r="MZL88" s="612"/>
      <c r="MZM88" s="612"/>
      <c r="MZN88" s="612"/>
      <c r="MZO88" s="612"/>
      <c r="MZP88" s="181"/>
      <c r="MZQ88" s="611"/>
      <c r="MZR88" s="612"/>
      <c r="MZS88" s="612"/>
      <c r="MZT88" s="612"/>
      <c r="MZU88" s="612"/>
      <c r="MZV88" s="612"/>
      <c r="MZW88" s="181"/>
      <c r="MZX88" s="611"/>
      <c r="MZY88" s="612"/>
      <c r="MZZ88" s="612"/>
      <c r="NAA88" s="612"/>
      <c r="NAB88" s="612"/>
      <c r="NAC88" s="612"/>
      <c r="NAD88" s="181"/>
      <c r="NAE88" s="611"/>
      <c r="NAF88" s="612"/>
      <c r="NAG88" s="612"/>
      <c r="NAH88" s="612"/>
      <c r="NAI88" s="612"/>
      <c r="NAJ88" s="612"/>
      <c r="NAK88" s="181"/>
      <c r="NAL88" s="611"/>
      <c r="NAM88" s="612"/>
      <c r="NAN88" s="612"/>
      <c r="NAO88" s="612"/>
      <c r="NAP88" s="612"/>
      <c r="NAQ88" s="612"/>
      <c r="NAR88" s="181"/>
      <c r="NAS88" s="611"/>
      <c r="NAT88" s="612"/>
      <c r="NAU88" s="612"/>
      <c r="NAV88" s="612"/>
      <c r="NAW88" s="612"/>
      <c r="NAX88" s="612"/>
      <c r="NAY88" s="181"/>
      <c r="NAZ88" s="611"/>
      <c r="NBA88" s="612"/>
      <c r="NBB88" s="612"/>
      <c r="NBC88" s="612"/>
      <c r="NBD88" s="612"/>
      <c r="NBE88" s="612"/>
      <c r="NBF88" s="181"/>
      <c r="NBG88" s="611"/>
      <c r="NBH88" s="612"/>
      <c r="NBI88" s="612"/>
      <c r="NBJ88" s="612"/>
      <c r="NBK88" s="612"/>
      <c r="NBL88" s="612"/>
      <c r="NBM88" s="181"/>
      <c r="NBN88" s="611"/>
      <c r="NBO88" s="612"/>
      <c r="NBP88" s="612"/>
      <c r="NBQ88" s="612"/>
      <c r="NBR88" s="612"/>
      <c r="NBS88" s="612"/>
      <c r="NBT88" s="181"/>
      <c r="NBU88" s="611"/>
      <c r="NBV88" s="612"/>
      <c r="NBW88" s="612"/>
      <c r="NBX88" s="612"/>
      <c r="NBY88" s="612"/>
      <c r="NBZ88" s="612"/>
      <c r="NCA88" s="181"/>
      <c r="NCB88" s="611"/>
      <c r="NCC88" s="612"/>
      <c r="NCD88" s="612"/>
      <c r="NCE88" s="612"/>
      <c r="NCF88" s="612"/>
      <c r="NCG88" s="612"/>
      <c r="NCH88" s="181"/>
      <c r="NCI88" s="611"/>
      <c r="NCJ88" s="612"/>
      <c r="NCK88" s="612"/>
      <c r="NCL88" s="612"/>
      <c r="NCM88" s="612"/>
      <c r="NCN88" s="612"/>
      <c r="NCO88" s="181"/>
      <c r="NCP88" s="611"/>
      <c r="NCQ88" s="612"/>
      <c r="NCR88" s="612"/>
      <c r="NCS88" s="612"/>
      <c r="NCT88" s="612"/>
      <c r="NCU88" s="612"/>
      <c r="NCV88" s="181"/>
      <c r="NCW88" s="611"/>
      <c r="NCX88" s="612"/>
      <c r="NCY88" s="612"/>
      <c r="NCZ88" s="612"/>
      <c r="NDA88" s="612"/>
      <c r="NDB88" s="612"/>
      <c r="NDC88" s="181"/>
      <c r="NDD88" s="611"/>
      <c r="NDE88" s="612"/>
      <c r="NDF88" s="612"/>
      <c r="NDG88" s="612"/>
      <c r="NDH88" s="612"/>
      <c r="NDI88" s="612"/>
      <c r="NDJ88" s="181"/>
      <c r="NDK88" s="611"/>
      <c r="NDL88" s="612"/>
      <c r="NDM88" s="612"/>
      <c r="NDN88" s="612"/>
      <c r="NDO88" s="612"/>
      <c r="NDP88" s="612"/>
      <c r="NDQ88" s="181"/>
      <c r="NDR88" s="611"/>
      <c r="NDS88" s="612"/>
      <c r="NDT88" s="612"/>
      <c r="NDU88" s="612"/>
      <c r="NDV88" s="612"/>
      <c r="NDW88" s="612"/>
      <c r="NDX88" s="181"/>
      <c r="NDY88" s="611"/>
      <c r="NDZ88" s="612"/>
      <c r="NEA88" s="612"/>
      <c r="NEB88" s="612"/>
      <c r="NEC88" s="612"/>
      <c r="NED88" s="612"/>
      <c r="NEE88" s="181"/>
      <c r="NEF88" s="611"/>
      <c r="NEG88" s="612"/>
      <c r="NEH88" s="612"/>
      <c r="NEI88" s="612"/>
      <c r="NEJ88" s="612"/>
      <c r="NEK88" s="612"/>
      <c r="NEL88" s="181"/>
      <c r="NEM88" s="611"/>
      <c r="NEN88" s="612"/>
      <c r="NEO88" s="612"/>
      <c r="NEP88" s="612"/>
      <c r="NEQ88" s="612"/>
      <c r="NER88" s="612"/>
      <c r="NES88" s="181"/>
      <c r="NET88" s="611"/>
      <c r="NEU88" s="612"/>
      <c r="NEV88" s="612"/>
      <c r="NEW88" s="612"/>
      <c r="NEX88" s="612"/>
      <c r="NEY88" s="612"/>
      <c r="NEZ88" s="181"/>
      <c r="NFA88" s="611"/>
      <c r="NFB88" s="612"/>
      <c r="NFC88" s="612"/>
      <c r="NFD88" s="612"/>
      <c r="NFE88" s="612"/>
      <c r="NFF88" s="612"/>
      <c r="NFG88" s="181"/>
      <c r="NFH88" s="611"/>
      <c r="NFI88" s="612"/>
      <c r="NFJ88" s="612"/>
      <c r="NFK88" s="612"/>
      <c r="NFL88" s="612"/>
      <c r="NFM88" s="612"/>
      <c r="NFN88" s="181"/>
      <c r="NFO88" s="611"/>
      <c r="NFP88" s="612"/>
      <c r="NFQ88" s="612"/>
      <c r="NFR88" s="612"/>
      <c r="NFS88" s="612"/>
      <c r="NFT88" s="612"/>
      <c r="NFU88" s="181"/>
      <c r="NFV88" s="611"/>
      <c r="NFW88" s="612"/>
      <c r="NFX88" s="612"/>
      <c r="NFY88" s="612"/>
      <c r="NFZ88" s="612"/>
      <c r="NGA88" s="612"/>
      <c r="NGB88" s="181"/>
      <c r="NGC88" s="611"/>
      <c r="NGD88" s="612"/>
      <c r="NGE88" s="612"/>
      <c r="NGF88" s="612"/>
      <c r="NGG88" s="612"/>
      <c r="NGH88" s="612"/>
      <c r="NGI88" s="181"/>
      <c r="NGJ88" s="611"/>
      <c r="NGK88" s="612"/>
      <c r="NGL88" s="612"/>
      <c r="NGM88" s="612"/>
      <c r="NGN88" s="612"/>
      <c r="NGO88" s="612"/>
      <c r="NGP88" s="181"/>
      <c r="NGQ88" s="611"/>
      <c r="NGR88" s="612"/>
      <c r="NGS88" s="612"/>
      <c r="NGT88" s="612"/>
      <c r="NGU88" s="612"/>
      <c r="NGV88" s="612"/>
      <c r="NGW88" s="181"/>
      <c r="NGX88" s="611"/>
      <c r="NGY88" s="612"/>
      <c r="NGZ88" s="612"/>
      <c r="NHA88" s="612"/>
      <c r="NHB88" s="612"/>
      <c r="NHC88" s="612"/>
      <c r="NHD88" s="181"/>
      <c r="NHE88" s="611"/>
      <c r="NHF88" s="612"/>
      <c r="NHG88" s="612"/>
      <c r="NHH88" s="612"/>
      <c r="NHI88" s="612"/>
      <c r="NHJ88" s="612"/>
      <c r="NHK88" s="181"/>
      <c r="NHL88" s="611"/>
      <c r="NHM88" s="612"/>
      <c r="NHN88" s="612"/>
      <c r="NHO88" s="612"/>
      <c r="NHP88" s="612"/>
      <c r="NHQ88" s="612"/>
      <c r="NHR88" s="181"/>
      <c r="NHS88" s="611"/>
      <c r="NHT88" s="612"/>
      <c r="NHU88" s="612"/>
      <c r="NHV88" s="612"/>
      <c r="NHW88" s="612"/>
      <c r="NHX88" s="612"/>
      <c r="NHY88" s="181"/>
      <c r="NHZ88" s="611"/>
      <c r="NIA88" s="612"/>
      <c r="NIB88" s="612"/>
      <c r="NIC88" s="612"/>
      <c r="NID88" s="612"/>
      <c r="NIE88" s="612"/>
      <c r="NIF88" s="181"/>
      <c r="NIG88" s="611"/>
      <c r="NIH88" s="612"/>
      <c r="NII88" s="612"/>
      <c r="NIJ88" s="612"/>
      <c r="NIK88" s="612"/>
      <c r="NIL88" s="612"/>
      <c r="NIM88" s="181"/>
      <c r="NIN88" s="611"/>
      <c r="NIO88" s="612"/>
      <c r="NIP88" s="612"/>
      <c r="NIQ88" s="612"/>
      <c r="NIR88" s="612"/>
      <c r="NIS88" s="612"/>
      <c r="NIT88" s="181"/>
      <c r="NIU88" s="611"/>
      <c r="NIV88" s="612"/>
      <c r="NIW88" s="612"/>
      <c r="NIX88" s="612"/>
      <c r="NIY88" s="612"/>
      <c r="NIZ88" s="612"/>
      <c r="NJA88" s="181"/>
      <c r="NJB88" s="611"/>
      <c r="NJC88" s="612"/>
      <c r="NJD88" s="612"/>
      <c r="NJE88" s="612"/>
      <c r="NJF88" s="612"/>
      <c r="NJG88" s="612"/>
      <c r="NJH88" s="181"/>
      <c r="NJI88" s="611"/>
      <c r="NJJ88" s="612"/>
      <c r="NJK88" s="612"/>
      <c r="NJL88" s="612"/>
      <c r="NJM88" s="612"/>
      <c r="NJN88" s="612"/>
      <c r="NJO88" s="181"/>
      <c r="NJP88" s="611"/>
      <c r="NJQ88" s="612"/>
      <c r="NJR88" s="612"/>
      <c r="NJS88" s="612"/>
      <c r="NJT88" s="612"/>
      <c r="NJU88" s="612"/>
      <c r="NJV88" s="181"/>
      <c r="NJW88" s="611"/>
      <c r="NJX88" s="612"/>
      <c r="NJY88" s="612"/>
      <c r="NJZ88" s="612"/>
      <c r="NKA88" s="612"/>
      <c r="NKB88" s="612"/>
      <c r="NKC88" s="181"/>
      <c r="NKD88" s="611"/>
      <c r="NKE88" s="612"/>
      <c r="NKF88" s="612"/>
      <c r="NKG88" s="612"/>
      <c r="NKH88" s="612"/>
      <c r="NKI88" s="612"/>
      <c r="NKJ88" s="181"/>
      <c r="NKK88" s="611"/>
      <c r="NKL88" s="612"/>
      <c r="NKM88" s="612"/>
      <c r="NKN88" s="612"/>
      <c r="NKO88" s="612"/>
      <c r="NKP88" s="612"/>
      <c r="NKQ88" s="181"/>
      <c r="NKR88" s="611"/>
      <c r="NKS88" s="612"/>
      <c r="NKT88" s="612"/>
      <c r="NKU88" s="612"/>
      <c r="NKV88" s="612"/>
      <c r="NKW88" s="612"/>
      <c r="NKX88" s="181"/>
      <c r="NKY88" s="611"/>
      <c r="NKZ88" s="612"/>
      <c r="NLA88" s="612"/>
      <c r="NLB88" s="612"/>
      <c r="NLC88" s="612"/>
      <c r="NLD88" s="612"/>
      <c r="NLE88" s="181"/>
      <c r="NLF88" s="611"/>
      <c r="NLG88" s="612"/>
      <c r="NLH88" s="612"/>
      <c r="NLI88" s="612"/>
      <c r="NLJ88" s="612"/>
      <c r="NLK88" s="612"/>
      <c r="NLL88" s="181"/>
      <c r="NLM88" s="611"/>
      <c r="NLN88" s="612"/>
      <c r="NLO88" s="612"/>
      <c r="NLP88" s="612"/>
      <c r="NLQ88" s="612"/>
      <c r="NLR88" s="612"/>
      <c r="NLS88" s="181"/>
      <c r="NLT88" s="611"/>
      <c r="NLU88" s="612"/>
      <c r="NLV88" s="612"/>
      <c r="NLW88" s="612"/>
      <c r="NLX88" s="612"/>
      <c r="NLY88" s="612"/>
      <c r="NLZ88" s="181"/>
      <c r="NMA88" s="611"/>
      <c r="NMB88" s="612"/>
      <c r="NMC88" s="612"/>
      <c r="NMD88" s="612"/>
      <c r="NME88" s="612"/>
      <c r="NMF88" s="612"/>
      <c r="NMG88" s="181"/>
      <c r="NMH88" s="611"/>
      <c r="NMI88" s="612"/>
      <c r="NMJ88" s="612"/>
      <c r="NMK88" s="612"/>
      <c r="NML88" s="612"/>
      <c r="NMM88" s="612"/>
      <c r="NMN88" s="181"/>
      <c r="NMO88" s="611"/>
      <c r="NMP88" s="612"/>
      <c r="NMQ88" s="612"/>
      <c r="NMR88" s="612"/>
      <c r="NMS88" s="612"/>
      <c r="NMT88" s="612"/>
      <c r="NMU88" s="181"/>
      <c r="NMV88" s="611"/>
      <c r="NMW88" s="612"/>
      <c r="NMX88" s="612"/>
      <c r="NMY88" s="612"/>
      <c r="NMZ88" s="612"/>
      <c r="NNA88" s="612"/>
      <c r="NNB88" s="181"/>
      <c r="NNC88" s="611"/>
      <c r="NND88" s="612"/>
      <c r="NNE88" s="612"/>
      <c r="NNF88" s="612"/>
      <c r="NNG88" s="612"/>
      <c r="NNH88" s="612"/>
      <c r="NNI88" s="181"/>
      <c r="NNJ88" s="611"/>
      <c r="NNK88" s="612"/>
      <c r="NNL88" s="612"/>
      <c r="NNM88" s="612"/>
      <c r="NNN88" s="612"/>
      <c r="NNO88" s="612"/>
      <c r="NNP88" s="181"/>
      <c r="NNQ88" s="611"/>
      <c r="NNR88" s="612"/>
      <c r="NNS88" s="612"/>
      <c r="NNT88" s="612"/>
      <c r="NNU88" s="612"/>
      <c r="NNV88" s="612"/>
      <c r="NNW88" s="181"/>
      <c r="NNX88" s="611"/>
      <c r="NNY88" s="612"/>
      <c r="NNZ88" s="612"/>
      <c r="NOA88" s="612"/>
      <c r="NOB88" s="612"/>
      <c r="NOC88" s="612"/>
      <c r="NOD88" s="181"/>
      <c r="NOE88" s="611"/>
      <c r="NOF88" s="612"/>
      <c r="NOG88" s="612"/>
      <c r="NOH88" s="612"/>
      <c r="NOI88" s="612"/>
      <c r="NOJ88" s="612"/>
      <c r="NOK88" s="181"/>
      <c r="NOL88" s="611"/>
      <c r="NOM88" s="612"/>
      <c r="NON88" s="612"/>
      <c r="NOO88" s="612"/>
      <c r="NOP88" s="612"/>
      <c r="NOQ88" s="612"/>
      <c r="NOR88" s="181"/>
      <c r="NOS88" s="611"/>
      <c r="NOT88" s="612"/>
      <c r="NOU88" s="612"/>
      <c r="NOV88" s="612"/>
      <c r="NOW88" s="612"/>
      <c r="NOX88" s="612"/>
      <c r="NOY88" s="181"/>
      <c r="NOZ88" s="611"/>
      <c r="NPA88" s="612"/>
      <c r="NPB88" s="612"/>
      <c r="NPC88" s="612"/>
      <c r="NPD88" s="612"/>
      <c r="NPE88" s="612"/>
      <c r="NPF88" s="181"/>
      <c r="NPG88" s="611"/>
      <c r="NPH88" s="612"/>
      <c r="NPI88" s="612"/>
      <c r="NPJ88" s="612"/>
      <c r="NPK88" s="612"/>
      <c r="NPL88" s="612"/>
      <c r="NPM88" s="181"/>
      <c r="NPN88" s="611"/>
      <c r="NPO88" s="612"/>
      <c r="NPP88" s="612"/>
      <c r="NPQ88" s="612"/>
      <c r="NPR88" s="612"/>
      <c r="NPS88" s="612"/>
      <c r="NPT88" s="181"/>
      <c r="NPU88" s="611"/>
      <c r="NPV88" s="612"/>
      <c r="NPW88" s="612"/>
      <c r="NPX88" s="612"/>
      <c r="NPY88" s="612"/>
      <c r="NPZ88" s="612"/>
      <c r="NQA88" s="181"/>
      <c r="NQB88" s="611"/>
      <c r="NQC88" s="612"/>
      <c r="NQD88" s="612"/>
      <c r="NQE88" s="612"/>
      <c r="NQF88" s="612"/>
      <c r="NQG88" s="612"/>
      <c r="NQH88" s="181"/>
      <c r="NQI88" s="611"/>
      <c r="NQJ88" s="612"/>
      <c r="NQK88" s="612"/>
      <c r="NQL88" s="612"/>
      <c r="NQM88" s="612"/>
      <c r="NQN88" s="612"/>
      <c r="NQO88" s="181"/>
      <c r="NQP88" s="611"/>
      <c r="NQQ88" s="612"/>
      <c r="NQR88" s="612"/>
      <c r="NQS88" s="612"/>
      <c r="NQT88" s="612"/>
      <c r="NQU88" s="612"/>
      <c r="NQV88" s="181"/>
      <c r="NQW88" s="611"/>
      <c r="NQX88" s="612"/>
      <c r="NQY88" s="612"/>
      <c r="NQZ88" s="612"/>
      <c r="NRA88" s="612"/>
      <c r="NRB88" s="612"/>
      <c r="NRC88" s="181"/>
      <c r="NRD88" s="611"/>
      <c r="NRE88" s="612"/>
      <c r="NRF88" s="612"/>
      <c r="NRG88" s="612"/>
      <c r="NRH88" s="612"/>
      <c r="NRI88" s="612"/>
      <c r="NRJ88" s="181"/>
      <c r="NRK88" s="611"/>
      <c r="NRL88" s="612"/>
      <c r="NRM88" s="612"/>
      <c r="NRN88" s="612"/>
      <c r="NRO88" s="612"/>
      <c r="NRP88" s="612"/>
      <c r="NRQ88" s="181"/>
      <c r="NRR88" s="611"/>
      <c r="NRS88" s="612"/>
      <c r="NRT88" s="612"/>
      <c r="NRU88" s="612"/>
      <c r="NRV88" s="612"/>
      <c r="NRW88" s="612"/>
      <c r="NRX88" s="181"/>
      <c r="NRY88" s="611"/>
      <c r="NRZ88" s="612"/>
      <c r="NSA88" s="612"/>
      <c r="NSB88" s="612"/>
      <c r="NSC88" s="612"/>
      <c r="NSD88" s="612"/>
      <c r="NSE88" s="181"/>
      <c r="NSF88" s="611"/>
      <c r="NSG88" s="612"/>
      <c r="NSH88" s="612"/>
      <c r="NSI88" s="612"/>
      <c r="NSJ88" s="612"/>
      <c r="NSK88" s="612"/>
      <c r="NSL88" s="181"/>
      <c r="NSM88" s="611"/>
      <c r="NSN88" s="612"/>
      <c r="NSO88" s="612"/>
      <c r="NSP88" s="612"/>
      <c r="NSQ88" s="612"/>
      <c r="NSR88" s="612"/>
      <c r="NSS88" s="181"/>
      <c r="NST88" s="611"/>
      <c r="NSU88" s="612"/>
      <c r="NSV88" s="612"/>
      <c r="NSW88" s="612"/>
      <c r="NSX88" s="612"/>
      <c r="NSY88" s="612"/>
      <c r="NSZ88" s="181"/>
      <c r="NTA88" s="611"/>
      <c r="NTB88" s="612"/>
      <c r="NTC88" s="612"/>
      <c r="NTD88" s="612"/>
      <c r="NTE88" s="612"/>
      <c r="NTF88" s="612"/>
      <c r="NTG88" s="181"/>
      <c r="NTH88" s="611"/>
      <c r="NTI88" s="612"/>
      <c r="NTJ88" s="612"/>
      <c r="NTK88" s="612"/>
      <c r="NTL88" s="612"/>
      <c r="NTM88" s="612"/>
      <c r="NTN88" s="181"/>
      <c r="NTO88" s="611"/>
      <c r="NTP88" s="612"/>
      <c r="NTQ88" s="612"/>
      <c r="NTR88" s="612"/>
      <c r="NTS88" s="612"/>
      <c r="NTT88" s="612"/>
      <c r="NTU88" s="181"/>
      <c r="NTV88" s="611"/>
      <c r="NTW88" s="612"/>
      <c r="NTX88" s="612"/>
      <c r="NTY88" s="612"/>
      <c r="NTZ88" s="612"/>
      <c r="NUA88" s="612"/>
      <c r="NUB88" s="181"/>
      <c r="NUC88" s="611"/>
      <c r="NUD88" s="612"/>
      <c r="NUE88" s="612"/>
      <c r="NUF88" s="612"/>
      <c r="NUG88" s="612"/>
      <c r="NUH88" s="612"/>
      <c r="NUI88" s="181"/>
      <c r="NUJ88" s="611"/>
      <c r="NUK88" s="612"/>
      <c r="NUL88" s="612"/>
      <c r="NUM88" s="612"/>
      <c r="NUN88" s="612"/>
      <c r="NUO88" s="612"/>
      <c r="NUP88" s="181"/>
      <c r="NUQ88" s="611"/>
      <c r="NUR88" s="612"/>
      <c r="NUS88" s="612"/>
      <c r="NUT88" s="612"/>
      <c r="NUU88" s="612"/>
      <c r="NUV88" s="612"/>
      <c r="NUW88" s="181"/>
      <c r="NUX88" s="611"/>
      <c r="NUY88" s="612"/>
      <c r="NUZ88" s="612"/>
      <c r="NVA88" s="612"/>
      <c r="NVB88" s="612"/>
      <c r="NVC88" s="612"/>
      <c r="NVD88" s="181"/>
      <c r="NVE88" s="611"/>
      <c r="NVF88" s="612"/>
      <c r="NVG88" s="612"/>
      <c r="NVH88" s="612"/>
      <c r="NVI88" s="612"/>
      <c r="NVJ88" s="612"/>
      <c r="NVK88" s="181"/>
      <c r="NVL88" s="611"/>
      <c r="NVM88" s="612"/>
      <c r="NVN88" s="612"/>
      <c r="NVO88" s="612"/>
      <c r="NVP88" s="612"/>
      <c r="NVQ88" s="612"/>
      <c r="NVR88" s="181"/>
      <c r="NVS88" s="611"/>
      <c r="NVT88" s="612"/>
      <c r="NVU88" s="612"/>
      <c r="NVV88" s="612"/>
      <c r="NVW88" s="612"/>
      <c r="NVX88" s="612"/>
      <c r="NVY88" s="181"/>
      <c r="NVZ88" s="611"/>
      <c r="NWA88" s="612"/>
      <c r="NWB88" s="612"/>
      <c r="NWC88" s="612"/>
      <c r="NWD88" s="612"/>
      <c r="NWE88" s="612"/>
      <c r="NWF88" s="181"/>
      <c r="NWG88" s="611"/>
      <c r="NWH88" s="612"/>
      <c r="NWI88" s="612"/>
      <c r="NWJ88" s="612"/>
      <c r="NWK88" s="612"/>
      <c r="NWL88" s="612"/>
      <c r="NWM88" s="181"/>
      <c r="NWN88" s="611"/>
      <c r="NWO88" s="612"/>
      <c r="NWP88" s="612"/>
      <c r="NWQ88" s="612"/>
      <c r="NWR88" s="612"/>
      <c r="NWS88" s="612"/>
      <c r="NWT88" s="181"/>
      <c r="NWU88" s="611"/>
      <c r="NWV88" s="612"/>
      <c r="NWW88" s="612"/>
      <c r="NWX88" s="612"/>
      <c r="NWY88" s="612"/>
      <c r="NWZ88" s="612"/>
      <c r="NXA88" s="181"/>
      <c r="NXB88" s="611"/>
      <c r="NXC88" s="612"/>
      <c r="NXD88" s="612"/>
      <c r="NXE88" s="612"/>
      <c r="NXF88" s="612"/>
      <c r="NXG88" s="612"/>
      <c r="NXH88" s="181"/>
      <c r="NXI88" s="611"/>
      <c r="NXJ88" s="612"/>
      <c r="NXK88" s="612"/>
      <c r="NXL88" s="612"/>
      <c r="NXM88" s="612"/>
      <c r="NXN88" s="612"/>
      <c r="NXO88" s="181"/>
      <c r="NXP88" s="611"/>
      <c r="NXQ88" s="612"/>
      <c r="NXR88" s="612"/>
      <c r="NXS88" s="612"/>
      <c r="NXT88" s="612"/>
      <c r="NXU88" s="612"/>
      <c r="NXV88" s="181"/>
      <c r="NXW88" s="611"/>
      <c r="NXX88" s="612"/>
      <c r="NXY88" s="612"/>
      <c r="NXZ88" s="612"/>
      <c r="NYA88" s="612"/>
      <c r="NYB88" s="612"/>
      <c r="NYC88" s="181"/>
      <c r="NYD88" s="611"/>
      <c r="NYE88" s="612"/>
      <c r="NYF88" s="612"/>
      <c r="NYG88" s="612"/>
      <c r="NYH88" s="612"/>
      <c r="NYI88" s="612"/>
      <c r="NYJ88" s="181"/>
      <c r="NYK88" s="611"/>
      <c r="NYL88" s="612"/>
      <c r="NYM88" s="612"/>
      <c r="NYN88" s="612"/>
      <c r="NYO88" s="612"/>
      <c r="NYP88" s="612"/>
      <c r="NYQ88" s="181"/>
      <c r="NYR88" s="611"/>
      <c r="NYS88" s="612"/>
      <c r="NYT88" s="612"/>
      <c r="NYU88" s="612"/>
      <c r="NYV88" s="612"/>
      <c r="NYW88" s="612"/>
      <c r="NYX88" s="181"/>
      <c r="NYY88" s="611"/>
      <c r="NYZ88" s="612"/>
      <c r="NZA88" s="612"/>
      <c r="NZB88" s="612"/>
      <c r="NZC88" s="612"/>
      <c r="NZD88" s="612"/>
      <c r="NZE88" s="181"/>
      <c r="NZF88" s="611"/>
      <c r="NZG88" s="612"/>
      <c r="NZH88" s="612"/>
      <c r="NZI88" s="612"/>
      <c r="NZJ88" s="612"/>
      <c r="NZK88" s="612"/>
      <c r="NZL88" s="181"/>
      <c r="NZM88" s="611"/>
      <c r="NZN88" s="612"/>
      <c r="NZO88" s="612"/>
      <c r="NZP88" s="612"/>
      <c r="NZQ88" s="612"/>
      <c r="NZR88" s="612"/>
      <c r="NZS88" s="181"/>
      <c r="NZT88" s="611"/>
      <c r="NZU88" s="612"/>
      <c r="NZV88" s="612"/>
      <c r="NZW88" s="612"/>
      <c r="NZX88" s="612"/>
      <c r="NZY88" s="612"/>
      <c r="NZZ88" s="181"/>
      <c r="OAA88" s="611"/>
      <c r="OAB88" s="612"/>
      <c r="OAC88" s="612"/>
      <c r="OAD88" s="612"/>
      <c r="OAE88" s="612"/>
      <c r="OAF88" s="612"/>
      <c r="OAG88" s="181"/>
      <c r="OAH88" s="611"/>
      <c r="OAI88" s="612"/>
      <c r="OAJ88" s="612"/>
      <c r="OAK88" s="612"/>
      <c r="OAL88" s="612"/>
      <c r="OAM88" s="612"/>
      <c r="OAN88" s="181"/>
      <c r="OAO88" s="611"/>
      <c r="OAP88" s="612"/>
      <c r="OAQ88" s="612"/>
      <c r="OAR88" s="612"/>
      <c r="OAS88" s="612"/>
      <c r="OAT88" s="612"/>
      <c r="OAU88" s="181"/>
      <c r="OAV88" s="611"/>
      <c r="OAW88" s="612"/>
      <c r="OAX88" s="612"/>
      <c r="OAY88" s="612"/>
      <c r="OAZ88" s="612"/>
      <c r="OBA88" s="612"/>
      <c r="OBB88" s="181"/>
      <c r="OBC88" s="611"/>
      <c r="OBD88" s="612"/>
      <c r="OBE88" s="612"/>
      <c r="OBF88" s="612"/>
      <c r="OBG88" s="612"/>
      <c r="OBH88" s="612"/>
      <c r="OBI88" s="181"/>
      <c r="OBJ88" s="611"/>
      <c r="OBK88" s="612"/>
      <c r="OBL88" s="612"/>
      <c r="OBM88" s="612"/>
      <c r="OBN88" s="612"/>
      <c r="OBO88" s="612"/>
      <c r="OBP88" s="181"/>
      <c r="OBQ88" s="611"/>
      <c r="OBR88" s="612"/>
      <c r="OBS88" s="612"/>
      <c r="OBT88" s="612"/>
      <c r="OBU88" s="612"/>
      <c r="OBV88" s="612"/>
      <c r="OBW88" s="181"/>
      <c r="OBX88" s="611"/>
      <c r="OBY88" s="612"/>
      <c r="OBZ88" s="612"/>
      <c r="OCA88" s="612"/>
      <c r="OCB88" s="612"/>
      <c r="OCC88" s="612"/>
      <c r="OCD88" s="181"/>
      <c r="OCE88" s="611"/>
      <c r="OCF88" s="612"/>
      <c r="OCG88" s="612"/>
      <c r="OCH88" s="612"/>
      <c r="OCI88" s="612"/>
      <c r="OCJ88" s="612"/>
      <c r="OCK88" s="181"/>
      <c r="OCL88" s="611"/>
      <c r="OCM88" s="612"/>
      <c r="OCN88" s="612"/>
      <c r="OCO88" s="612"/>
      <c r="OCP88" s="612"/>
      <c r="OCQ88" s="612"/>
      <c r="OCR88" s="181"/>
      <c r="OCS88" s="611"/>
      <c r="OCT88" s="612"/>
      <c r="OCU88" s="612"/>
      <c r="OCV88" s="612"/>
      <c r="OCW88" s="612"/>
      <c r="OCX88" s="612"/>
      <c r="OCY88" s="181"/>
      <c r="OCZ88" s="611"/>
      <c r="ODA88" s="612"/>
      <c r="ODB88" s="612"/>
      <c r="ODC88" s="612"/>
      <c r="ODD88" s="612"/>
      <c r="ODE88" s="612"/>
      <c r="ODF88" s="181"/>
      <c r="ODG88" s="611"/>
      <c r="ODH88" s="612"/>
      <c r="ODI88" s="612"/>
      <c r="ODJ88" s="612"/>
      <c r="ODK88" s="612"/>
      <c r="ODL88" s="612"/>
      <c r="ODM88" s="181"/>
      <c r="ODN88" s="611"/>
      <c r="ODO88" s="612"/>
      <c r="ODP88" s="612"/>
      <c r="ODQ88" s="612"/>
      <c r="ODR88" s="612"/>
      <c r="ODS88" s="612"/>
      <c r="ODT88" s="181"/>
      <c r="ODU88" s="611"/>
      <c r="ODV88" s="612"/>
      <c r="ODW88" s="612"/>
      <c r="ODX88" s="612"/>
      <c r="ODY88" s="612"/>
      <c r="ODZ88" s="612"/>
      <c r="OEA88" s="181"/>
      <c r="OEB88" s="611"/>
      <c r="OEC88" s="612"/>
      <c r="OED88" s="612"/>
      <c r="OEE88" s="612"/>
      <c r="OEF88" s="612"/>
      <c r="OEG88" s="612"/>
      <c r="OEH88" s="181"/>
      <c r="OEI88" s="611"/>
      <c r="OEJ88" s="612"/>
      <c r="OEK88" s="612"/>
      <c r="OEL88" s="612"/>
      <c r="OEM88" s="612"/>
      <c r="OEN88" s="612"/>
      <c r="OEO88" s="181"/>
      <c r="OEP88" s="611"/>
      <c r="OEQ88" s="612"/>
      <c r="OER88" s="612"/>
      <c r="OES88" s="612"/>
      <c r="OET88" s="612"/>
      <c r="OEU88" s="612"/>
      <c r="OEV88" s="181"/>
      <c r="OEW88" s="611"/>
      <c r="OEX88" s="612"/>
      <c r="OEY88" s="612"/>
      <c r="OEZ88" s="612"/>
      <c r="OFA88" s="612"/>
      <c r="OFB88" s="612"/>
      <c r="OFC88" s="181"/>
      <c r="OFD88" s="611"/>
      <c r="OFE88" s="612"/>
      <c r="OFF88" s="612"/>
      <c r="OFG88" s="612"/>
      <c r="OFH88" s="612"/>
      <c r="OFI88" s="612"/>
      <c r="OFJ88" s="181"/>
      <c r="OFK88" s="611"/>
      <c r="OFL88" s="612"/>
      <c r="OFM88" s="612"/>
      <c r="OFN88" s="612"/>
      <c r="OFO88" s="612"/>
      <c r="OFP88" s="612"/>
      <c r="OFQ88" s="181"/>
      <c r="OFR88" s="611"/>
      <c r="OFS88" s="612"/>
      <c r="OFT88" s="612"/>
      <c r="OFU88" s="612"/>
      <c r="OFV88" s="612"/>
      <c r="OFW88" s="612"/>
      <c r="OFX88" s="181"/>
      <c r="OFY88" s="611"/>
      <c r="OFZ88" s="612"/>
      <c r="OGA88" s="612"/>
      <c r="OGB88" s="612"/>
      <c r="OGC88" s="612"/>
      <c r="OGD88" s="612"/>
      <c r="OGE88" s="181"/>
      <c r="OGF88" s="611"/>
      <c r="OGG88" s="612"/>
      <c r="OGH88" s="612"/>
      <c r="OGI88" s="612"/>
      <c r="OGJ88" s="612"/>
      <c r="OGK88" s="612"/>
      <c r="OGL88" s="181"/>
      <c r="OGM88" s="611"/>
      <c r="OGN88" s="612"/>
      <c r="OGO88" s="612"/>
      <c r="OGP88" s="612"/>
      <c r="OGQ88" s="612"/>
      <c r="OGR88" s="612"/>
      <c r="OGS88" s="181"/>
      <c r="OGT88" s="611"/>
      <c r="OGU88" s="612"/>
      <c r="OGV88" s="612"/>
      <c r="OGW88" s="612"/>
      <c r="OGX88" s="612"/>
      <c r="OGY88" s="612"/>
      <c r="OGZ88" s="181"/>
      <c r="OHA88" s="611"/>
      <c r="OHB88" s="612"/>
      <c r="OHC88" s="612"/>
      <c r="OHD88" s="612"/>
      <c r="OHE88" s="612"/>
      <c r="OHF88" s="612"/>
      <c r="OHG88" s="181"/>
      <c r="OHH88" s="611"/>
      <c r="OHI88" s="612"/>
      <c r="OHJ88" s="612"/>
      <c r="OHK88" s="612"/>
      <c r="OHL88" s="612"/>
      <c r="OHM88" s="612"/>
      <c r="OHN88" s="181"/>
      <c r="OHO88" s="611"/>
      <c r="OHP88" s="612"/>
      <c r="OHQ88" s="612"/>
      <c r="OHR88" s="612"/>
      <c r="OHS88" s="612"/>
      <c r="OHT88" s="612"/>
      <c r="OHU88" s="181"/>
      <c r="OHV88" s="611"/>
      <c r="OHW88" s="612"/>
      <c r="OHX88" s="612"/>
      <c r="OHY88" s="612"/>
      <c r="OHZ88" s="612"/>
      <c r="OIA88" s="612"/>
      <c r="OIB88" s="181"/>
      <c r="OIC88" s="611"/>
      <c r="OID88" s="612"/>
      <c r="OIE88" s="612"/>
      <c r="OIF88" s="612"/>
      <c r="OIG88" s="612"/>
      <c r="OIH88" s="612"/>
      <c r="OII88" s="181"/>
      <c r="OIJ88" s="611"/>
      <c r="OIK88" s="612"/>
      <c r="OIL88" s="612"/>
      <c r="OIM88" s="612"/>
      <c r="OIN88" s="612"/>
      <c r="OIO88" s="612"/>
      <c r="OIP88" s="181"/>
      <c r="OIQ88" s="611"/>
      <c r="OIR88" s="612"/>
      <c r="OIS88" s="612"/>
      <c r="OIT88" s="612"/>
      <c r="OIU88" s="612"/>
      <c r="OIV88" s="612"/>
      <c r="OIW88" s="181"/>
      <c r="OIX88" s="611"/>
      <c r="OIY88" s="612"/>
      <c r="OIZ88" s="612"/>
      <c r="OJA88" s="612"/>
      <c r="OJB88" s="612"/>
      <c r="OJC88" s="612"/>
      <c r="OJD88" s="181"/>
      <c r="OJE88" s="611"/>
      <c r="OJF88" s="612"/>
      <c r="OJG88" s="612"/>
      <c r="OJH88" s="612"/>
      <c r="OJI88" s="612"/>
      <c r="OJJ88" s="612"/>
      <c r="OJK88" s="181"/>
      <c r="OJL88" s="611"/>
      <c r="OJM88" s="612"/>
      <c r="OJN88" s="612"/>
      <c r="OJO88" s="612"/>
      <c r="OJP88" s="612"/>
      <c r="OJQ88" s="612"/>
      <c r="OJR88" s="181"/>
      <c r="OJS88" s="611"/>
      <c r="OJT88" s="612"/>
      <c r="OJU88" s="612"/>
      <c r="OJV88" s="612"/>
      <c r="OJW88" s="612"/>
      <c r="OJX88" s="612"/>
      <c r="OJY88" s="181"/>
      <c r="OJZ88" s="611"/>
      <c r="OKA88" s="612"/>
      <c r="OKB88" s="612"/>
      <c r="OKC88" s="612"/>
      <c r="OKD88" s="612"/>
      <c r="OKE88" s="612"/>
      <c r="OKF88" s="181"/>
      <c r="OKG88" s="611"/>
      <c r="OKH88" s="612"/>
      <c r="OKI88" s="612"/>
      <c r="OKJ88" s="612"/>
      <c r="OKK88" s="612"/>
      <c r="OKL88" s="612"/>
      <c r="OKM88" s="181"/>
      <c r="OKN88" s="611"/>
      <c r="OKO88" s="612"/>
      <c r="OKP88" s="612"/>
      <c r="OKQ88" s="612"/>
      <c r="OKR88" s="612"/>
      <c r="OKS88" s="612"/>
      <c r="OKT88" s="181"/>
      <c r="OKU88" s="611"/>
      <c r="OKV88" s="612"/>
      <c r="OKW88" s="612"/>
      <c r="OKX88" s="612"/>
      <c r="OKY88" s="612"/>
      <c r="OKZ88" s="612"/>
      <c r="OLA88" s="181"/>
      <c r="OLB88" s="611"/>
      <c r="OLC88" s="612"/>
      <c r="OLD88" s="612"/>
      <c r="OLE88" s="612"/>
      <c r="OLF88" s="612"/>
      <c r="OLG88" s="612"/>
      <c r="OLH88" s="181"/>
      <c r="OLI88" s="611"/>
      <c r="OLJ88" s="612"/>
      <c r="OLK88" s="612"/>
      <c r="OLL88" s="612"/>
      <c r="OLM88" s="612"/>
      <c r="OLN88" s="612"/>
      <c r="OLO88" s="181"/>
      <c r="OLP88" s="611"/>
      <c r="OLQ88" s="612"/>
      <c r="OLR88" s="612"/>
      <c r="OLS88" s="612"/>
      <c r="OLT88" s="612"/>
      <c r="OLU88" s="612"/>
      <c r="OLV88" s="181"/>
      <c r="OLW88" s="611"/>
      <c r="OLX88" s="612"/>
      <c r="OLY88" s="612"/>
      <c r="OLZ88" s="612"/>
      <c r="OMA88" s="612"/>
      <c r="OMB88" s="612"/>
      <c r="OMC88" s="181"/>
      <c r="OMD88" s="611"/>
      <c r="OME88" s="612"/>
      <c r="OMF88" s="612"/>
      <c r="OMG88" s="612"/>
      <c r="OMH88" s="612"/>
      <c r="OMI88" s="612"/>
      <c r="OMJ88" s="181"/>
      <c r="OMK88" s="611"/>
      <c r="OML88" s="612"/>
      <c r="OMM88" s="612"/>
      <c r="OMN88" s="612"/>
      <c r="OMO88" s="612"/>
      <c r="OMP88" s="612"/>
      <c r="OMQ88" s="181"/>
      <c r="OMR88" s="611"/>
      <c r="OMS88" s="612"/>
      <c r="OMT88" s="612"/>
      <c r="OMU88" s="612"/>
      <c r="OMV88" s="612"/>
      <c r="OMW88" s="612"/>
      <c r="OMX88" s="181"/>
      <c r="OMY88" s="611"/>
      <c r="OMZ88" s="612"/>
      <c r="ONA88" s="612"/>
      <c r="ONB88" s="612"/>
      <c r="ONC88" s="612"/>
      <c r="OND88" s="612"/>
      <c r="ONE88" s="181"/>
      <c r="ONF88" s="611"/>
      <c r="ONG88" s="612"/>
      <c r="ONH88" s="612"/>
      <c r="ONI88" s="612"/>
      <c r="ONJ88" s="612"/>
      <c r="ONK88" s="612"/>
      <c r="ONL88" s="181"/>
      <c r="ONM88" s="611"/>
      <c r="ONN88" s="612"/>
      <c r="ONO88" s="612"/>
      <c r="ONP88" s="612"/>
      <c r="ONQ88" s="612"/>
      <c r="ONR88" s="612"/>
      <c r="ONS88" s="181"/>
      <c r="ONT88" s="611"/>
      <c r="ONU88" s="612"/>
      <c r="ONV88" s="612"/>
      <c r="ONW88" s="612"/>
      <c r="ONX88" s="612"/>
      <c r="ONY88" s="612"/>
      <c r="ONZ88" s="181"/>
      <c r="OOA88" s="611"/>
      <c r="OOB88" s="612"/>
      <c r="OOC88" s="612"/>
      <c r="OOD88" s="612"/>
      <c r="OOE88" s="612"/>
      <c r="OOF88" s="612"/>
      <c r="OOG88" s="181"/>
      <c r="OOH88" s="611"/>
      <c r="OOI88" s="612"/>
      <c r="OOJ88" s="612"/>
      <c r="OOK88" s="612"/>
      <c r="OOL88" s="612"/>
      <c r="OOM88" s="612"/>
      <c r="OON88" s="181"/>
      <c r="OOO88" s="611"/>
      <c r="OOP88" s="612"/>
      <c r="OOQ88" s="612"/>
      <c r="OOR88" s="612"/>
      <c r="OOS88" s="612"/>
      <c r="OOT88" s="612"/>
      <c r="OOU88" s="181"/>
      <c r="OOV88" s="611"/>
      <c r="OOW88" s="612"/>
      <c r="OOX88" s="612"/>
      <c r="OOY88" s="612"/>
      <c r="OOZ88" s="612"/>
      <c r="OPA88" s="612"/>
      <c r="OPB88" s="181"/>
      <c r="OPC88" s="611"/>
      <c r="OPD88" s="612"/>
      <c r="OPE88" s="612"/>
      <c r="OPF88" s="612"/>
      <c r="OPG88" s="612"/>
      <c r="OPH88" s="612"/>
      <c r="OPI88" s="181"/>
      <c r="OPJ88" s="611"/>
      <c r="OPK88" s="612"/>
      <c r="OPL88" s="612"/>
      <c r="OPM88" s="612"/>
      <c r="OPN88" s="612"/>
      <c r="OPO88" s="612"/>
      <c r="OPP88" s="181"/>
      <c r="OPQ88" s="611"/>
      <c r="OPR88" s="612"/>
      <c r="OPS88" s="612"/>
      <c r="OPT88" s="612"/>
      <c r="OPU88" s="612"/>
      <c r="OPV88" s="612"/>
      <c r="OPW88" s="181"/>
      <c r="OPX88" s="611"/>
      <c r="OPY88" s="612"/>
      <c r="OPZ88" s="612"/>
      <c r="OQA88" s="612"/>
      <c r="OQB88" s="612"/>
      <c r="OQC88" s="612"/>
      <c r="OQD88" s="181"/>
      <c r="OQE88" s="611"/>
      <c r="OQF88" s="612"/>
      <c r="OQG88" s="612"/>
      <c r="OQH88" s="612"/>
      <c r="OQI88" s="612"/>
      <c r="OQJ88" s="612"/>
      <c r="OQK88" s="181"/>
      <c r="OQL88" s="611"/>
      <c r="OQM88" s="612"/>
      <c r="OQN88" s="612"/>
      <c r="OQO88" s="612"/>
      <c r="OQP88" s="612"/>
      <c r="OQQ88" s="612"/>
      <c r="OQR88" s="181"/>
      <c r="OQS88" s="611"/>
      <c r="OQT88" s="612"/>
      <c r="OQU88" s="612"/>
      <c r="OQV88" s="612"/>
      <c r="OQW88" s="612"/>
      <c r="OQX88" s="612"/>
      <c r="OQY88" s="181"/>
      <c r="OQZ88" s="611"/>
      <c r="ORA88" s="612"/>
      <c r="ORB88" s="612"/>
      <c r="ORC88" s="612"/>
      <c r="ORD88" s="612"/>
      <c r="ORE88" s="612"/>
      <c r="ORF88" s="181"/>
      <c r="ORG88" s="611"/>
      <c r="ORH88" s="612"/>
      <c r="ORI88" s="612"/>
      <c r="ORJ88" s="612"/>
      <c r="ORK88" s="612"/>
      <c r="ORL88" s="612"/>
      <c r="ORM88" s="181"/>
      <c r="ORN88" s="611"/>
      <c r="ORO88" s="612"/>
      <c r="ORP88" s="612"/>
      <c r="ORQ88" s="612"/>
      <c r="ORR88" s="612"/>
      <c r="ORS88" s="612"/>
      <c r="ORT88" s="181"/>
      <c r="ORU88" s="611"/>
      <c r="ORV88" s="612"/>
      <c r="ORW88" s="612"/>
      <c r="ORX88" s="612"/>
      <c r="ORY88" s="612"/>
      <c r="ORZ88" s="612"/>
      <c r="OSA88" s="181"/>
      <c r="OSB88" s="611"/>
      <c r="OSC88" s="612"/>
      <c r="OSD88" s="612"/>
      <c r="OSE88" s="612"/>
      <c r="OSF88" s="612"/>
      <c r="OSG88" s="612"/>
      <c r="OSH88" s="181"/>
      <c r="OSI88" s="611"/>
      <c r="OSJ88" s="612"/>
      <c r="OSK88" s="612"/>
      <c r="OSL88" s="612"/>
      <c r="OSM88" s="612"/>
      <c r="OSN88" s="612"/>
      <c r="OSO88" s="181"/>
      <c r="OSP88" s="611"/>
      <c r="OSQ88" s="612"/>
      <c r="OSR88" s="612"/>
      <c r="OSS88" s="612"/>
      <c r="OST88" s="612"/>
      <c r="OSU88" s="612"/>
      <c r="OSV88" s="181"/>
      <c r="OSW88" s="611"/>
      <c r="OSX88" s="612"/>
      <c r="OSY88" s="612"/>
      <c r="OSZ88" s="612"/>
      <c r="OTA88" s="612"/>
      <c r="OTB88" s="612"/>
      <c r="OTC88" s="181"/>
      <c r="OTD88" s="611"/>
      <c r="OTE88" s="612"/>
      <c r="OTF88" s="612"/>
      <c r="OTG88" s="612"/>
      <c r="OTH88" s="612"/>
      <c r="OTI88" s="612"/>
      <c r="OTJ88" s="181"/>
      <c r="OTK88" s="611"/>
      <c r="OTL88" s="612"/>
      <c r="OTM88" s="612"/>
      <c r="OTN88" s="612"/>
      <c r="OTO88" s="612"/>
      <c r="OTP88" s="612"/>
      <c r="OTQ88" s="181"/>
      <c r="OTR88" s="611"/>
      <c r="OTS88" s="612"/>
      <c r="OTT88" s="612"/>
      <c r="OTU88" s="612"/>
      <c r="OTV88" s="612"/>
      <c r="OTW88" s="612"/>
      <c r="OTX88" s="181"/>
      <c r="OTY88" s="611"/>
      <c r="OTZ88" s="612"/>
      <c r="OUA88" s="612"/>
      <c r="OUB88" s="612"/>
      <c r="OUC88" s="612"/>
      <c r="OUD88" s="612"/>
      <c r="OUE88" s="181"/>
      <c r="OUF88" s="611"/>
      <c r="OUG88" s="612"/>
      <c r="OUH88" s="612"/>
      <c r="OUI88" s="612"/>
      <c r="OUJ88" s="612"/>
      <c r="OUK88" s="612"/>
      <c r="OUL88" s="181"/>
      <c r="OUM88" s="611"/>
      <c r="OUN88" s="612"/>
      <c r="OUO88" s="612"/>
      <c r="OUP88" s="612"/>
      <c r="OUQ88" s="612"/>
      <c r="OUR88" s="612"/>
      <c r="OUS88" s="181"/>
      <c r="OUT88" s="611"/>
      <c r="OUU88" s="612"/>
      <c r="OUV88" s="612"/>
      <c r="OUW88" s="612"/>
      <c r="OUX88" s="612"/>
      <c r="OUY88" s="612"/>
      <c r="OUZ88" s="181"/>
      <c r="OVA88" s="611"/>
      <c r="OVB88" s="612"/>
      <c r="OVC88" s="612"/>
      <c r="OVD88" s="612"/>
      <c r="OVE88" s="612"/>
      <c r="OVF88" s="612"/>
      <c r="OVG88" s="181"/>
      <c r="OVH88" s="611"/>
      <c r="OVI88" s="612"/>
      <c r="OVJ88" s="612"/>
      <c r="OVK88" s="612"/>
      <c r="OVL88" s="612"/>
      <c r="OVM88" s="612"/>
      <c r="OVN88" s="181"/>
      <c r="OVO88" s="611"/>
      <c r="OVP88" s="612"/>
      <c r="OVQ88" s="612"/>
      <c r="OVR88" s="612"/>
      <c r="OVS88" s="612"/>
      <c r="OVT88" s="612"/>
      <c r="OVU88" s="181"/>
      <c r="OVV88" s="611"/>
      <c r="OVW88" s="612"/>
      <c r="OVX88" s="612"/>
      <c r="OVY88" s="612"/>
      <c r="OVZ88" s="612"/>
      <c r="OWA88" s="612"/>
      <c r="OWB88" s="181"/>
      <c r="OWC88" s="611"/>
      <c r="OWD88" s="612"/>
      <c r="OWE88" s="612"/>
      <c r="OWF88" s="612"/>
      <c r="OWG88" s="612"/>
      <c r="OWH88" s="612"/>
      <c r="OWI88" s="181"/>
      <c r="OWJ88" s="611"/>
      <c r="OWK88" s="612"/>
      <c r="OWL88" s="612"/>
      <c r="OWM88" s="612"/>
      <c r="OWN88" s="612"/>
      <c r="OWO88" s="612"/>
      <c r="OWP88" s="181"/>
      <c r="OWQ88" s="611"/>
      <c r="OWR88" s="612"/>
      <c r="OWS88" s="612"/>
      <c r="OWT88" s="612"/>
      <c r="OWU88" s="612"/>
      <c r="OWV88" s="612"/>
      <c r="OWW88" s="181"/>
      <c r="OWX88" s="611"/>
      <c r="OWY88" s="612"/>
      <c r="OWZ88" s="612"/>
      <c r="OXA88" s="612"/>
      <c r="OXB88" s="612"/>
      <c r="OXC88" s="612"/>
      <c r="OXD88" s="181"/>
      <c r="OXE88" s="611"/>
      <c r="OXF88" s="612"/>
      <c r="OXG88" s="612"/>
      <c r="OXH88" s="612"/>
      <c r="OXI88" s="612"/>
      <c r="OXJ88" s="612"/>
      <c r="OXK88" s="181"/>
      <c r="OXL88" s="611"/>
      <c r="OXM88" s="612"/>
      <c r="OXN88" s="612"/>
      <c r="OXO88" s="612"/>
      <c r="OXP88" s="612"/>
      <c r="OXQ88" s="612"/>
      <c r="OXR88" s="181"/>
      <c r="OXS88" s="611"/>
      <c r="OXT88" s="612"/>
      <c r="OXU88" s="612"/>
      <c r="OXV88" s="612"/>
      <c r="OXW88" s="612"/>
      <c r="OXX88" s="612"/>
      <c r="OXY88" s="181"/>
      <c r="OXZ88" s="611"/>
      <c r="OYA88" s="612"/>
      <c r="OYB88" s="612"/>
      <c r="OYC88" s="612"/>
      <c r="OYD88" s="612"/>
      <c r="OYE88" s="612"/>
      <c r="OYF88" s="181"/>
      <c r="OYG88" s="611"/>
      <c r="OYH88" s="612"/>
      <c r="OYI88" s="612"/>
      <c r="OYJ88" s="612"/>
      <c r="OYK88" s="612"/>
      <c r="OYL88" s="612"/>
      <c r="OYM88" s="181"/>
      <c r="OYN88" s="611"/>
      <c r="OYO88" s="612"/>
      <c r="OYP88" s="612"/>
      <c r="OYQ88" s="612"/>
      <c r="OYR88" s="612"/>
      <c r="OYS88" s="612"/>
      <c r="OYT88" s="181"/>
      <c r="OYU88" s="611"/>
      <c r="OYV88" s="612"/>
      <c r="OYW88" s="612"/>
      <c r="OYX88" s="612"/>
      <c r="OYY88" s="612"/>
      <c r="OYZ88" s="612"/>
      <c r="OZA88" s="181"/>
      <c r="OZB88" s="611"/>
      <c r="OZC88" s="612"/>
      <c r="OZD88" s="612"/>
      <c r="OZE88" s="612"/>
      <c r="OZF88" s="612"/>
      <c r="OZG88" s="612"/>
      <c r="OZH88" s="181"/>
      <c r="OZI88" s="611"/>
      <c r="OZJ88" s="612"/>
      <c r="OZK88" s="612"/>
      <c r="OZL88" s="612"/>
      <c r="OZM88" s="612"/>
      <c r="OZN88" s="612"/>
      <c r="OZO88" s="181"/>
      <c r="OZP88" s="611"/>
      <c r="OZQ88" s="612"/>
      <c r="OZR88" s="612"/>
      <c r="OZS88" s="612"/>
      <c r="OZT88" s="612"/>
      <c r="OZU88" s="612"/>
      <c r="OZV88" s="181"/>
      <c r="OZW88" s="611"/>
      <c r="OZX88" s="612"/>
      <c r="OZY88" s="612"/>
      <c r="OZZ88" s="612"/>
      <c r="PAA88" s="612"/>
      <c r="PAB88" s="612"/>
      <c r="PAC88" s="181"/>
      <c r="PAD88" s="611"/>
      <c r="PAE88" s="612"/>
      <c r="PAF88" s="612"/>
      <c r="PAG88" s="612"/>
      <c r="PAH88" s="612"/>
      <c r="PAI88" s="612"/>
      <c r="PAJ88" s="181"/>
      <c r="PAK88" s="611"/>
      <c r="PAL88" s="612"/>
      <c r="PAM88" s="612"/>
      <c r="PAN88" s="612"/>
      <c r="PAO88" s="612"/>
      <c r="PAP88" s="612"/>
      <c r="PAQ88" s="181"/>
      <c r="PAR88" s="611"/>
      <c r="PAS88" s="612"/>
      <c r="PAT88" s="612"/>
      <c r="PAU88" s="612"/>
      <c r="PAV88" s="612"/>
      <c r="PAW88" s="612"/>
      <c r="PAX88" s="181"/>
      <c r="PAY88" s="611"/>
      <c r="PAZ88" s="612"/>
      <c r="PBA88" s="612"/>
      <c r="PBB88" s="612"/>
      <c r="PBC88" s="612"/>
      <c r="PBD88" s="612"/>
      <c r="PBE88" s="181"/>
      <c r="PBF88" s="611"/>
      <c r="PBG88" s="612"/>
      <c r="PBH88" s="612"/>
      <c r="PBI88" s="612"/>
      <c r="PBJ88" s="612"/>
      <c r="PBK88" s="612"/>
      <c r="PBL88" s="181"/>
      <c r="PBM88" s="611"/>
      <c r="PBN88" s="612"/>
      <c r="PBO88" s="612"/>
      <c r="PBP88" s="612"/>
      <c r="PBQ88" s="612"/>
      <c r="PBR88" s="612"/>
      <c r="PBS88" s="181"/>
      <c r="PBT88" s="611"/>
      <c r="PBU88" s="612"/>
      <c r="PBV88" s="612"/>
      <c r="PBW88" s="612"/>
      <c r="PBX88" s="612"/>
      <c r="PBY88" s="612"/>
      <c r="PBZ88" s="181"/>
      <c r="PCA88" s="611"/>
      <c r="PCB88" s="612"/>
      <c r="PCC88" s="612"/>
      <c r="PCD88" s="612"/>
      <c r="PCE88" s="612"/>
      <c r="PCF88" s="612"/>
      <c r="PCG88" s="181"/>
      <c r="PCH88" s="611"/>
      <c r="PCI88" s="612"/>
      <c r="PCJ88" s="612"/>
      <c r="PCK88" s="612"/>
      <c r="PCL88" s="612"/>
      <c r="PCM88" s="612"/>
      <c r="PCN88" s="181"/>
      <c r="PCO88" s="611"/>
      <c r="PCP88" s="612"/>
      <c r="PCQ88" s="612"/>
      <c r="PCR88" s="612"/>
      <c r="PCS88" s="612"/>
      <c r="PCT88" s="612"/>
      <c r="PCU88" s="181"/>
      <c r="PCV88" s="611"/>
      <c r="PCW88" s="612"/>
      <c r="PCX88" s="612"/>
      <c r="PCY88" s="612"/>
      <c r="PCZ88" s="612"/>
      <c r="PDA88" s="612"/>
      <c r="PDB88" s="181"/>
      <c r="PDC88" s="611"/>
      <c r="PDD88" s="612"/>
      <c r="PDE88" s="612"/>
      <c r="PDF88" s="612"/>
      <c r="PDG88" s="612"/>
      <c r="PDH88" s="612"/>
      <c r="PDI88" s="181"/>
      <c r="PDJ88" s="611"/>
      <c r="PDK88" s="612"/>
      <c r="PDL88" s="612"/>
      <c r="PDM88" s="612"/>
      <c r="PDN88" s="612"/>
      <c r="PDO88" s="612"/>
      <c r="PDP88" s="181"/>
      <c r="PDQ88" s="611"/>
      <c r="PDR88" s="612"/>
      <c r="PDS88" s="612"/>
      <c r="PDT88" s="612"/>
      <c r="PDU88" s="612"/>
      <c r="PDV88" s="612"/>
      <c r="PDW88" s="181"/>
      <c r="PDX88" s="611"/>
      <c r="PDY88" s="612"/>
      <c r="PDZ88" s="612"/>
      <c r="PEA88" s="612"/>
      <c r="PEB88" s="612"/>
      <c r="PEC88" s="612"/>
      <c r="PED88" s="181"/>
      <c r="PEE88" s="611"/>
      <c r="PEF88" s="612"/>
      <c r="PEG88" s="612"/>
      <c r="PEH88" s="612"/>
      <c r="PEI88" s="612"/>
      <c r="PEJ88" s="612"/>
      <c r="PEK88" s="181"/>
      <c r="PEL88" s="611"/>
      <c r="PEM88" s="612"/>
      <c r="PEN88" s="612"/>
      <c r="PEO88" s="612"/>
      <c r="PEP88" s="612"/>
      <c r="PEQ88" s="612"/>
      <c r="PER88" s="181"/>
      <c r="PES88" s="611"/>
      <c r="PET88" s="612"/>
      <c r="PEU88" s="612"/>
      <c r="PEV88" s="612"/>
      <c r="PEW88" s="612"/>
      <c r="PEX88" s="612"/>
      <c r="PEY88" s="181"/>
      <c r="PEZ88" s="611"/>
      <c r="PFA88" s="612"/>
      <c r="PFB88" s="612"/>
      <c r="PFC88" s="612"/>
      <c r="PFD88" s="612"/>
      <c r="PFE88" s="612"/>
      <c r="PFF88" s="181"/>
      <c r="PFG88" s="611"/>
      <c r="PFH88" s="612"/>
      <c r="PFI88" s="612"/>
      <c r="PFJ88" s="612"/>
      <c r="PFK88" s="612"/>
      <c r="PFL88" s="612"/>
      <c r="PFM88" s="181"/>
      <c r="PFN88" s="611"/>
      <c r="PFO88" s="612"/>
      <c r="PFP88" s="612"/>
      <c r="PFQ88" s="612"/>
      <c r="PFR88" s="612"/>
      <c r="PFS88" s="612"/>
      <c r="PFT88" s="181"/>
      <c r="PFU88" s="611"/>
      <c r="PFV88" s="612"/>
      <c r="PFW88" s="612"/>
      <c r="PFX88" s="612"/>
      <c r="PFY88" s="612"/>
      <c r="PFZ88" s="612"/>
      <c r="PGA88" s="181"/>
      <c r="PGB88" s="611"/>
      <c r="PGC88" s="612"/>
      <c r="PGD88" s="612"/>
      <c r="PGE88" s="612"/>
      <c r="PGF88" s="612"/>
      <c r="PGG88" s="612"/>
      <c r="PGH88" s="181"/>
      <c r="PGI88" s="611"/>
      <c r="PGJ88" s="612"/>
      <c r="PGK88" s="612"/>
      <c r="PGL88" s="612"/>
      <c r="PGM88" s="612"/>
      <c r="PGN88" s="612"/>
      <c r="PGO88" s="181"/>
      <c r="PGP88" s="611"/>
      <c r="PGQ88" s="612"/>
      <c r="PGR88" s="612"/>
      <c r="PGS88" s="612"/>
      <c r="PGT88" s="612"/>
      <c r="PGU88" s="612"/>
      <c r="PGV88" s="181"/>
      <c r="PGW88" s="611"/>
      <c r="PGX88" s="612"/>
      <c r="PGY88" s="612"/>
      <c r="PGZ88" s="612"/>
      <c r="PHA88" s="612"/>
      <c r="PHB88" s="612"/>
      <c r="PHC88" s="181"/>
      <c r="PHD88" s="611"/>
      <c r="PHE88" s="612"/>
      <c r="PHF88" s="612"/>
      <c r="PHG88" s="612"/>
      <c r="PHH88" s="612"/>
      <c r="PHI88" s="612"/>
      <c r="PHJ88" s="181"/>
      <c r="PHK88" s="611"/>
      <c r="PHL88" s="612"/>
      <c r="PHM88" s="612"/>
      <c r="PHN88" s="612"/>
      <c r="PHO88" s="612"/>
      <c r="PHP88" s="612"/>
      <c r="PHQ88" s="181"/>
      <c r="PHR88" s="611"/>
      <c r="PHS88" s="612"/>
      <c r="PHT88" s="612"/>
      <c r="PHU88" s="612"/>
      <c r="PHV88" s="612"/>
      <c r="PHW88" s="612"/>
      <c r="PHX88" s="181"/>
      <c r="PHY88" s="611"/>
      <c r="PHZ88" s="612"/>
      <c r="PIA88" s="612"/>
      <c r="PIB88" s="612"/>
      <c r="PIC88" s="612"/>
      <c r="PID88" s="612"/>
      <c r="PIE88" s="181"/>
      <c r="PIF88" s="611"/>
      <c r="PIG88" s="612"/>
      <c r="PIH88" s="612"/>
      <c r="PII88" s="612"/>
      <c r="PIJ88" s="612"/>
      <c r="PIK88" s="612"/>
      <c r="PIL88" s="181"/>
      <c r="PIM88" s="611"/>
      <c r="PIN88" s="612"/>
      <c r="PIO88" s="612"/>
      <c r="PIP88" s="612"/>
      <c r="PIQ88" s="612"/>
      <c r="PIR88" s="612"/>
      <c r="PIS88" s="181"/>
      <c r="PIT88" s="611"/>
      <c r="PIU88" s="612"/>
      <c r="PIV88" s="612"/>
      <c r="PIW88" s="612"/>
      <c r="PIX88" s="612"/>
      <c r="PIY88" s="612"/>
      <c r="PIZ88" s="181"/>
      <c r="PJA88" s="611"/>
      <c r="PJB88" s="612"/>
      <c r="PJC88" s="612"/>
      <c r="PJD88" s="612"/>
      <c r="PJE88" s="612"/>
      <c r="PJF88" s="612"/>
      <c r="PJG88" s="181"/>
      <c r="PJH88" s="611"/>
      <c r="PJI88" s="612"/>
      <c r="PJJ88" s="612"/>
      <c r="PJK88" s="612"/>
      <c r="PJL88" s="612"/>
      <c r="PJM88" s="612"/>
      <c r="PJN88" s="181"/>
      <c r="PJO88" s="611"/>
      <c r="PJP88" s="612"/>
      <c r="PJQ88" s="612"/>
      <c r="PJR88" s="612"/>
      <c r="PJS88" s="612"/>
      <c r="PJT88" s="612"/>
      <c r="PJU88" s="181"/>
      <c r="PJV88" s="611"/>
      <c r="PJW88" s="612"/>
      <c r="PJX88" s="612"/>
      <c r="PJY88" s="612"/>
      <c r="PJZ88" s="612"/>
      <c r="PKA88" s="612"/>
      <c r="PKB88" s="181"/>
      <c r="PKC88" s="611"/>
      <c r="PKD88" s="612"/>
      <c r="PKE88" s="612"/>
      <c r="PKF88" s="612"/>
      <c r="PKG88" s="612"/>
      <c r="PKH88" s="612"/>
      <c r="PKI88" s="181"/>
      <c r="PKJ88" s="611"/>
      <c r="PKK88" s="612"/>
      <c r="PKL88" s="612"/>
      <c r="PKM88" s="612"/>
      <c r="PKN88" s="612"/>
      <c r="PKO88" s="612"/>
      <c r="PKP88" s="181"/>
      <c r="PKQ88" s="611"/>
      <c r="PKR88" s="612"/>
      <c r="PKS88" s="612"/>
      <c r="PKT88" s="612"/>
      <c r="PKU88" s="612"/>
      <c r="PKV88" s="612"/>
      <c r="PKW88" s="181"/>
      <c r="PKX88" s="611"/>
      <c r="PKY88" s="612"/>
      <c r="PKZ88" s="612"/>
      <c r="PLA88" s="612"/>
      <c r="PLB88" s="612"/>
      <c r="PLC88" s="612"/>
      <c r="PLD88" s="181"/>
      <c r="PLE88" s="611"/>
      <c r="PLF88" s="612"/>
      <c r="PLG88" s="612"/>
      <c r="PLH88" s="612"/>
      <c r="PLI88" s="612"/>
      <c r="PLJ88" s="612"/>
      <c r="PLK88" s="181"/>
      <c r="PLL88" s="611"/>
      <c r="PLM88" s="612"/>
      <c r="PLN88" s="612"/>
      <c r="PLO88" s="612"/>
      <c r="PLP88" s="612"/>
      <c r="PLQ88" s="612"/>
      <c r="PLR88" s="181"/>
      <c r="PLS88" s="611"/>
      <c r="PLT88" s="612"/>
      <c r="PLU88" s="612"/>
      <c r="PLV88" s="612"/>
      <c r="PLW88" s="612"/>
      <c r="PLX88" s="612"/>
      <c r="PLY88" s="181"/>
      <c r="PLZ88" s="611"/>
      <c r="PMA88" s="612"/>
      <c r="PMB88" s="612"/>
      <c r="PMC88" s="612"/>
      <c r="PMD88" s="612"/>
      <c r="PME88" s="612"/>
      <c r="PMF88" s="181"/>
      <c r="PMG88" s="611"/>
      <c r="PMH88" s="612"/>
      <c r="PMI88" s="612"/>
      <c r="PMJ88" s="612"/>
      <c r="PMK88" s="612"/>
      <c r="PML88" s="612"/>
      <c r="PMM88" s="181"/>
      <c r="PMN88" s="611"/>
      <c r="PMO88" s="612"/>
      <c r="PMP88" s="612"/>
      <c r="PMQ88" s="612"/>
      <c r="PMR88" s="612"/>
      <c r="PMS88" s="612"/>
      <c r="PMT88" s="181"/>
      <c r="PMU88" s="611"/>
      <c r="PMV88" s="612"/>
      <c r="PMW88" s="612"/>
      <c r="PMX88" s="612"/>
      <c r="PMY88" s="612"/>
      <c r="PMZ88" s="612"/>
      <c r="PNA88" s="181"/>
      <c r="PNB88" s="611"/>
      <c r="PNC88" s="612"/>
      <c r="PND88" s="612"/>
      <c r="PNE88" s="612"/>
      <c r="PNF88" s="612"/>
      <c r="PNG88" s="612"/>
      <c r="PNH88" s="181"/>
      <c r="PNI88" s="611"/>
      <c r="PNJ88" s="612"/>
      <c r="PNK88" s="612"/>
      <c r="PNL88" s="612"/>
      <c r="PNM88" s="612"/>
      <c r="PNN88" s="612"/>
      <c r="PNO88" s="181"/>
      <c r="PNP88" s="611"/>
      <c r="PNQ88" s="612"/>
      <c r="PNR88" s="612"/>
      <c r="PNS88" s="612"/>
      <c r="PNT88" s="612"/>
      <c r="PNU88" s="612"/>
      <c r="PNV88" s="181"/>
      <c r="PNW88" s="611"/>
      <c r="PNX88" s="612"/>
      <c r="PNY88" s="612"/>
      <c r="PNZ88" s="612"/>
      <c r="POA88" s="612"/>
      <c r="POB88" s="612"/>
      <c r="POC88" s="181"/>
      <c r="POD88" s="611"/>
      <c r="POE88" s="612"/>
      <c r="POF88" s="612"/>
      <c r="POG88" s="612"/>
      <c r="POH88" s="612"/>
      <c r="POI88" s="612"/>
      <c r="POJ88" s="181"/>
      <c r="POK88" s="611"/>
      <c r="POL88" s="612"/>
      <c r="POM88" s="612"/>
      <c r="PON88" s="612"/>
      <c r="POO88" s="612"/>
      <c r="POP88" s="612"/>
      <c r="POQ88" s="181"/>
      <c r="POR88" s="611"/>
      <c r="POS88" s="612"/>
      <c r="POT88" s="612"/>
      <c r="POU88" s="612"/>
      <c r="POV88" s="612"/>
      <c r="POW88" s="612"/>
      <c r="POX88" s="181"/>
      <c r="POY88" s="611"/>
      <c r="POZ88" s="612"/>
      <c r="PPA88" s="612"/>
      <c r="PPB88" s="612"/>
      <c r="PPC88" s="612"/>
      <c r="PPD88" s="612"/>
      <c r="PPE88" s="181"/>
      <c r="PPF88" s="611"/>
      <c r="PPG88" s="612"/>
      <c r="PPH88" s="612"/>
      <c r="PPI88" s="612"/>
      <c r="PPJ88" s="612"/>
      <c r="PPK88" s="612"/>
      <c r="PPL88" s="181"/>
      <c r="PPM88" s="611"/>
      <c r="PPN88" s="612"/>
      <c r="PPO88" s="612"/>
      <c r="PPP88" s="612"/>
      <c r="PPQ88" s="612"/>
      <c r="PPR88" s="612"/>
      <c r="PPS88" s="181"/>
      <c r="PPT88" s="611"/>
      <c r="PPU88" s="612"/>
      <c r="PPV88" s="612"/>
      <c r="PPW88" s="612"/>
      <c r="PPX88" s="612"/>
      <c r="PPY88" s="612"/>
      <c r="PPZ88" s="181"/>
      <c r="PQA88" s="611"/>
      <c r="PQB88" s="612"/>
      <c r="PQC88" s="612"/>
      <c r="PQD88" s="612"/>
      <c r="PQE88" s="612"/>
      <c r="PQF88" s="612"/>
      <c r="PQG88" s="181"/>
      <c r="PQH88" s="611"/>
      <c r="PQI88" s="612"/>
      <c r="PQJ88" s="612"/>
      <c r="PQK88" s="612"/>
      <c r="PQL88" s="612"/>
      <c r="PQM88" s="612"/>
      <c r="PQN88" s="181"/>
      <c r="PQO88" s="611"/>
      <c r="PQP88" s="612"/>
      <c r="PQQ88" s="612"/>
      <c r="PQR88" s="612"/>
      <c r="PQS88" s="612"/>
      <c r="PQT88" s="612"/>
      <c r="PQU88" s="181"/>
      <c r="PQV88" s="611"/>
      <c r="PQW88" s="612"/>
      <c r="PQX88" s="612"/>
      <c r="PQY88" s="612"/>
      <c r="PQZ88" s="612"/>
      <c r="PRA88" s="612"/>
      <c r="PRB88" s="181"/>
      <c r="PRC88" s="611"/>
      <c r="PRD88" s="612"/>
      <c r="PRE88" s="612"/>
      <c r="PRF88" s="612"/>
      <c r="PRG88" s="612"/>
      <c r="PRH88" s="612"/>
      <c r="PRI88" s="181"/>
      <c r="PRJ88" s="611"/>
      <c r="PRK88" s="612"/>
      <c r="PRL88" s="612"/>
      <c r="PRM88" s="612"/>
      <c r="PRN88" s="612"/>
      <c r="PRO88" s="612"/>
      <c r="PRP88" s="181"/>
      <c r="PRQ88" s="611"/>
      <c r="PRR88" s="612"/>
      <c r="PRS88" s="612"/>
      <c r="PRT88" s="612"/>
      <c r="PRU88" s="612"/>
      <c r="PRV88" s="612"/>
      <c r="PRW88" s="181"/>
      <c r="PRX88" s="611"/>
      <c r="PRY88" s="612"/>
      <c r="PRZ88" s="612"/>
      <c r="PSA88" s="612"/>
      <c r="PSB88" s="612"/>
      <c r="PSC88" s="612"/>
      <c r="PSD88" s="181"/>
      <c r="PSE88" s="611"/>
      <c r="PSF88" s="612"/>
      <c r="PSG88" s="612"/>
      <c r="PSH88" s="612"/>
      <c r="PSI88" s="612"/>
      <c r="PSJ88" s="612"/>
      <c r="PSK88" s="181"/>
      <c r="PSL88" s="611"/>
      <c r="PSM88" s="612"/>
      <c r="PSN88" s="612"/>
      <c r="PSO88" s="612"/>
      <c r="PSP88" s="612"/>
      <c r="PSQ88" s="612"/>
      <c r="PSR88" s="181"/>
      <c r="PSS88" s="611"/>
      <c r="PST88" s="612"/>
      <c r="PSU88" s="612"/>
      <c r="PSV88" s="612"/>
      <c r="PSW88" s="612"/>
      <c r="PSX88" s="612"/>
      <c r="PSY88" s="181"/>
      <c r="PSZ88" s="611"/>
      <c r="PTA88" s="612"/>
      <c r="PTB88" s="612"/>
      <c r="PTC88" s="612"/>
      <c r="PTD88" s="612"/>
      <c r="PTE88" s="612"/>
      <c r="PTF88" s="181"/>
      <c r="PTG88" s="611"/>
      <c r="PTH88" s="612"/>
      <c r="PTI88" s="612"/>
      <c r="PTJ88" s="612"/>
      <c r="PTK88" s="612"/>
      <c r="PTL88" s="612"/>
      <c r="PTM88" s="181"/>
      <c r="PTN88" s="611"/>
      <c r="PTO88" s="612"/>
      <c r="PTP88" s="612"/>
      <c r="PTQ88" s="612"/>
      <c r="PTR88" s="612"/>
      <c r="PTS88" s="612"/>
      <c r="PTT88" s="181"/>
      <c r="PTU88" s="611"/>
      <c r="PTV88" s="612"/>
      <c r="PTW88" s="612"/>
      <c r="PTX88" s="612"/>
      <c r="PTY88" s="612"/>
      <c r="PTZ88" s="612"/>
      <c r="PUA88" s="181"/>
      <c r="PUB88" s="611"/>
      <c r="PUC88" s="612"/>
      <c r="PUD88" s="612"/>
      <c r="PUE88" s="612"/>
      <c r="PUF88" s="612"/>
      <c r="PUG88" s="612"/>
      <c r="PUH88" s="181"/>
      <c r="PUI88" s="611"/>
      <c r="PUJ88" s="612"/>
      <c r="PUK88" s="612"/>
      <c r="PUL88" s="612"/>
      <c r="PUM88" s="612"/>
      <c r="PUN88" s="612"/>
      <c r="PUO88" s="181"/>
      <c r="PUP88" s="611"/>
      <c r="PUQ88" s="612"/>
      <c r="PUR88" s="612"/>
      <c r="PUS88" s="612"/>
      <c r="PUT88" s="612"/>
      <c r="PUU88" s="612"/>
      <c r="PUV88" s="181"/>
      <c r="PUW88" s="611"/>
      <c r="PUX88" s="612"/>
      <c r="PUY88" s="612"/>
      <c r="PUZ88" s="612"/>
      <c r="PVA88" s="612"/>
      <c r="PVB88" s="612"/>
      <c r="PVC88" s="181"/>
      <c r="PVD88" s="611"/>
      <c r="PVE88" s="612"/>
      <c r="PVF88" s="612"/>
      <c r="PVG88" s="612"/>
      <c r="PVH88" s="612"/>
      <c r="PVI88" s="612"/>
      <c r="PVJ88" s="181"/>
      <c r="PVK88" s="611"/>
      <c r="PVL88" s="612"/>
      <c r="PVM88" s="612"/>
      <c r="PVN88" s="612"/>
      <c r="PVO88" s="612"/>
      <c r="PVP88" s="612"/>
      <c r="PVQ88" s="181"/>
      <c r="PVR88" s="611"/>
      <c r="PVS88" s="612"/>
      <c r="PVT88" s="612"/>
      <c r="PVU88" s="612"/>
      <c r="PVV88" s="612"/>
      <c r="PVW88" s="612"/>
      <c r="PVX88" s="181"/>
      <c r="PVY88" s="611"/>
      <c r="PVZ88" s="612"/>
      <c r="PWA88" s="612"/>
      <c r="PWB88" s="612"/>
      <c r="PWC88" s="612"/>
      <c r="PWD88" s="612"/>
      <c r="PWE88" s="181"/>
      <c r="PWF88" s="611"/>
      <c r="PWG88" s="612"/>
      <c r="PWH88" s="612"/>
      <c r="PWI88" s="612"/>
      <c r="PWJ88" s="612"/>
      <c r="PWK88" s="612"/>
      <c r="PWL88" s="181"/>
      <c r="PWM88" s="611"/>
      <c r="PWN88" s="612"/>
      <c r="PWO88" s="612"/>
      <c r="PWP88" s="612"/>
      <c r="PWQ88" s="612"/>
      <c r="PWR88" s="612"/>
      <c r="PWS88" s="181"/>
      <c r="PWT88" s="611"/>
      <c r="PWU88" s="612"/>
      <c r="PWV88" s="612"/>
      <c r="PWW88" s="612"/>
      <c r="PWX88" s="612"/>
      <c r="PWY88" s="612"/>
      <c r="PWZ88" s="181"/>
      <c r="PXA88" s="611"/>
      <c r="PXB88" s="612"/>
      <c r="PXC88" s="612"/>
      <c r="PXD88" s="612"/>
      <c r="PXE88" s="612"/>
      <c r="PXF88" s="612"/>
      <c r="PXG88" s="181"/>
      <c r="PXH88" s="611"/>
      <c r="PXI88" s="612"/>
      <c r="PXJ88" s="612"/>
      <c r="PXK88" s="612"/>
      <c r="PXL88" s="612"/>
      <c r="PXM88" s="612"/>
      <c r="PXN88" s="181"/>
      <c r="PXO88" s="611"/>
      <c r="PXP88" s="612"/>
      <c r="PXQ88" s="612"/>
      <c r="PXR88" s="612"/>
      <c r="PXS88" s="612"/>
      <c r="PXT88" s="612"/>
      <c r="PXU88" s="181"/>
      <c r="PXV88" s="611"/>
      <c r="PXW88" s="612"/>
      <c r="PXX88" s="612"/>
      <c r="PXY88" s="612"/>
      <c r="PXZ88" s="612"/>
      <c r="PYA88" s="612"/>
      <c r="PYB88" s="181"/>
      <c r="PYC88" s="611"/>
      <c r="PYD88" s="612"/>
      <c r="PYE88" s="612"/>
      <c r="PYF88" s="612"/>
      <c r="PYG88" s="612"/>
      <c r="PYH88" s="612"/>
      <c r="PYI88" s="181"/>
      <c r="PYJ88" s="611"/>
      <c r="PYK88" s="612"/>
      <c r="PYL88" s="612"/>
      <c r="PYM88" s="612"/>
      <c r="PYN88" s="612"/>
      <c r="PYO88" s="612"/>
      <c r="PYP88" s="181"/>
      <c r="PYQ88" s="611"/>
      <c r="PYR88" s="612"/>
      <c r="PYS88" s="612"/>
      <c r="PYT88" s="612"/>
      <c r="PYU88" s="612"/>
      <c r="PYV88" s="612"/>
      <c r="PYW88" s="181"/>
      <c r="PYX88" s="611"/>
      <c r="PYY88" s="612"/>
      <c r="PYZ88" s="612"/>
      <c r="PZA88" s="612"/>
      <c r="PZB88" s="612"/>
      <c r="PZC88" s="612"/>
      <c r="PZD88" s="181"/>
      <c r="PZE88" s="611"/>
      <c r="PZF88" s="612"/>
      <c r="PZG88" s="612"/>
      <c r="PZH88" s="612"/>
      <c r="PZI88" s="612"/>
      <c r="PZJ88" s="612"/>
      <c r="PZK88" s="181"/>
      <c r="PZL88" s="611"/>
      <c r="PZM88" s="612"/>
      <c r="PZN88" s="612"/>
      <c r="PZO88" s="612"/>
      <c r="PZP88" s="612"/>
      <c r="PZQ88" s="612"/>
      <c r="PZR88" s="181"/>
      <c r="PZS88" s="611"/>
      <c r="PZT88" s="612"/>
      <c r="PZU88" s="612"/>
      <c r="PZV88" s="612"/>
      <c r="PZW88" s="612"/>
      <c r="PZX88" s="612"/>
      <c r="PZY88" s="181"/>
      <c r="PZZ88" s="611"/>
      <c r="QAA88" s="612"/>
      <c r="QAB88" s="612"/>
      <c r="QAC88" s="612"/>
      <c r="QAD88" s="612"/>
      <c r="QAE88" s="612"/>
      <c r="QAF88" s="181"/>
      <c r="QAG88" s="611"/>
      <c r="QAH88" s="612"/>
      <c r="QAI88" s="612"/>
      <c r="QAJ88" s="612"/>
      <c r="QAK88" s="612"/>
      <c r="QAL88" s="612"/>
      <c r="QAM88" s="181"/>
      <c r="QAN88" s="611"/>
      <c r="QAO88" s="612"/>
      <c r="QAP88" s="612"/>
      <c r="QAQ88" s="612"/>
      <c r="QAR88" s="612"/>
      <c r="QAS88" s="612"/>
      <c r="QAT88" s="181"/>
      <c r="QAU88" s="611"/>
      <c r="QAV88" s="612"/>
      <c r="QAW88" s="612"/>
      <c r="QAX88" s="612"/>
      <c r="QAY88" s="612"/>
      <c r="QAZ88" s="612"/>
      <c r="QBA88" s="181"/>
      <c r="QBB88" s="611"/>
      <c r="QBC88" s="612"/>
      <c r="QBD88" s="612"/>
      <c r="QBE88" s="612"/>
      <c r="QBF88" s="612"/>
      <c r="QBG88" s="612"/>
      <c r="QBH88" s="181"/>
      <c r="QBI88" s="611"/>
      <c r="QBJ88" s="612"/>
      <c r="QBK88" s="612"/>
      <c r="QBL88" s="612"/>
      <c r="QBM88" s="612"/>
      <c r="QBN88" s="612"/>
      <c r="QBO88" s="181"/>
      <c r="QBP88" s="611"/>
      <c r="QBQ88" s="612"/>
      <c r="QBR88" s="612"/>
      <c r="QBS88" s="612"/>
      <c r="QBT88" s="612"/>
      <c r="QBU88" s="612"/>
      <c r="QBV88" s="181"/>
      <c r="QBW88" s="611"/>
      <c r="QBX88" s="612"/>
      <c r="QBY88" s="612"/>
      <c r="QBZ88" s="612"/>
      <c r="QCA88" s="612"/>
      <c r="QCB88" s="612"/>
      <c r="QCC88" s="181"/>
      <c r="QCD88" s="611"/>
      <c r="QCE88" s="612"/>
      <c r="QCF88" s="612"/>
      <c r="QCG88" s="612"/>
      <c r="QCH88" s="612"/>
      <c r="QCI88" s="612"/>
      <c r="QCJ88" s="181"/>
      <c r="QCK88" s="611"/>
      <c r="QCL88" s="612"/>
      <c r="QCM88" s="612"/>
      <c r="QCN88" s="612"/>
      <c r="QCO88" s="612"/>
      <c r="QCP88" s="612"/>
      <c r="QCQ88" s="181"/>
      <c r="QCR88" s="611"/>
      <c r="QCS88" s="612"/>
      <c r="QCT88" s="612"/>
      <c r="QCU88" s="612"/>
      <c r="QCV88" s="612"/>
      <c r="QCW88" s="612"/>
      <c r="QCX88" s="181"/>
      <c r="QCY88" s="611"/>
      <c r="QCZ88" s="612"/>
      <c r="QDA88" s="612"/>
      <c r="QDB88" s="612"/>
      <c r="QDC88" s="612"/>
      <c r="QDD88" s="612"/>
      <c r="QDE88" s="181"/>
      <c r="QDF88" s="611"/>
      <c r="QDG88" s="612"/>
      <c r="QDH88" s="612"/>
      <c r="QDI88" s="612"/>
      <c r="QDJ88" s="612"/>
      <c r="QDK88" s="612"/>
      <c r="QDL88" s="181"/>
      <c r="QDM88" s="611"/>
      <c r="QDN88" s="612"/>
      <c r="QDO88" s="612"/>
      <c r="QDP88" s="612"/>
      <c r="QDQ88" s="612"/>
      <c r="QDR88" s="612"/>
      <c r="QDS88" s="181"/>
      <c r="QDT88" s="611"/>
      <c r="QDU88" s="612"/>
      <c r="QDV88" s="612"/>
      <c r="QDW88" s="612"/>
      <c r="QDX88" s="612"/>
      <c r="QDY88" s="612"/>
      <c r="QDZ88" s="181"/>
      <c r="QEA88" s="611"/>
      <c r="QEB88" s="612"/>
      <c r="QEC88" s="612"/>
      <c r="QED88" s="612"/>
      <c r="QEE88" s="612"/>
      <c r="QEF88" s="612"/>
      <c r="QEG88" s="181"/>
      <c r="QEH88" s="611"/>
      <c r="QEI88" s="612"/>
      <c r="QEJ88" s="612"/>
      <c r="QEK88" s="612"/>
      <c r="QEL88" s="612"/>
      <c r="QEM88" s="612"/>
      <c r="QEN88" s="181"/>
      <c r="QEO88" s="611"/>
      <c r="QEP88" s="612"/>
      <c r="QEQ88" s="612"/>
      <c r="QER88" s="612"/>
      <c r="QES88" s="612"/>
      <c r="QET88" s="612"/>
      <c r="QEU88" s="181"/>
      <c r="QEV88" s="611"/>
      <c r="QEW88" s="612"/>
      <c r="QEX88" s="612"/>
      <c r="QEY88" s="612"/>
      <c r="QEZ88" s="612"/>
      <c r="QFA88" s="612"/>
      <c r="QFB88" s="181"/>
      <c r="QFC88" s="611"/>
      <c r="QFD88" s="612"/>
      <c r="QFE88" s="612"/>
      <c r="QFF88" s="612"/>
      <c r="QFG88" s="612"/>
      <c r="QFH88" s="612"/>
      <c r="QFI88" s="181"/>
      <c r="QFJ88" s="611"/>
      <c r="QFK88" s="612"/>
      <c r="QFL88" s="612"/>
      <c r="QFM88" s="612"/>
      <c r="QFN88" s="612"/>
      <c r="QFO88" s="612"/>
      <c r="QFP88" s="181"/>
      <c r="QFQ88" s="611"/>
      <c r="QFR88" s="612"/>
      <c r="QFS88" s="612"/>
      <c r="QFT88" s="612"/>
      <c r="QFU88" s="612"/>
      <c r="QFV88" s="612"/>
      <c r="QFW88" s="181"/>
      <c r="QFX88" s="611"/>
      <c r="QFY88" s="612"/>
      <c r="QFZ88" s="612"/>
      <c r="QGA88" s="612"/>
      <c r="QGB88" s="612"/>
      <c r="QGC88" s="612"/>
      <c r="QGD88" s="181"/>
      <c r="QGE88" s="611"/>
      <c r="QGF88" s="612"/>
      <c r="QGG88" s="612"/>
      <c r="QGH88" s="612"/>
      <c r="QGI88" s="612"/>
      <c r="QGJ88" s="612"/>
      <c r="QGK88" s="181"/>
      <c r="QGL88" s="611"/>
      <c r="QGM88" s="612"/>
      <c r="QGN88" s="612"/>
      <c r="QGO88" s="612"/>
      <c r="QGP88" s="612"/>
      <c r="QGQ88" s="612"/>
      <c r="QGR88" s="181"/>
      <c r="QGS88" s="611"/>
      <c r="QGT88" s="612"/>
      <c r="QGU88" s="612"/>
      <c r="QGV88" s="612"/>
      <c r="QGW88" s="612"/>
      <c r="QGX88" s="612"/>
      <c r="QGY88" s="181"/>
      <c r="QGZ88" s="611"/>
      <c r="QHA88" s="612"/>
      <c r="QHB88" s="612"/>
      <c r="QHC88" s="612"/>
      <c r="QHD88" s="612"/>
      <c r="QHE88" s="612"/>
      <c r="QHF88" s="181"/>
      <c r="QHG88" s="611"/>
      <c r="QHH88" s="612"/>
      <c r="QHI88" s="612"/>
      <c r="QHJ88" s="612"/>
      <c r="QHK88" s="612"/>
      <c r="QHL88" s="612"/>
      <c r="QHM88" s="181"/>
      <c r="QHN88" s="611"/>
      <c r="QHO88" s="612"/>
      <c r="QHP88" s="612"/>
      <c r="QHQ88" s="612"/>
      <c r="QHR88" s="612"/>
      <c r="QHS88" s="612"/>
      <c r="QHT88" s="181"/>
      <c r="QHU88" s="611"/>
      <c r="QHV88" s="612"/>
      <c r="QHW88" s="612"/>
      <c r="QHX88" s="612"/>
      <c r="QHY88" s="612"/>
      <c r="QHZ88" s="612"/>
      <c r="QIA88" s="181"/>
      <c r="QIB88" s="611"/>
      <c r="QIC88" s="612"/>
      <c r="QID88" s="612"/>
      <c r="QIE88" s="612"/>
      <c r="QIF88" s="612"/>
      <c r="QIG88" s="612"/>
      <c r="QIH88" s="181"/>
      <c r="QII88" s="611"/>
      <c r="QIJ88" s="612"/>
      <c r="QIK88" s="612"/>
      <c r="QIL88" s="612"/>
      <c r="QIM88" s="612"/>
      <c r="QIN88" s="612"/>
      <c r="QIO88" s="181"/>
      <c r="QIP88" s="611"/>
      <c r="QIQ88" s="612"/>
      <c r="QIR88" s="612"/>
      <c r="QIS88" s="612"/>
      <c r="QIT88" s="612"/>
      <c r="QIU88" s="612"/>
      <c r="QIV88" s="181"/>
      <c r="QIW88" s="611"/>
      <c r="QIX88" s="612"/>
      <c r="QIY88" s="612"/>
      <c r="QIZ88" s="612"/>
      <c r="QJA88" s="612"/>
      <c r="QJB88" s="612"/>
      <c r="QJC88" s="181"/>
      <c r="QJD88" s="611"/>
      <c r="QJE88" s="612"/>
      <c r="QJF88" s="612"/>
      <c r="QJG88" s="612"/>
      <c r="QJH88" s="612"/>
      <c r="QJI88" s="612"/>
      <c r="QJJ88" s="181"/>
      <c r="QJK88" s="611"/>
      <c r="QJL88" s="612"/>
      <c r="QJM88" s="612"/>
      <c r="QJN88" s="612"/>
      <c r="QJO88" s="612"/>
      <c r="QJP88" s="612"/>
      <c r="QJQ88" s="181"/>
      <c r="QJR88" s="611"/>
      <c r="QJS88" s="612"/>
      <c r="QJT88" s="612"/>
      <c r="QJU88" s="612"/>
      <c r="QJV88" s="612"/>
      <c r="QJW88" s="612"/>
      <c r="QJX88" s="181"/>
      <c r="QJY88" s="611"/>
      <c r="QJZ88" s="612"/>
      <c r="QKA88" s="612"/>
      <c r="QKB88" s="612"/>
      <c r="QKC88" s="612"/>
      <c r="QKD88" s="612"/>
      <c r="QKE88" s="181"/>
      <c r="QKF88" s="611"/>
      <c r="QKG88" s="612"/>
      <c r="QKH88" s="612"/>
      <c r="QKI88" s="612"/>
      <c r="QKJ88" s="612"/>
      <c r="QKK88" s="612"/>
      <c r="QKL88" s="181"/>
      <c r="QKM88" s="611"/>
      <c r="QKN88" s="612"/>
      <c r="QKO88" s="612"/>
      <c r="QKP88" s="612"/>
      <c r="QKQ88" s="612"/>
      <c r="QKR88" s="612"/>
      <c r="QKS88" s="181"/>
      <c r="QKT88" s="611"/>
      <c r="QKU88" s="612"/>
      <c r="QKV88" s="612"/>
      <c r="QKW88" s="612"/>
      <c r="QKX88" s="612"/>
      <c r="QKY88" s="612"/>
      <c r="QKZ88" s="181"/>
      <c r="QLA88" s="611"/>
      <c r="QLB88" s="612"/>
      <c r="QLC88" s="612"/>
      <c r="QLD88" s="612"/>
      <c r="QLE88" s="612"/>
      <c r="QLF88" s="612"/>
      <c r="QLG88" s="181"/>
      <c r="QLH88" s="611"/>
      <c r="QLI88" s="612"/>
      <c r="QLJ88" s="612"/>
      <c r="QLK88" s="612"/>
      <c r="QLL88" s="612"/>
      <c r="QLM88" s="612"/>
      <c r="QLN88" s="181"/>
      <c r="QLO88" s="611"/>
      <c r="QLP88" s="612"/>
      <c r="QLQ88" s="612"/>
      <c r="QLR88" s="612"/>
      <c r="QLS88" s="612"/>
      <c r="QLT88" s="612"/>
      <c r="QLU88" s="181"/>
      <c r="QLV88" s="611"/>
      <c r="QLW88" s="612"/>
      <c r="QLX88" s="612"/>
      <c r="QLY88" s="612"/>
      <c r="QLZ88" s="612"/>
      <c r="QMA88" s="612"/>
      <c r="QMB88" s="181"/>
      <c r="QMC88" s="611"/>
      <c r="QMD88" s="612"/>
      <c r="QME88" s="612"/>
      <c r="QMF88" s="612"/>
      <c r="QMG88" s="612"/>
      <c r="QMH88" s="612"/>
      <c r="QMI88" s="181"/>
      <c r="QMJ88" s="611"/>
      <c r="QMK88" s="612"/>
      <c r="QML88" s="612"/>
      <c r="QMM88" s="612"/>
      <c r="QMN88" s="612"/>
      <c r="QMO88" s="612"/>
      <c r="QMP88" s="181"/>
      <c r="QMQ88" s="611"/>
      <c r="QMR88" s="612"/>
      <c r="QMS88" s="612"/>
      <c r="QMT88" s="612"/>
      <c r="QMU88" s="612"/>
      <c r="QMV88" s="612"/>
      <c r="QMW88" s="181"/>
      <c r="QMX88" s="611"/>
      <c r="QMY88" s="612"/>
      <c r="QMZ88" s="612"/>
      <c r="QNA88" s="612"/>
      <c r="QNB88" s="612"/>
      <c r="QNC88" s="612"/>
      <c r="QND88" s="181"/>
      <c r="QNE88" s="611"/>
      <c r="QNF88" s="612"/>
      <c r="QNG88" s="612"/>
      <c r="QNH88" s="612"/>
      <c r="QNI88" s="612"/>
      <c r="QNJ88" s="612"/>
      <c r="QNK88" s="181"/>
      <c r="QNL88" s="611"/>
      <c r="QNM88" s="612"/>
      <c r="QNN88" s="612"/>
      <c r="QNO88" s="612"/>
      <c r="QNP88" s="612"/>
      <c r="QNQ88" s="612"/>
      <c r="QNR88" s="181"/>
      <c r="QNS88" s="611"/>
      <c r="QNT88" s="612"/>
      <c r="QNU88" s="612"/>
      <c r="QNV88" s="612"/>
      <c r="QNW88" s="612"/>
      <c r="QNX88" s="612"/>
      <c r="QNY88" s="181"/>
      <c r="QNZ88" s="611"/>
      <c r="QOA88" s="612"/>
      <c r="QOB88" s="612"/>
      <c r="QOC88" s="612"/>
      <c r="QOD88" s="612"/>
      <c r="QOE88" s="612"/>
      <c r="QOF88" s="181"/>
      <c r="QOG88" s="611"/>
      <c r="QOH88" s="612"/>
      <c r="QOI88" s="612"/>
      <c r="QOJ88" s="612"/>
      <c r="QOK88" s="612"/>
      <c r="QOL88" s="612"/>
      <c r="QOM88" s="181"/>
      <c r="QON88" s="611"/>
      <c r="QOO88" s="612"/>
      <c r="QOP88" s="612"/>
      <c r="QOQ88" s="612"/>
      <c r="QOR88" s="612"/>
      <c r="QOS88" s="612"/>
      <c r="QOT88" s="181"/>
      <c r="QOU88" s="611"/>
      <c r="QOV88" s="612"/>
      <c r="QOW88" s="612"/>
      <c r="QOX88" s="612"/>
      <c r="QOY88" s="612"/>
      <c r="QOZ88" s="612"/>
      <c r="QPA88" s="181"/>
      <c r="QPB88" s="611"/>
      <c r="QPC88" s="612"/>
      <c r="QPD88" s="612"/>
      <c r="QPE88" s="612"/>
      <c r="QPF88" s="612"/>
      <c r="QPG88" s="612"/>
      <c r="QPH88" s="181"/>
      <c r="QPI88" s="611"/>
      <c r="QPJ88" s="612"/>
      <c r="QPK88" s="612"/>
      <c r="QPL88" s="612"/>
      <c r="QPM88" s="612"/>
      <c r="QPN88" s="612"/>
      <c r="QPO88" s="181"/>
      <c r="QPP88" s="611"/>
      <c r="QPQ88" s="612"/>
      <c r="QPR88" s="612"/>
      <c r="QPS88" s="612"/>
      <c r="QPT88" s="612"/>
      <c r="QPU88" s="612"/>
      <c r="QPV88" s="181"/>
      <c r="QPW88" s="611"/>
      <c r="QPX88" s="612"/>
      <c r="QPY88" s="612"/>
      <c r="QPZ88" s="612"/>
      <c r="QQA88" s="612"/>
      <c r="QQB88" s="612"/>
      <c r="QQC88" s="181"/>
      <c r="QQD88" s="611"/>
      <c r="QQE88" s="612"/>
      <c r="QQF88" s="612"/>
      <c r="QQG88" s="612"/>
      <c r="QQH88" s="612"/>
      <c r="QQI88" s="612"/>
      <c r="QQJ88" s="181"/>
      <c r="QQK88" s="611"/>
      <c r="QQL88" s="612"/>
      <c r="QQM88" s="612"/>
      <c r="QQN88" s="612"/>
      <c r="QQO88" s="612"/>
      <c r="QQP88" s="612"/>
      <c r="QQQ88" s="181"/>
      <c r="QQR88" s="611"/>
      <c r="QQS88" s="612"/>
      <c r="QQT88" s="612"/>
      <c r="QQU88" s="612"/>
      <c r="QQV88" s="612"/>
      <c r="QQW88" s="612"/>
      <c r="QQX88" s="181"/>
      <c r="QQY88" s="611"/>
      <c r="QQZ88" s="612"/>
      <c r="QRA88" s="612"/>
      <c r="QRB88" s="612"/>
      <c r="QRC88" s="612"/>
      <c r="QRD88" s="612"/>
      <c r="QRE88" s="181"/>
      <c r="QRF88" s="611"/>
      <c r="QRG88" s="612"/>
      <c r="QRH88" s="612"/>
      <c r="QRI88" s="612"/>
      <c r="QRJ88" s="612"/>
      <c r="QRK88" s="612"/>
      <c r="QRL88" s="181"/>
      <c r="QRM88" s="611"/>
      <c r="QRN88" s="612"/>
      <c r="QRO88" s="612"/>
      <c r="QRP88" s="612"/>
      <c r="QRQ88" s="612"/>
      <c r="QRR88" s="612"/>
      <c r="QRS88" s="181"/>
      <c r="QRT88" s="611"/>
      <c r="QRU88" s="612"/>
      <c r="QRV88" s="612"/>
      <c r="QRW88" s="612"/>
      <c r="QRX88" s="612"/>
      <c r="QRY88" s="612"/>
      <c r="QRZ88" s="181"/>
      <c r="QSA88" s="611"/>
      <c r="QSB88" s="612"/>
      <c r="QSC88" s="612"/>
      <c r="QSD88" s="612"/>
      <c r="QSE88" s="612"/>
      <c r="QSF88" s="612"/>
      <c r="QSG88" s="181"/>
      <c r="QSH88" s="611"/>
      <c r="QSI88" s="612"/>
      <c r="QSJ88" s="612"/>
      <c r="QSK88" s="612"/>
      <c r="QSL88" s="612"/>
      <c r="QSM88" s="612"/>
      <c r="QSN88" s="181"/>
      <c r="QSO88" s="611"/>
      <c r="QSP88" s="612"/>
      <c r="QSQ88" s="612"/>
      <c r="QSR88" s="612"/>
      <c r="QSS88" s="612"/>
      <c r="QST88" s="612"/>
      <c r="QSU88" s="181"/>
      <c r="QSV88" s="611"/>
      <c r="QSW88" s="612"/>
      <c r="QSX88" s="612"/>
      <c r="QSY88" s="612"/>
      <c r="QSZ88" s="612"/>
      <c r="QTA88" s="612"/>
      <c r="QTB88" s="181"/>
      <c r="QTC88" s="611"/>
      <c r="QTD88" s="612"/>
      <c r="QTE88" s="612"/>
      <c r="QTF88" s="612"/>
      <c r="QTG88" s="612"/>
      <c r="QTH88" s="612"/>
      <c r="QTI88" s="181"/>
      <c r="QTJ88" s="611"/>
      <c r="QTK88" s="612"/>
      <c r="QTL88" s="612"/>
      <c r="QTM88" s="612"/>
      <c r="QTN88" s="612"/>
      <c r="QTO88" s="612"/>
      <c r="QTP88" s="181"/>
      <c r="QTQ88" s="611"/>
      <c r="QTR88" s="612"/>
      <c r="QTS88" s="612"/>
      <c r="QTT88" s="612"/>
      <c r="QTU88" s="612"/>
      <c r="QTV88" s="612"/>
      <c r="QTW88" s="181"/>
      <c r="QTX88" s="611"/>
      <c r="QTY88" s="612"/>
      <c r="QTZ88" s="612"/>
      <c r="QUA88" s="612"/>
      <c r="QUB88" s="612"/>
      <c r="QUC88" s="612"/>
      <c r="QUD88" s="181"/>
      <c r="QUE88" s="611"/>
      <c r="QUF88" s="612"/>
      <c r="QUG88" s="612"/>
      <c r="QUH88" s="612"/>
      <c r="QUI88" s="612"/>
      <c r="QUJ88" s="612"/>
      <c r="QUK88" s="181"/>
      <c r="QUL88" s="611"/>
      <c r="QUM88" s="612"/>
      <c r="QUN88" s="612"/>
      <c r="QUO88" s="612"/>
      <c r="QUP88" s="612"/>
      <c r="QUQ88" s="612"/>
      <c r="QUR88" s="181"/>
      <c r="QUS88" s="611"/>
      <c r="QUT88" s="612"/>
      <c r="QUU88" s="612"/>
      <c r="QUV88" s="612"/>
      <c r="QUW88" s="612"/>
      <c r="QUX88" s="612"/>
      <c r="QUY88" s="181"/>
      <c r="QUZ88" s="611"/>
      <c r="QVA88" s="612"/>
      <c r="QVB88" s="612"/>
      <c r="QVC88" s="612"/>
      <c r="QVD88" s="612"/>
      <c r="QVE88" s="612"/>
      <c r="QVF88" s="181"/>
      <c r="QVG88" s="611"/>
      <c r="QVH88" s="612"/>
      <c r="QVI88" s="612"/>
      <c r="QVJ88" s="612"/>
      <c r="QVK88" s="612"/>
      <c r="QVL88" s="612"/>
      <c r="QVM88" s="181"/>
      <c r="QVN88" s="611"/>
      <c r="QVO88" s="612"/>
      <c r="QVP88" s="612"/>
      <c r="QVQ88" s="612"/>
      <c r="QVR88" s="612"/>
      <c r="QVS88" s="612"/>
      <c r="QVT88" s="181"/>
      <c r="QVU88" s="611"/>
      <c r="QVV88" s="612"/>
      <c r="QVW88" s="612"/>
      <c r="QVX88" s="612"/>
      <c r="QVY88" s="612"/>
      <c r="QVZ88" s="612"/>
      <c r="QWA88" s="181"/>
      <c r="QWB88" s="611"/>
      <c r="QWC88" s="612"/>
      <c r="QWD88" s="612"/>
      <c r="QWE88" s="612"/>
      <c r="QWF88" s="612"/>
      <c r="QWG88" s="612"/>
      <c r="QWH88" s="181"/>
      <c r="QWI88" s="611"/>
      <c r="QWJ88" s="612"/>
      <c r="QWK88" s="612"/>
      <c r="QWL88" s="612"/>
      <c r="QWM88" s="612"/>
      <c r="QWN88" s="612"/>
      <c r="QWO88" s="181"/>
      <c r="QWP88" s="611"/>
      <c r="QWQ88" s="612"/>
      <c r="QWR88" s="612"/>
      <c r="QWS88" s="612"/>
      <c r="QWT88" s="612"/>
      <c r="QWU88" s="612"/>
      <c r="QWV88" s="181"/>
      <c r="QWW88" s="611"/>
      <c r="QWX88" s="612"/>
      <c r="QWY88" s="612"/>
      <c r="QWZ88" s="612"/>
      <c r="QXA88" s="612"/>
      <c r="QXB88" s="612"/>
      <c r="QXC88" s="181"/>
      <c r="QXD88" s="611"/>
      <c r="QXE88" s="612"/>
      <c r="QXF88" s="612"/>
      <c r="QXG88" s="612"/>
      <c r="QXH88" s="612"/>
      <c r="QXI88" s="612"/>
      <c r="QXJ88" s="181"/>
      <c r="QXK88" s="611"/>
      <c r="QXL88" s="612"/>
      <c r="QXM88" s="612"/>
      <c r="QXN88" s="612"/>
      <c r="QXO88" s="612"/>
      <c r="QXP88" s="612"/>
      <c r="QXQ88" s="181"/>
      <c r="QXR88" s="611"/>
      <c r="QXS88" s="612"/>
      <c r="QXT88" s="612"/>
      <c r="QXU88" s="612"/>
      <c r="QXV88" s="612"/>
      <c r="QXW88" s="612"/>
      <c r="QXX88" s="181"/>
      <c r="QXY88" s="611"/>
      <c r="QXZ88" s="612"/>
      <c r="QYA88" s="612"/>
      <c r="QYB88" s="612"/>
      <c r="QYC88" s="612"/>
      <c r="QYD88" s="612"/>
      <c r="QYE88" s="181"/>
      <c r="QYF88" s="611"/>
      <c r="QYG88" s="612"/>
      <c r="QYH88" s="612"/>
      <c r="QYI88" s="612"/>
      <c r="QYJ88" s="612"/>
      <c r="QYK88" s="612"/>
      <c r="QYL88" s="181"/>
      <c r="QYM88" s="611"/>
      <c r="QYN88" s="612"/>
      <c r="QYO88" s="612"/>
      <c r="QYP88" s="612"/>
      <c r="QYQ88" s="612"/>
      <c r="QYR88" s="612"/>
      <c r="QYS88" s="181"/>
      <c r="QYT88" s="611"/>
      <c r="QYU88" s="612"/>
      <c r="QYV88" s="612"/>
      <c r="QYW88" s="612"/>
      <c r="QYX88" s="612"/>
      <c r="QYY88" s="612"/>
      <c r="QYZ88" s="181"/>
      <c r="QZA88" s="611"/>
      <c r="QZB88" s="612"/>
      <c r="QZC88" s="612"/>
      <c r="QZD88" s="612"/>
      <c r="QZE88" s="612"/>
      <c r="QZF88" s="612"/>
      <c r="QZG88" s="181"/>
      <c r="QZH88" s="611"/>
      <c r="QZI88" s="612"/>
      <c r="QZJ88" s="612"/>
      <c r="QZK88" s="612"/>
      <c r="QZL88" s="612"/>
      <c r="QZM88" s="612"/>
      <c r="QZN88" s="181"/>
      <c r="QZO88" s="611"/>
      <c r="QZP88" s="612"/>
      <c r="QZQ88" s="612"/>
      <c r="QZR88" s="612"/>
      <c r="QZS88" s="612"/>
      <c r="QZT88" s="612"/>
      <c r="QZU88" s="181"/>
      <c r="QZV88" s="611"/>
      <c r="QZW88" s="612"/>
      <c r="QZX88" s="612"/>
      <c r="QZY88" s="612"/>
      <c r="QZZ88" s="612"/>
      <c r="RAA88" s="612"/>
      <c r="RAB88" s="181"/>
      <c r="RAC88" s="611"/>
      <c r="RAD88" s="612"/>
      <c r="RAE88" s="612"/>
      <c r="RAF88" s="612"/>
      <c r="RAG88" s="612"/>
      <c r="RAH88" s="612"/>
      <c r="RAI88" s="181"/>
      <c r="RAJ88" s="611"/>
      <c r="RAK88" s="612"/>
      <c r="RAL88" s="612"/>
      <c r="RAM88" s="612"/>
      <c r="RAN88" s="612"/>
      <c r="RAO88" s="612"/>
      <c r="RAP88" s="181"/>
      <c r="RAQ88" s="611"/>
      <c r="RAR88" s="612"/>
      <c r="RAS88" s="612"/>
      <c r="RAT88" s="612"/>
      <c r="RAU88" s="612"/>
      <c r="RAV88" s="612"/>
      <c r="RAW88" s="181"/>
      <c r="RAX88" s="611"/>
      <c r="RAY88" s="612"/>
      <c r="RAZ88" s="612"/>
      <c r="RBA88" s="612"/>
      <c r="RBB88" s="612"/>
      <c r="RBC88" s="612"/>
      <c r="RBD88" s="181"/>
      <c r="RBE88" s="611"/>
      <c r="RBF88" s="612"/>
      <c r="RBG88" s="612"/>
      <c r="RBH88" s="612"/>
      <c r="RBI88" s="612"/>
      <c r="RBJ88" s="612"/>
      <c r="RBK88" s="181"/>
      <c r="RBL88" s="611"/>
      <c r="RBM88" s="612"/>
      <c r="RBN88" s="612"/>
      <c r="RBO88" s="612"/>
      <c r="RBP88" s="612"/>
      <c r="RBQ88" s="612"/>
      <c r="RBR88" s="181"/>
      <c r="RBS88" s="611"/>
      <c r="RBT88" s="612"/>
      <c r="RBU88" s="612"/>
      <c r="RBV88" s="612"/>
      <c r="RBW88" s="612"/>
      <c r="RBX88" s="612"/>
      <c r="RBY88" s="181"/>
      <c r="RBZ88" s="611"/>
      <c r="RCA88" s="612"/>
      <c r="RCB88" s="612"/>
      <c r="RCC88" s="612"/>
      <c r="RCD88" s="612"/>
      <c r="RCE88" s="612"/>
      <c r="RCF88" s="181"/>
      <c r="RCG88" s="611"/>
      <c r="RCH88" s="612"/>
      <c r="RCI88" s="612"/>
      <c r="RCJ88" s="612"/>
      <c r="RCK88" s="612"/>
      <c r="RCL88" s="612"/>
      <c r="RCM88" s="181"/>
      <c r="RCN88" s="611"/>
      <c r="RCO88" s="612"/>
      <c r="RCP88" s="612"/>
      <c r="RCQ88" s="612"/>
      <c r="RCR88" s="612"/>
      <c r="RCS88" s="612"/>
      <c r="RCT88" s="181"/>
      <c r="RCU88" s="611"/>
      <c r="RCV88" s="612"/>
      <c r="RCW88" s="612"/>
      <c r="RCX88" s="612"/>
      <c r="RCY88" s="612"/>
      <c r="RCZ88" s="612"/>
      <c r="RDA88" s="181"/>
      <c r="RDB88" s="611"/>
      <c r="RDC88" s="612"/>
      <c r="RDD88" s="612"/>
      <c r="RDE88" s="612"/>
      <c r="RDF88" s="612"/>
      <c r="RDG88" s="612"/>
      <c r="RDH88" s="181"/>
      <c r="RDI88" s="611"/>
      <c r="RDJ88" s="612"/>
      <c r="RDK88" s="612"/>
      <c r="RDL88" s="612"/>
      <c r="RDM88" s="612"/>
      <c r="RDN88" s="612"/>
      <c r="RDO88" s="181"/>
      <c r="RDP88" s="611"/>
      <c r="RDQ88" s="612"/>
      <c r="RDR88" s="612"/>
      <c r="RDS88" s="612"/>
      <c r="RDT88" s="612"/>
      <c r="RDU88" s="612"/>
      <c r="RDV88" s="181"/>
      <c r="RDW88" s="611"/>
      <c r="RDX88" s="612"/>
      <c r="RDY88" s="612"/>
      <c r="RDZ88" s="612"/>
      <c r="REA88" s="612"/>
      <c r="REB88" s="612"/>
      <c r="REC88" s="181"/>
      <c r="RED88" s="611"/>
      <c r="REE88" s="612"/>
      <c r="REF88" s="612"/>
      <c r="REG88" s="612"/>
      <c r="REH88" s="612"/>
      <c r="REI88" s="612"/>
      <c r="REJ88" s="181"/>
      <c r="REK88" s="611"/>
      <c r="REL88" s="612"/>
      <c r="REM88" s="612"/>
      <c r="REN88" s="612"/>
      <c r="REO88" s="612"/>
      <c r="REP88" s="612"/>
      <c r="REQ88" s="181"/>
      <c r="RER88" s="611"/>
      <c r="RES88" s="612"/>
      <c r="RET88" s="612"/>
      <c r="REU88" s="612"/>
      <c r="REV88" s="612"/>
      <c r="REW88" s="612"/>
      <c r="REX88" s="181"/>
      <c r="REY88" s="611"/>
      <c r="REZ88" s="612"/>
      <c r="RFA88" s="612"/>
      <c r="RFB88" s="612"/>
      <c r="RFC88" s="612"/>
      <c r="RFD88" s="612"/>
      <c r="RFE88" s="181"/>
      <c r="RFF88" s="611"/>
      <c r="RFG88" s="612"/>
      <c r="RFH88" s="612"/>
      <c r="RFI88" s="612"/>
      <c r="RFJ88" s="612"/>
      <c r="RFK88" s="612"/>
      <c r="RFL88" s="181"/>
      <c r="RFM88" s="611"/>
      <c r="RFN88" s="612"/>
      <c r="RFO88" s="612"/>
      <c r="RFP88" s="612"/>
      <c r="RFQ88" s="612"/>
      <c r="RFR88" s="612"/>
      <c r="RFS88" s="181"/>
      <c r="RFT88" s="611"/>
      <c r="RFU88" s="612"/>
      <c r="RFV88" s="612"/>
      <c r="RFW88" s="612"/>
      <c r="RFX88" s="612"/>
      <c r="RFY88" s="612"/>
      <c r="RFZ88" s="181"/>
      <c r="RGA88" s="611"/>
      <c r="RGB88" s="612"/>
      <c r="RGC88" s="612"/>
      <c r="RGD88" s="612"/>
      <c r="RGE88" s="612"/>
      <c r="RGF88" s="612"/>
      <c r="RGG88" s="181"/>
      <c r="RGH88" s="611"/>
      <c r="RGI88" s="612"/>
      <c r="RGJ88" s="612"/>
      <c r="RGK88" s="612"/>
      <c r="RGL88" s="612"/>
      <c r="RGM88" s="612"/>
      <c r="RGN88" s="181"/>
      <c r="RGO88" s="611"/>
      <c r="RGP88" s="612"/>
      <c r="RGQ88" s="612"/>
      <c r="RGR88" s="612"/>
      <c r="RGS88" s="612"/>
      <c r="RGT88" s="612"/>
      <c r="RGU88" s="181"/>
      <c r="RGV88" s="611"/>
      <c r="RGW88" s="612"/>
      <c r="RGX88" s="612"/>
      <c r="RGY88" s="612"/>
      <c r="RGZ88" s="612"/>
      <c r="RHA88" s="612"/>
      <c r="RHB88" s="181"/>
      <c r="RHC88" s="611"/>
      <c r="RHD88" s="612"/>
      <c r="RHE88" s="612"/>
      <c r="RHF88" s="612"/>
      <c r="RHG88" s="612"/>
      <c r="RHH88" s="612"/>
      <c r="RHI88" s="181"/>
      <c r="RHJ88" s="611"/>
      <c r="RHK88" s="612"/>
      <c r="RHL88" s="612"/>
      <c r="RHM88" s="612"/>
      <c r="RHN88" s="612"/>
      <c r="RHO88" s="612"/>
      <c r="RHP88" s="181"/>
      <c r="RHQ88" s="611"/>
      <c r="RHR88" s="612"/>
      <c r="RHS88" s="612"/>
      <c r="RHT88" s="612"/>
      <c r="RHU88" s="612"/>
      <c r="RHV88" s="612"/>
      <c r="RHW88" s="181"/>
      <c r="RHX88" s="611"/>
      <c r="RHY88" s="612"/>
      <c r="RHZ88" s="612"/>
      <c r="RIA88" s="612"/>
      <c r="RIB88" s="612"/>
      <c r="RIC88" s="612"/>
      <c r="RID88" s="181"/>
      <c r="RIE88" s="611"/>
      <c r="RIF88" s="612"/>
      <c r="RIG88" s="612"/>
      <c r="RIH88" s="612"/>
      <c r="RII88" s="612"/>
      <c r="RIJ88" s="612"/>
      <c r="RIK88" s="181"/>
      <c r="RIL88" s="611"/>
      <c r="RIM88" s="612"/>
      <c r="RIN88" s="612"/>
      <c r="RIO88" s="612"/>
      <c r="RIP88" s="612"/>
      <c r="RIQ88" s="612"/>
      <c r="RIR88" s="181"/>
      <c r="RIS88" s="611"/>
      <c r="RIT88" s="612"/>
      <c r="RIU88" s="612"/>
      <c r="RIV88" s="612"/>
      <c r="RIW88" s="612"/>
      <c r="RIX88" s="612"/>
      <c r="RIY88" s="181"/>
      <c r="RIZ88" s="611"/>
      <c r="RJA88" s="612"/>
      <c r="RJB88" s="612"/>
      <c r="RJC88" s="612"/>
      <c r="RJD88" s="612"/>
      <c r="RJE88" s="612"/>
      <c r="RJF88" s="181"/>
      <c r="RJG88" s="611"/>
      <c r="RJH88" s="612"/>
      <c r="RJI88" s="612"/>
      <c r="RJJ88" s="612"/>
      <c r="RJK88" s="612"/>
      <c r="RJL88" s="612"/>
      <c r="RJM88" s="181"/>
      <c r="RJN88" s="611"/>
      <c r="RJO88" s="612"/>
      <c r="RJP88" s="612"/>
      <c r="RJQ88" s="612"/>
      <c r="RJR88" s="612"/>
      <c r="RJS88" s="612"/>
      <c r="RJT88" s="181"/>
      <c r="RJU88" s="611"/>
      <c r="RJV88" s="612"/>
      <c r="RJW88" s="612"/>
      <c r="RJX88" s="612"/>
      <c r="RJY88" s="612"/>
      <c r="RJZ88" s="612"/>
      <c r="RKA88" s="181"/>
      <c r="RKB88" s="611"/>
      <c r="RKC88" s="612"/>
      <c r="RKD88" s="612"/>
      <c r="RKE88" s="612"/>
      <c r="RKF88" s="612"/>
      <c r="RKG88" s="612"/>
      <c r="RKH88" s="181"/>
      <c r="RKI88" s="611"/>
      <c r="RKJ88" s="612"/>
      <c r="RKK88" s="612"/>
      <c r="RKL88" s="612"/>
      <c r="RKM88" s="612"/>
      <c r="RKN88" s="612"/>
      <c r="RKO88" s="181"/>
      <c r="RKP88" s="611"/>
      <c r="RKQ88" s="612"/>
      <c r="RKR88" s="612"/>
      <c r="RKS88" s="612"/>
      <c r="RKT88" s="612"/>
      <c r="RKU88" s="612"/>
      <c r="RKV88" s="181"/>
      <c r="RKW88" s="611"/>
      <c r="RKX88" s="612"/>
      <c r="RKY88" s="612"/>
      <c r="RKZ88" s="612"/>
      <c r="RLA88" s="612"/>
      <c r="RLB88" s="612"/>
      <c r="RLC88" s="181"/>
      <c r="RLD88" s="611"/>
      <c r="RLE88" s="612"/>
      <c r="RLF88" s="612"/>
      <c r="RLG88" s="612"/>
      <c r="RLH88" s="612"/>
      <c r="RLI88" s="612"/>
      <c r="RLJ88" s="181"/>
      <c r="RLK88" s="611"/>
      <c r="RLL88" s="612"/>
      <c r="RLM88" s="612"/>
      <c r="RLN88" s="612"/>
      <c r="RLO88" s="612"/>
      <c r="RLP88" s="612"/>
      <c r="RLQ88" s="181"/>
      <c r="RLR88" s="611"/>
      <c r="RLS88" s="612"/>
      <c r="RLT88" s="612"/>
      <c r="RLU88" s="612"/>
      <c r="RLV88" s="612"/>
      <c r="RLW88" s="612"/>
      <c r="RLX88" s="181"/>
      <c r="RLY88" s="611"/>
      <c r="RLZ88" s="612"/>
      <c r="RMA88" s="612"/>
      <c r="RMB88" s="612"/>
      <c r="RMC88" s="612"/>
      <c r="RMD88" s="612"/>
      <c r="RME88" s="181"/>
      <c r="RMF88" s="611"/>
      <c r="RMG88" s="612"/>
      <c r="RMH88" s="612"/>
      <c r="RMI88" s="612"/>
      <c r="RMJ88" s="612"/>
      <c r="RMK88" s="612"/>
      <c r="RML88" s="181"/>
      <c r="RMM88" s="611"/>
      <c r="RMN88" s="612"/>
      <c r="RMO88" s="612"/>
      <c r="RMP88" s="612"/>
      <c r="RMQ88" s="612"/>
      <c r="RMR88" s="612"/>
      <c r="RMS88" s="181"/>
      <c r="RMT88" s="611"/>
      <c r="RMU88" s="612"/>
      <c r="RMV88" s="612"/>
      <c r="RMW88" s="612"/>
      <c r="RMX88" s="612"/>
      <c r="RMY88" s="612"/>
      <c r="RMZ88" s="181"/>
      <c r="RNA88" s="611"/>
      <c r="RNB88" s="612"/>
      <c r="RNC88" s="612"/>
      <c r="RND88" s="612"/>
      <c r="RNE88" s="612"/>
      <c r="RNF88" s="612"/>
      <c r="RNG88" s="181"/>
      <c r="RNH88" s="611"/>
      <c r="RNI88" s="612"/>
      <c r="RNJ88" s="612"/>
      <c r="RNK88" s="612"/>
      <c r="RNL88" s="612"/>
      <c r="RNM88" s="612"/>
      <c r="RNN88" s="181"/>
      <c r="RNO88" s="611"/>
      <c r="RNP88" s="612"/>
      <c r="RNQ88" s="612"/>
      <c r="RNR88" s="612"/>
      <c r="RNS88" s="612"/>
      <c r="RNT88" s="612"/>
      <c r="RNU88" s="181"/>
      <c r="RNV88" s="611"/>
      <c r="RNW88" s="612"/>
      <c r="RNX88" s="612"/>
      <c r="RNY88" s="612"/>
      <c r="RNZ88" s="612"/>
      <c r="ROA88" s="612"/>
      <c r="ROB88" s="181"/>
      <c r="ROC88" s="611"/>
      <c r="ROD88" s="612"/>
      <c r="ROE88" s="612"/>
      <c r="ROF88" s="612"/>
      <c r="ROG88" s="612"/>
      <c r="ROH88" s="612"/>
      <c r="ROI88" s="181"/>
      <c r="ROJ88" s="611"/>
      <c r="ROK88" s="612"/>
      <c r="ROL88" s="612"/>
      <c r="ROM88" s="612"/>
      <c r="RON88" s="612"/>
      <c r="ROO88" s="612"/>
      <c r="ROP88" s="181"/>
      <c r="ROQ88" s="611"/>
      <c r="ROR88" s="612"/>
      <c r="ROS88" s="612"/>
      <c r="ROT88" s="612"/>
      <c r="ROU88" s="612"/>
      <c r="ROV88" s="612"/>
      <c r="ROW88" s="181"/>
      <c r="ROX88" s="611"/>
      <c r="ROY88" s="612"/>
      <c r="ROZ88" s="612"/>
      <c r="RPA88" s="612"/>
      <c r="RPB88" s="612"/>
      <c r="RPC88" s="612"/>
      <c r="RPD88" s="181"/>
      <c r="RPE88" s="611"/>
      <c r="RPF88" s="612"/>
      <c r="RPG88" s="612"/>
      <c r="RPH88" s="612"/>
      <c r="RPI88" s="612"/>
      <c r="RPJ88" s="612"/>
      <c r="RPK88" s="181"/>
      <c r="RPL88" s="611"/>
      <c r="RPM88" s="612"/>
      <c r="RPN88" s="612"/>
      <c r="RPO88" s="612"/>
      <c r="RPP88" s="612"/>
      <c r="RPQ88" s="612"/>
      <c r="RPR88" s="181"/>
      <c r="RPS88" s="611"/>
      <c r="RPT88" s="612"/>
      <c r="RPU88" s="612"/>
      <c r="RPV88" s="612"/>
      <c r="RPW88" s="612"/>
      <c r="RPX88" s="612"/>
      <c r="RPY88" s="181"/>
      <c r="RPZ88" s="611"/>
      <c r="RQA88" s="612"/>
      <c r="RQB88" s="612"/>
      <c r="RQC88" s="612"/>
      <c r="RQD88" s="612"/>
      <c r="RQE88" s="612"/>
      <c r="RQF88" s="181"/>
      <c r="RQG88" s="611"/>
      <c r="RQH88" s="612"/>
      <c r="RQI88" s="612"/>
      <c r="RQJ88" s="612"/>
      <c r="RQK88" s="612"/>
      <c r="RQL88" s="612"/>
      <c r="RQM88" s="181"/>
      <c r="RQN88" s="611"/>
      <c r="RQO88" s="612"/>
      <c r="RQP88" s="612"/>
      <c r="RQQ88" s="612"/>
      <c r="RQR88" s="612"/>
      <c r="RQS88" s="612"/>
      <c r="RQT88" s="181"/>
      <c r="RQU88" s="611"/>
      <c r="RQV88" s="612"/>
      <c r="RQW88" s="612"/>
      <c r="RQX88" s="612"/>
      <c r="RQY88" s="612"/>
      <c r="RQZ88" s="612"/>
      <c r="RRA88" s="181"/>
      <c r="RRB88" s="611"/>
      <c r="RRC88" s="612"/>
      <c r="RRD88" s="612"/>
      <c r="RRE88" s="612"/>
      <c r="RRF88" s="612"/>
      <c r="RRG88" s="612"/>
      <c r="RRH88" s="181"/>
      <c r="RRI88" s="611"/>
      <c r="RRJ88" s="612"/>
      <c r="RRK88" s="612"/>
      <c r="RRL88" s="612"/>
      <c r="RRM88" s="612"/>
      <c r="RRN88" s="612"/>
      <c r="RRO88" s="181"/>
      <c r="RRP88" s="611"/>
      <c r="RRQ88" s="612"/>
      <c r="RRR88" s="612"/>
      <c r="RRS88" s="612"/>
      <c r="RRT88" s="612"/>
      <c r="RRU88" s="612"/>
      <c r="RRV88" s="181"/>
      <c r="RRW88" s="611"/>
      <c r="RRX88" s="612"/>
      <c r="RRY88" s="612"/>
      <c r="RRZ88" s="612"/>
      <c r="RSA88" s="612"/>
      <c r="RSB88" s="612"/>
      <c r="RSC88" s="181"/>
      <c r="RSD88" s="611"/>
      <c r="RSE88" s="612"/>
      <c r="RSF88" s="612"/>
      <c r="RSG88" s="612"/>
      <c r="RSH88" s="612"/>
      <c r="RSI88" s="612"/>
      <c r="RSJ88" s="181"/>
      <c r="RSK88" s="611"/>
      <c r="RSL88" s="612"/>
      <c r="RSM88" s="612"/>
      <c r="RSN88" s="612"/>
      <c r="RSO88" s="612"/>
      <c r="RSP88" s="612"/>
      <c r="RSQ88" s="181"/>
      <c r="RSR88" s="611"/>
      <c r="RSS88" s="612"/>
      <c r="RST88" s="612"/>
      <c r="RSU88" s="612"/>
      <c r="RSV88" s="612"/>
      <c r="RSW88" s="612"/>
      <c r="RSX88" s="181"/>
      <c r="RSY88" s="611"/>
      <c r="RSZ88" s="612"/>
      <c r="RTA88" s="612"/>
      <c r="RTB88" s="612"/>
      <c r="RTC88" s="612"/>
      <c r="RTD88" s="612"/>
      <c r="RTE88" s="181"/>
      <c r="RTF88" s="611"/>
      <c r="RTG88" s="612"/>
      <c r="RTH88" s="612"/>
      <c r="RTI88" s="612"/>
      <c r="RTJ88" s="612"/>
      <c r="RTK88" s="612"/>
      <c r="RTL88" s="181"/>
      <c r="RTM88" s="611"/>
      <c r="RTN88" s="612"/>
      <c r="RTO88" s="612"/>
      <c r="RTP88" s="612"/>
      <c r="RTQ88" s="612"/>
      <c r="RTR88" s="612"/>
      <c r="RTS88" s="181"/>
      <c r="RTT88" s="611"/>
      <c r="RTU88" s="612"/>
      <c r="RTV88" s="612"/>
      <c r="RTW88" s="612"/>
      <c r="RTX88" s="612"/>
      <c r="RTY88" s="612"/>
      <c r="RTZ88" s="181"/>
      <c r="RUA88" s="611"/>
      <c r="RUB88" s="612"/>
      <c r="RUC88" s="612"/>
      <c r="RUD88" s="612"/>
      <c r="RUE88" s="612"/>
      <c r="RUF88" s="612"/>
      <c r="RUG88" s="181"/>
      <c r="RUH88" s="611"/>
      <c r="RUI88" s="612"/>
      <c r="RUJ88" s="612"/>
      <c r="RUK88" s="612"/>
      <c r="RUL88" s="612"/>
      <c r="RUM88" s="612"/>
      <c r="RUN88" s="181"/>
      <c r="RUO88" s="611"/>
      <c r="RUP88" s="612"/>
      <c r="RUQ88" s="612"/>
      <c r="RUR88" s="612"/>
      <c r="RUS88" s="612"/>
      <c r="RUT88" s="612"/>
      <c r="RUU88" s="181"/>
      <c r="RUV88" s="611"/>
      <c r="RUW88" s="612"/>
      <c r="RUX88" s="612"/>
      <c r="RUY88" s="612"/>
      <c r="RUZ88" s="612"/>
      <c r="RVA88" s="612"/>
      <c r="RVB88" s="181"/>
      <c r="RVC88" s="611"/>
      <c r="RVD88" s="612"/>
      <c r="RVE88" s="612"/>
      <c r="RVF88" s="612"/>
      <c r="RVG88" s="612"/>
      <c r="RVH88" s="612"/>
      <c r="RVI88" s="181"/>
      <c r="RVJ88" s="611"/>
      <c r="RVK88" s="612"/>
      <c r="RVL88" s="612"/>
      <c r="RVM88" s="612"/>
      <c r="RVN88" s="612"/>
      <c r="RVO88" s="612"/>
      <c r="RVP88" s="181"/>
      <c r="RVQ88" s="611"/>
      <c r="RVR88" s="612"/>
      <c r="RVS88" s="612"/>
      <c r="RVT88" s="612"/>
      <c r="RVU88" s="612"/>
      <c r="RVV88" s="612"/>
      <c r="RVW88" s="181"/>
      <c r="RVX88" s="611"/>
      <c r="RVY88" s="612"/>
      <c r="RVZ88" s="612"/>
      <c r="RWA88" s="612"/>
      <c r="RWB88" s="612"/>
      <c r="RWC88" s="612"/>
      <c r="RWD88" s="181"/>
      <c r="RWE88" s="611"/>
      <c r="RWF88" s="612"/>
      <c r="RWG88" s="612"/>
      <c r="RWH88" s="612"/>
      <c r="RWI88" s="612"/>
      <c r="RWJ88" s="612"/>
      <c r="RWK88" s="181"/>
      <c r="RWL88" s="611"/>
      <c r="RWM88" s="612"/>
      <c r="RWN88" s="612"/>
      <c r="RWO88" s="612"/>
      <c r="RWP88" s="612"/>
      <c r="RWQ88" s="612"/>
      <c r="RWR88" s="181"/>
      <c r="RWS88" s="611"/>
      <c r="RWT88" s="612"/>
      <c r="RWU88" s="612"/>
      <c r="RWV88" s="612"/>
      <c r="RWW88" s="612"/>
      <c r="RWX88" s="612"/>
      <c r="RWY88" s="181"/>
      <c r="RWZ88" s="611"/>
      <c r="RXA88" s="612"/>
      <c r="RXB88" s="612"/>
      <c r="RXC88" s="612"/>
      <c r="RXD88" s="612"/>
      <c r="RXE88" s="612"/>
      <c r="RXF88" s="181"/>
      <c r="RXG88" s="611"/>
      <c r="RXH88" s="612"/>
      <c r="RXI88" s="612"/>
      <c r="RXJ88" s="612"/>
      <c r="RXK88" s="612"/>
      <c r="RXL88" s="612"/>
      <c r="RXM88" s="181"/>
      <c r="RXN88" s="611"/>
      <c r="RXO88" s="612"/>
      <c r="RXP88" s="612"/>
      <c r="RXQ88" s="612"/>
      <c r="RXR88" s="612"/>
      <c r="RXS88" s="612"/>
      <c r="RXT88" s="181"/>
      <c r="RXU88" s="611"/>
      <c r="RXV88" s="612"/>
      <c r="RXW88" s="612"/>
      <c r="RXX88" s="612"/>
      <c r="RXY88" s="612"/>
      <c r="RXZ88" s="612"/>
      <c r="RYA88" s="181"/>
      <c r="RYB88" s="611"/>
      <c r="RYC88" s="612"/>
      <c r="RYD88" s="612"/>
      <c r="RYE88" s="612"/>
      <c r="RYF88" s="612"/>
      <c r="RYG88" s="612"/>
      <c r="RYH88" s="181"/>
      <c r="RYI88" s="611"/>
      <c r="RYJ88" s="612"/>
      <c r="RYK88" s="612"/>
      <c r="RYL88" s="612"/>
      <c r="RYM88" s="612"/>
      <c r="RYN88" s="612"/>
      <c r="RYO88" s="181"/>
      <c r="RYP88" s="611"/>
      <c r="RYQ88" s="612"/>
      <c r="RYR88" s="612"/>
      <c r="RYS88" s="612"/>
      <c r="RYT88" s="612"/>
      <c r="RYU88" s="612"/>
      <c r="RYV88" s="181"/>
      <c r="RYW88" s="611"/>
      <c r="RYX88" s="612"/>
      <c r="RYY88" s="612"/>
      <c r="RYZ88" s="612"/>
      <c r="RZA88" s="612"/>
      <c r="RZB88" s="612"/>
      <c r="RZC88" s="181"/>
      <c r="RZD88" s="611"/>
      <c r="RZE88" s="612"/>
      <c r="RZF88" s="612"/>
      <c r="RZG88" s="612"/>
      <c r="RZH88" s="612"/>
      <c r="RZI88" s="612"/>
      <c r="RZJ88" s="181"/>
      <c r="RZK88" s="611"/>
      <c r="RZL88" s="612"/>
      <c r="RZM88" s="612"/>
      <c r="RZN88" s="612"/>
      <c r="RZO88" s="612"/>
      <c r="RZP88" s="612"/>
      <c r="RZQ88" s="181"/>
      <c r="RZR88" s="611"/>
      <c r="RZS88" s="612"/>
      <c r="RZT88" s="612"/>
      <c r="RZU88" s="612"/>
      <c r="RZV88" s="612"/>
      <c r="RZW88" s="612"/>
      <c r="RZX88" s="181"/>
      <c r="RZY88" s="611"/>
      <c r="RZZ88" s="612"/>
      <c r="SAA88" s="612"/>
      <c r="SAB88" s="612"/>
      <c r="SAC88" s="612"/>
      <c r="SAD88" s="612"/>
      <c r="SAE88" s="181"/>
      <c r="SAF88" s="611"/>
      <c r="SAG88" s="612"/>
      <c r="SAH88" s="612"/>
      <c r="SAI88" s="612"/>
      <c r="SAJ88" s="612"/>
      <c r="SAK88" s="612"/>
      <c r="SAL88" s="181"/>
      <c r="SAM88" s="611"/>
      <c r="SAN88" s="612"/>
      <c r="SAO88" s="612"/>
      <c r="SAP88" s="612"/>
      <c r="SAQ88" s="612"/>
      <c r="SAR88" s="612"/>
      <c r="SAS88" s="181"/>
      <c r="SAT88" s="611"/>
      <c r="SAU88" s="612"/>
      <c r="SAV88" s="612"/>
      <c r="SAW88" s="612"/>
      <c r="SAX88" s="612"/>
      <c r="SAY88" s="612"/>
      <c r="SAZ88" s="181"/>
      <c r="SBA88" s="611"/>
      <c r="SBB88" s="612"/>
      <c r="SBC88" s="612"/>
      <c r="SBD88" s="612"/>
      <c r="SBE88" s="612"/>
      <c r="SBF88" s="612"/>
      <c r="SBG88" s="181"/>
      <c r="SBH88" s="611"/>
      <c r="SBI88" s="612"/>
      <c r="SBJ88" s="612"/>
      <c r="SBK88" s="612"/>
      <c r="SBL88" s="612"/>
      <c r="SBM88" s="612"/>
      <c r="SBN88" s="181"/>
      <c r="SBO88" s="611"/>
      <c r="SBP88" s="612"/>
      <c r="SBQ88" s="612"/>
      <c r="SBR88" s="612"/>
      <c r="SBS88" s="612"/>
      <c r="SBT88" s="612"/>
      <c r="SBU88" s="181"/>
      <c r="SBV88" s="611"/>
      <c r="SBW88" s="612"/>
      <c r="SBX88" s="612"/>
      <c r="SBY88" s="612"/>
      <c r="SBZ88" s="612"/>
      <c r="SCA88" s="612"/>
      <c r="SCB88" s="181"/>
      <c r="SCC88" s="611"/>
      <c r="SCD88" s="612"/>
      <c r="SCE88" s="612"/>
      <c r="SCF88" s="612"/>
      <c r="SCG88" s="612"/>
      <c r="SCH88" s="612"/>
      <c r="SCI88" s="181"/>
      <c r="SCJ88" s="611"/>
      <c r="SCK88" s="612"/>
      <c r="SCL88" s="612"/>
      <c r="SCM88" s="612"/>
      <c r="SCN88" s="612"/>
      <c r="SCO88" s="612"/>
      <c r="SCP88" s="181"/>
      <c r="SCQ88" s="611"/>
      <c r="SCR88" s="612"/>
      <c r="SCS88" s="612"/>
      <c r="SCT88" s="612"/>
      <c r="SCU88" s="612"/>
      <c r="SCV88" s="612"/>
      <c r="SCW88" s="181"/>
      <c r="SCX88" s="611"/>
      <c r="SCY88" s="612"/>
      <c r="SCZ88" s="612"/>
      <c r="SDA88" s="612"/>
      <c r="SDB88" s="612"/>
      <c r="SDC88" s="612"/>
      <c r="SDD88" s="181"/>
      <c r="SDE88" s="611"/>
      <c r="SDF88" s="612"/>
      <c r="SDG88" s="612"/>
      <c r="SDH88" s="612"/>
      <c r="SDI88" s="612"/>
      <c r="SDJ88" s="612"/>
      <c r="SDK88" s="181"/>
      <c r="SDL88" s="611"/>
      <c r="SDM88" s="612"/>
      <c r="SDN88" s="612"/>
      <c r="SDO88" s="612"/>
      <c r="SDP88" s="612"/>
      <c r="SDQ88" s="612"/>
      <c r="SDR88" s="181"/>
      <c r="SDS88" s="611"/>
      <c r="SDT88" s="612"/>
      <c r="SDU88" s="612"/>
      <c r="SDV88" s="612"/>
      <c r="SDW88" s="612"/>
      <c r="SDX88" s="612"/>
      <c r="SDY88" s="181"/>
      <c r="SDZ88" s="611"/>
      <c r="SEA88" s="612"/>
      <c r="SEB88" s="612"/>
      <c r="SEC88" s="612"/>
      <c r="SED88" s="612"/>
      <c r="SEE88" s="612"/>
      <c r="SEF88" s="181"/>
      <c r="SEG88" s="611"/>
      <c r="SEH88" s="612"/>
      <c r="SEI88" s="612"/>
      <c r="SEJ88" s="612"/>
      <c r="SEK88" s="612"/>
      <c r="SEL88" s="612"/>
      <c r="SEM88" s="181"/>
      <c r="SEN88" s="611"/>
      <c r="SEO88" s="612"/>
      <c r="SEP88" s="612"/>
      <c r="SEQ88" s="612"/>
      <c r="SER88" s="612"/>
      <c r="SES88" s="612"/>
      <c r="SET88" s="181"/>
      <c r="SEU88" s="611"/>
      <c r="SEV88" s="612"/>
      <c r="SEW88" s="612"/>
      <c r="SEX88" s="612"/>
      <c r="SEY88" s="612"/>
      <c r="SEZ88" s="612"/>
      <c r="SFA88" s="181"/>
      <c r="SFB88" s="611"/>
      <c r="SFC88" s="612"/>
      <c r="SFD88" s="612"/>
      <c r="SFE88" s="612"/>
      <c r="SFF88" s="612"/>
      <c r="SFG88" s="612"/>
      <c r="SFH88" s="181"/>
      <c r="SFI88" s="611"/>
      <c r="SFJ88" s="612"/>
      <c r="SFK88" s="612"/>
      <c r="SFL88" s="612"/>
      <c r="SFM88" s="612"/>
      <c r="SFN88" s="612"/>
      <c r="SFO88" s="181"/>
      <c r="SFP88" s="611"/>
      <c r="SFQ88" s="612"/>
      <c r="SFR88" s="612"/>
      <c r="SFS88" s="612"/>
      <c r="SFT88" s="612"/>
      <c r="SFU88" s="612"/>
      <c r="SFV88" s="181"/>
      <c r="SFW88" s="611"/>
      <c r="SFX88" s="612"/>
      <c r="SFY88" s="612"/>
      <c r="SFZ88" s="612"/>
      <c r="SGA88" s="612"/>
      <c r="SGB88" s="612"/>
      <c r="SGC88" s="181"/>
      <c r="SGD88" s="611"/>
      <c r="SGE88" s="612"/>
      <c r="SGF88" s="612"/>
      <c r="SGG88" s="612"/>
      <c r="SGH88" s="612"/>
      <c r="SGI88" s="612"/>
      <c r="SGJ88" s="181"/>
      <c r="SGK88" s="611"/>
      <c r="SGL88" s="612"/>
      <c r="SGM88" s="612"/>
      <c r="SGN88" s="612"/>
      <c r="SGO88" s="612"/>
      <c r="SGP88" s="612"/>
      <c r="SGQ88" s="181"/>
      <c r="SGR88" s="611"/>
      <c r="SGS88" s="612"/>
      <c r="SGT88" s="612"/>
      <c r="SGU88" s="612"/>
      <c r="SGV88" s="612"/>
      <c r="SGW88" s="612"/>
      <c r="SGX88" s="181"/>
      <c r="SGY88" s="611"/>
      <c r="SGZ88" s="612"/>
      <c r="SHA88" s="612"/>
      <c r="SHB88" s="612"/>
      <c r="SHC88" s="612"/>
      <c r="SHD88" s="612"/>
      <c r="SHE88" s="181"/>
      <c r="SHF88" s="611"/>
      <c r="SHG88" s="612"/>
      <c r="SHH88" s="612"/>
      <c r="SHI88" s="612"/>
      <c r="SHJ88" s="612"/>
      <c r="SHK88" s="612"/>
      <c r="SHL88" s="181"/>
      <c r="SHM88" s="611"/>
      <c r="SHN88" s="612"/>
      <c r="SHO88" s="612"/>
      <c r="SHP88" s="612"/>
      <c r="SHQ88" s="612"/>
      <c r="SHR88" s="612"/>
      <c r="SHS88" s="181"/>
      <c r="SHT88" s="611"/>
      <c r="SHU88" s="612"/>
      <c r="SHV88" s="612"/>
      <c r="SHW88" s="612"/>
      <c r="SHX88" s="612"/>
      <c r="SHY88" s="612"/>
      <c r="SHZ88" s="181"/>
      <c r="SIA88" s="611"/>
      <c r="SIB88" s="612"/>
      <c r="SIC88" s="612"/>
      <c r="SID88" s="612"/>
      <c r="SIE88" s="612"/>
      <c r="SIF88" s="612"/>
      <c r="SIG88" s="181"/>
      <c r="SIH88" s="611"/>
      <c r="SII88" s="612"/>
      <c r="SIJ88" s="612"/>
      <c r="SIK88" s="612"/>
      <c r="SIL88" s="612"/>
      <c r="SIM88" s="612"/>
      <c r="SIN88" s="181"/>
      <c r="SIO88" s="611"/>
      <c r="SIP88" s="612"/>
      <c r="SIQ88" s="612"/>
      <c r="SIR88" s="612"/>
      <c r="SIS88" s="612"/>
      <c r="SIT88" s="612"/>
      <c r="SIU88" s="181"/>
      <c r="SIV88" s="611"/>
      <c r="SIW88" s="612"/>
      <c r="SIX88" s="612"/>
      <c r="SIY88" s="612"/>
      <c r="SIZ88" s="612"/>
      <c r="SJA88" s="612"/>
      <c r="SJB88" s="181"/>
      <c r="SJC88" s="611"/>
      <c r="SJD88" s="612"/>
      <c r="SJE88" s="612"/>
      <c r="SJF88" s="612"/>
      <c r="SJG88" s="612"/>
      <c r="SJH88" s="612"/>
      <c r="SJI88" s="181"/>
      <c r="SJJ88" s="611"/>
      <c r="SJK88" s="612"/>
      <c r="SJL88" s="612"/>
      <c r="SJM88" s="612"/>
      <c r="SJN88" s="612"/>
      <c r="SJO88" s="612"/>
      <c r="SJP88" s="181"/>
      <c r="SJQ88" s="611"/>
      <c r="SJR88" s="612"/>
      <c r="SJS88" s="612"/>
      <c r="SJT88" s="612"/>
      <c r="SJU88" s="612"/>
      <c r="SJV88" s="612"/>
      <c r="SJW88" s="181"/>
      <c r="SJX88" s="611"/>
      <c r="SJY88" s="612"/>
      <c r="SJZ88" s="612"/>
      <c r="SKA88" s="612"/>
      <c r="SKB88" s="612"/>
      <c r="SKC88" s="612"/>
      <c r="SKD88" s="181"/>
      <c r="SKE88" s="611"/>
      <c r="SKF88" s="612"/>
      <c r="SKG88" s="612"/>
      <c r="SKH88" s="612"/>
      <c r="SKI88" s="612"/>
      <c r="SKJ88" s="612"/>
      <c r="SKK88" s="181"/>
      <c r="SKL88" s="611"/>
      <c r="SKM88" s="612"/>
      <c r="SKN88" s="612"/>
      <c r="SKO88" s="612"/>
      <c r="SKP88" s="612"/>
      <c r="SKQ88" s="612"/>
      <c r="SKR88" s="181"/>
      <c r="SKS88" s="611"/>
      <c r="SKT88" s="612"/>
      <c r="SKU88" s="612"/>
      <c r="SKV88" s="612"/>
      <c r="SKW88" s="612"/>
      <c r="SKX88" s="612"/>
      <c r="SKY88" s="181"/>
      <c r="SKZ88" s="611"/>
      <c r="SLA88" s="612"/>
      <c r="SLB88" s="612"/>
      <c r="SLC88" s="612"/>
      <c r="SLD88" s="612"/>
      <c r="SLE88" s="612"/>
      <c r="SLF88" s="181"/>
      <c r="SLG88" s="611"/>
      <c r="SLH88" s="612"/>
      <c r="SLI88" s="612"/>
      <c r="SLJ88" s="612"/>
      <c r="SLK88" s="612"/>
      <c r="SLL88" s="612"/>
      <c r="SLM88" s="181"/>
      <c r="SLN88" s="611"/>
      <c r="SLO88" s="612"/>
      <c r="SLP88" s="612"/>
      <c r="SLQ88" s="612"/>
      <c r="SLR88" s="612"/>
      <c r="SLS88" s="612"/>
      <c r="SLT88" s="181"/>
      <c r="SLU88" s="611"/>
      <c r="SLV88" s="612"/>
      <c r="SLW88" s="612"/>
      <c r="SLX88" s="612"/>
      <c r="SLY88" s="612"/>
      <c r="SLZ88" s="612"/>
      <c r="SMA88" s="181"/>
      <c r="SMB88" s="611"/>
      <c r="SMC88" s="612"/>
      <c r="SMD88" s="612"/>
      <c r="SME88" s="612"/>
      <c r="SMF88" s="612"/>
      <c r="SMG88" s="612"/>
      <c r="SMH88" s="181"/>
      <c r="SMI88" s="611"/>
      <c r="SMJ88" s="612"/>
      <c r="SMK88" s="612"/>
      <c r="SML88" s="612"/>
      <c r="SMM88" s="612"/>
      <c r="SMN88" s="612"/>
      <c r="SMO88" s="181"/>
      <c r="SMP88" s="611"/>
      <c r="SMQ88" s="612"/>
      <c r="SMR88" s="612"/>
      <c r="SMS88" s="612"/>
      <c r="SMT88" s="612"/>
      <c r="SMU88" s="612"/>
      <c r="SMV88" s="181"/>
      <c r="SMW88" s="611"/>
      <c r="SMX88" s="612"/>
      <c r="SMY88" s="612"/>
      <c r="SMZ88" s="612"/>
      <c r="SNA88" s="612"/>
      <c r="SNB88" s="612"/>
      <c r="SNC88" s="181"/>
      <c r="SND88" s="611"/>
      <c r="SNE88" s="612"/>
      <c r="SNF88" s="612"/>
      <c r="SNG88" s="612"/>
      <c r="SNH88" s="612"/>
      <c r="SNI88" s="612"/>
      <c r="SNJ88" s="181"/>
      <c r="SNK88" s="611"/>
      <c r="SNL88" s="612"/>
      <c r="SNM88" s="612"/>
      <c r="SNN88" s="612"/>
      <c r="SNO88" s="612"/>
      <c r="SNP88" s="612"/>
      <c r="SNQ88" s="181"/>
      <c r="SNR88" s="611"/>
      <c r="SNS88" s="612"/>
      <c r="SNT88" s="612"/>
      <c r="SNU88" s="612"/>
      <c r="SNV88" s="612"/>
      <c r="SNW88" s="612"/>
      <c r="SNX88" s="181"/>
      <c r="SNY88" s="611"/>
      <c r="SNZ88" s="612"/>
      <c r="SOA88" s="612"/>
      <c r="SOB88" s="612"/>
      <c r="SOC88" s="612"/>
      <c r="SOD88" s="612"/>
      <c r="SOE88" s="181"/>
      <c r="SOF88" s="611"/>
      <c r="SOG88" s="612"/>
      <c r="SOH88" s="612"/>
      <c r="SOI88" s="612"/>
      <c r="SOJ88" s="612"/>
      <c r="SOK88" s="612"/>
      <c r="SOL88" s="181"/>
      <c r="SOM88" s="611"/>
      <c r="SON88" s="612"/>
      <c r="SOO88" s="612"/>
      <c r="SOP88" s="612"/>
      <c r="SOQ88" s="612"/>
      <c r="SOR88" s="612"/>
      <c r="SOS88" s="181"/>
      <c r="SOT88" s="611"/>
      <c r="SOU88" s="612"/>
      <c r="SOV88" s="612"/>
      <c r="SOW88" s="612"/>
      <c r="SOX88" s="612"/>
      <c r="SOY88" s="612"/>
      <c r="SOZ88" s="181"/>
      <c r="SPA88" s="611"/>
      <c r="SPB88" s="612"/>
      <c r="SPC88" s="612"/>
      <c r="SPD88" s="612"/>
      <c r="SPE88" s="612"/>
      <c r="SPF88" s="612"/>
      <c r="SPG88" s="181"/>
      <c r="SPH88" s="611"/>
      <c r="SPI88" s="612"/>
      <c r="SPJ88" s="612"/>
      <c r="SPK88" s="612"/>
      <c r="SPL88" s="612"/>
      <c r="SPM88" s="612"/>
      <c r="SPN88" s="181"/>
      <c r="SPO88" s="611"/>
      <c r="SPP88" s="612"/>
      <c r="SPQ88" s="612"/>
      <c r="SPR88" s="612"/>
      <c r="SPS88" s="612"/>
      <c r="SPT88" s="612"/>
      <c r="SPU88" s="181"/>
      <c r="SPV88" s="611"/>
      <c r="SPW88" s="612"/>
      <c r="SPX88" s="612"/>
      <c r="SPY88" s="612"/>
      <c r="SPZ88" s="612"/>
      <c r="SQA88" s="612"/>
      <c r="SQB88" s="181"/>
      <c r="SQC88" s="611"/>
      <c r="SQD88" s="612"/>
      <c r="SQE88" s="612"/>
      <c r="SQF88" s="612"/>
      <c r="SQG88" s="612"/>
      <c r="SQH88" s="612"/>
      <c r="SQI88" s="181"/>
      <c r="SQJ88" s="611"/>
      <c r="SQK88" s="612"/>
      <c r="SQL88" s="612"/>
      <c r="SQM88" s="612"/>
      <c r="SQN88" s="612"/>
      <c r="SQO88" s="612"/>
      <c r="SQP88" s="181"/>
      <c r="SQQ88" s="611"/>
      <c r="SQR88" s="612"/>
      <c r="SQS88" s="612"/>
      <c r="SQT88" s="612"/>
      <c r="SQU88" s="612"/>
      <c r="SQV88" s="612"/>
      <c r="SQW88" s="181"/>
      <c r="SQX88" s="611"/>
      <c r="SQY88" s="612"/>
      <c r="SQZ88" s="612"/>
      <c r="SRA88" s="612"/>
      <c r="SRB88" s="612"/>
      <c r="SRC88" s="612"/>
      <c r="SRD88" s="181"/>
      <c r="SRE88" s="611"/>
      <c r="SRF88" s="612"/>
      <c r="SRG88" s="612"/>
      <c r="SRH88" s="612"/>
      <c r="SRI88" s="612"/>
      <c r="SRJ88" s="612"/>
      <c r="SRK88" s="181"/>
      <c r="SRL88" s="611"/>
      <c r="SRM88" s="612"/>
      <c r="SRN88" s="612"/>
      <c r="SRO88" s="612"/>
      <c r="SRP88" s="612"/>
      <c r="SRQ88" s="612"/>
      <c r="SRR88" s="181"/>
      <c r="SRS88" s="611"/>
      <c r="SRT88" s="612"/>
      <c r="SRU88" s="612"/>
      <c r="SRV88" s="612"/>
      <c r="SRW88" s="612"/>
      <c r="SRX88" s="612"/>
      <c r="SRY88" s="181"/>
      <c r="SRZ88" s="611"/>
      <c r="SSA88" s="612"/>
      <c r="SSB88" s="612"/>
      <c r="SSC88" s="612"/>
      <c r="SSD88" s="612"/>
      <c r="SSE88" s="612"/>
      <c r="SSF88" s="181"/>
      <c r="SSG88" s="611"/>
      <c r="SSH88" s="612"/>
      <c r="SSI88" s="612"/>
      <c r="SSJ88" s="612"/>
      <c r="SSK88" s="612"/>
      <c r="SSL88" s="612"/>
      <c r="SSM88" s="181"/>
      <c r="SSN88" s="611"/>
      <c r="SSO88" s="612"/>
      <c r="SSP88" s="612"/>
      <c r="SSQ88" s="612"/>
      <c r="SSR88" s="612"/>
      <c r="SSS88" s="612"/>
      <c r="SST88" s="181"/>
      <c r="SSU88" s="611"/>
      <c r="SSV88" s="612"/>
      <c r="SSW88" s="612"/>
      <c r="SSX88" s="612"/>
      <c r="SSY88" s="612"/>
      <c r="SSZ88" s="612"/>
      <c r="STA88" s="181"/>
      <c r="STB88" s="611"/>
      <c r="STC88" s="612"/>
      <c r="STD88" s="612"/>
      <c r="STE88" s="612"/>
      <c r="STF88" s="612"/>
      <c r="STG88" s="612"/>
      <c r="STH88" s="181"/>
      <c r="STI88" s="611"/>
      <c r="STJ88" s="612"/>
      <c r="STK88" s="612"/>
      <c r="STL88" s="612"/>
      <c r="STM88" s="612"/>
      <c r="STN88" s="612"/>
      <c r="STO88" s="181"/>
      <c r="STP88" s="611"/>
      <c r="STQ88" s="612"/>
      <c r="STR88" s="612"/>
      <c r="STS88" s="612"/>
      <c r="STT88" s="612"/>
      <c r="STU88" s="612"/>
      <c r="STV88" s="181"/>
      <c r="STW88" s="611"/>
      <c r="STX88" s="612"/>
      <c r="STY88" s="612"/>
      <c r="STZ88" s="612"/>
      <c r="SUA88" s="612"/>
      <c r="SUB88" s="612"/>
      <c r="SUC88" s="181"/>
      <c r="SUD88" s="611"/>
      <c r="SUE88" s="612"/>
      <c r="SUF88" s="612"/>
      <c r="SUG88" s="612"/>
      <c r="SUH88" s="612"/>
      <c r="SUI88" s="612"/>
      <c r="SUJ88" s="181"/>
      <c r="SUK88" s="611"/>
      <c r="SUL88" s="612"/>
      <c r="SUM88" s="612"/>
      <c r="SUN88" s="612"/>
      <c r="SUO88" s="612"/>
      <c r="SUP88" s="612"/>
      <c r="SUQ88" s="181"/>
      <c r="SUR88" s="611"/>
      <c r="SUS88" s="612"/>
      <c r="SUT88" s="612"/>
      <c r="SUU88" s="612"/>
      <c r="SUV88" s="612"/>
      <c r="SUW88" s="612"/>
      <c r="SUX88" s="181"/>
      <c r="SUY88" s="611"/>
      <c r="SUZ88" s="612"/>
      <c r="SVA88" s="612"/>
      <c r="SVB88" s="612"/>
      <c r="SVC88" s="612"/>
      <c r="SVD88" s="612"/>
      <c r="SVE88" s="181"/>
      <c r="SVF88" s="611"/>
      <c r="SVG88" s="612"/>
      <c r="SVH88" s="612"/>
      <c r="SVI88" s="612"/>
      <c r="SVJ88" s="612"/>
      <c r="SVK88" s="612"/>
      <c r="SVL88" s="181"/>
      <c r="SVM88" s="611"/>
      <c r="SVN88" s="612"/>
      <c r="SVO88" s="612"/>
      <c r="SVP88" s="612"/>
      <c r="SVQ88" s="612"/>
      <c r="SVR88" s="612"/>
      <c r="SVS88" s="181"/>
      <c r="SVT88" s="611"/>
      <c r="SVU88" s="612"/>
      <c r="SVV88" s="612"/>
      <c r="SVW88" s="612"/>
      <c r="SVX88" s="612"/>
      <c r="SVY88" s="612"/>
      <c r="SVZ88" s="181"/>
      <c r="SWA88" s="611"/>
      <c r="SWB88" s="612"/>
      <c r="SWC88" s="612"/>
      <c r="SWD88" s="612"/>
      <c r="SWE88" s="612"/>
      <c r="SWF88" s="612"/>
      <c r="SWG88" s="181"/>
      <c r="SWH88" s="611"/>
      <c r="SWI88" s="612"/>
      <c r="SWJ88" s="612"/>
      <c r="SWK88" s="612"/>
      <c r="SWL88" s="612"/>
      <c r="SWM88" s="612"/>
      <c r="SWN88" s="181"/>
      <c r="SWO88" s="611"/>
      <c r="SWP88" s="612"/>
      <c r="SWQ88" s="612"/>
      <c r="SWR88" s="612"/>
      <c r="SWS88" s="612"/>
      <c r="SWT88" s="612"/>
      <c r="SWU88" s="181"/>
      <c r="SWV88" s="611"/>
      <c r="SWW88" s="612"/>
      <c r="SWX88" s="612"/>
      <c r="SWY88" s="612"/>
      <c r="SWZ88" s="612"/>
      <c r="SXA88" s="612"/>
      <c r="SXB88" s="181"/>
      <c r="SXC88" s="611"/>
      <c r="SXD88" s="612"/>
      <c r="SXE88" s="612"/>
      <c r="SXF88" s="612"/>
      <c r="SXG88" s="612"/>
      <c r="SXH88" s="612"/>
      <c r="SXI88" s="181"/>
      <c r="SXJ88" s="611"/>
      <c r="SXK88" s="612"/>
      <c r="SXL88" s="612"/>
      <c r="SXM88" s="612"/>
      <c r="SXN88" s="612"/>
      <c r="SXO88" s="612"/>
      <c r="SXP88" s="181"/>
      <c r="SXQ88" s="611"/>
      <c r="SXR88" s="612"/>
      <c r="SXS88" s="612"/>
      <c r="SXT88" s="612"/>
      <c r="SXU88" s="612"/>
      <c r="SXV88" s="612"/>
      <c r="SXW88" s="181"/>
      <c r="SXX88" s="611"/>
      <c r="SXY88" s="612"/>
      <c r="SXZ88" s="612"/>
      <c r="SYA88" s="612"/>
      <c r="SYB88" s="612"/>
      <c r="SYC88" s="612"/>
      <c r="SYD88" s="181"/>
      <c r="SYE88" s="611"/>
      <c r="SYF88" s="612"/>
      <c r="SYG88" s="612"/>
      <c r="SYH88" s="612"/>
      <c r="SYI88" s="612"/>
      <c r="SYJ88" s="612"/>
      <c r="SYK88" s="181"/>
      <c r="SYL88" s="611"/>
      <c r="SYM88" s="612"/>
      <c r="SYN88" s="612"/>
      <c r="SYO88" s="612"/>
      <c r="SYP88" s="612"/>
      <c r="SYQ88" s="612"/>
      <c r="SYR88" s="181"/>
      <c r="SYS88" s="611"/>
      <c r="SYT88" s="612"/>
      <c r="SYU88" s="612"/>
      <c r="SYV88" s="612"/>
      <c r="SYW88" s="612"/>
      <c r="SYX88" s="612"/>
      <c r="SYY88" s="181"/>
      <c r="SYZ88" s="611"/>
      <c r="SZA88" s="612"/>
      <c r="SZB88" s="612"/>
      <c r="SZC88" s="612"/>
      <c r="SZD88" s="612"/>
      <c r="SZE88" s="612"/>
      <c r="SZF88" s="181"/>
      <c r="SZG88" s="611"/>
      <c r="SZH88" s="612"/>
      <c r="SZI88" s="612"/>
      <c r="SZJ88" s="612"/>
      <c r="SZK88" s="612"/>
      <c r="SZL88" s="612"/>
      <c r="SZM88" s="181"/>
      <c r="SZN88" s="611"/>
      <c r="SZO88" s="612"/>
      <c r="SZP88" s="612"/>
      <c r="SZQ88" s="612"/>
      <c r="SZR88" s="612"/>
      <c r="SZS88" s="612"/>
      <c r="SZT88" s="181"/>
      <c r="SZU88" s="611"/>
      <c r="SZV88" s="612"/>
      <c r="SZW88" s="612"/>
      <c r="SZX88" s="612"/>
      <c r="SZY88" s="612"/>
      <c r="SZZ88" s="612"/>
      <c r="TAA88" s="181"/>
      <c r="TAB88" s="611"/>
      <c r="TAC88" s="612"/>
      <c r="TAD88" s="612"/>
      <c r="TAE88" s="612"/>
      <c r="TAF88" s="612"/>
      <c r="TAG88" s="612"/>
      <c r="TAH88" s="181"/>
      <c r="TAI88" s="611"/>
      <c r="TAJ88" s="612"/>
      <c r="TAK88" s="612"/>
      <c r="TAL88" s="612"/>
      <c r="TAM88" s="612"/>
      <c r="TAN88" s="612"/>
      <c r="TAO88" s="181"/>
      <c r="TAP88" s="611"/>
      <c r="TAQ88" s="612"/>
      <c r="TAR88" s="612"/>
      <c r="TAS88" s="612"/>
      <c r="TAT88" s="612"/>
      <c r="TAU88" s="612"/>
      <c r="TAV88" s="181"/>
      <c r="TAW88" s="611"/>
      <c r="TAX88" s="612"/>
      <c r="TAY88" s="612"/>
      <c r="TAZ88" s="612"/>
      <c r="TBA88" s="612"/>
      <c r="TBB88" s="612"/>
      <c r="TBC88" s="181"/>
      <c r="TBD88" s="611"/>
      <c r="TBE88" s="612"/>
      <c r="TBF88" s="612"/>
      <c r="TBG88" s="612"/>
      <c r="TBH88" s="612"/>
      <c r="TBI88" s="612"/>
      <c r="TBJ88" s="181"/>
      <c r="TBK88" s="611"/>
      <c r="TBL88" s="612"/>
      <c r="TBM88" s="612"/>
      <c r="TBN88" s="612"/>
      <c r="TBO88" s="612"/>
      <c r="TBP88" s="612"/>
      <c r="TBQ88" s="181"/>
      <c r="TBR88" s="611"/>
      <c r="TBS88" s="612"/>
      <c r="TBT88" s="612"/>
      <c r="TBU88" s="612"/>
      <c r="TBV88" s="612"/>
      <c r="TBW88" s="612"/>
      <c r="TBX88" s="181"/>
      <c r="TBY88" s="611"/>
      <c r="TBZ88" s="612"/>
      <c r="TCA88" s="612"/>
      <c r="TCB88" s="612"/>
      <c r="TCC88" s="612"/>
      <c r="TCD88" s="612"/>
      <c r="TCE88" s="181"/>
      <c r="TCF88" s="611"/>
      <c r="TCG88" s="612"/>
      <c r="TCH88" s="612"/>
      <c r="TCI88" s="612"/>
      <c r="TCJ88" s="612"/>
      <c r="TCK88" s="612"/>
      <c r="TCL88" s="181"/>
      <c r="TCM88" s="611"/>
      <c r="TCN88" s="612"/>
      <c r="TCO88" s="612"/>
      <c r="TCP88" s="612"/>
      <c r="TCQ88" s="612"/>
      <c r="TCR88" s="612"/>
      <c r="TCS88" s="181"/>
      <c r="TCT88" s="611"/>
      <c r="TCU88" s="612"/>
      <c r="TCV88" s="612"/>
      <c r="TCW88" s="612"/>
      <c r="TCX88" s="612"/>
      <c r="TCY88" s="612"/>
      <c r="TCZ88" s="181"/>
      <c r="TDA88" s="611"/>
      <c r="TDB88" s="612"/>
      <c r="TDC88" s="612"/>
      <c r="TDD88" s="612"/>
      <c r="TDE88" s="612"/>
      <c r="TDF88" s="612"/>
      <c r="TDG88" s="181"/>
      <c r="TDH88" s="611"/>
      <c r="TDI88" s="612"/>
      <c r="TDJ88" s="612"/>
      <c r="TDK88" s="612"/>
      <c r="TDL88" s="612"/>
      <c r="TDM88" s="612"/>
      <c r="TDN88" s="181"/>
      <c r="TDO88" s="611"/>
      <c r="TDP88" s="612"/>
      <c r="TDQ88" s="612"/>
      <c r="TDR88" s="612"/>
      <c r="TDS88" s="612"/>
      <c r="TDT88" s="612"/>
      <c r="TDU88" s="181"/>
      <c r="TDV88" s="611"/>
      <c r="TDW88" s="612"/>
      <c r="TDX88" s="612"/>
      <c r="TDY88" s="612"/>
      <c r="TDZ88" s="612"/>
      <c r="TEA88" s="612"/>
      <c r="TEB88" s="181"/>
      <c r="TEC88" s="611"/>
      <c r="TED88" s="612"/>
      <c r="TEE88" s="612"/>
      <c r="TEF88" s="612"/>
      <c r="TEG88" s="612"/>
      <c r="TEH88" s="612"/>
      <c r="TEI88" s="181"/>
      <c r="TEJ88" s="611"/>
      <c r="TEK88" s="612"/>
      <c r="TEL88" s="612"/>
      <c r="TEM88" s="612"/>
      <c r="TEN88" s="612"/>
      <c r="TEO88" s="612"/>
      <c r="TEP88" s="181"/>
      <c r="TEQ88" s="611"/>
      <c r="TER88" s="612"/>
      <c r="TES88" s="612"/>
      <c r="TET88" s="612"/>
      <c r="TEU88" s="612"/>
      <c r="TEV88" s="612"/>
      <c r="TEW88" s="181"/>
      <c r="TEX88" s="611"/>
      <c r="TEY88" s="612"/>
      <c r="TEZ88" s="612"/>
      <c r="TFA88" s="612"/>
      <c r="TFB88" s="612"/>
      <c r="TFC88" s="612"/>
      <c r="TFD88" s="181"/>
      <c r="TFE88" s="611"/>
      <c r="TFF88" s="612"/>
      <c r="TFG88" s="612"/>
      <c r="TFH88" s="612"/>
      <c r="TFI88" s="612"/>
      <c r="TFJ88" s="612"/>
      <c r="TFK88" s="181"/>
      <c r="TFL88" s="611"/>
      <c r="TFM88" s="612"/>
      <c r="TFN88" s="612"/>
      <c r="TFO88" s="612"/>
      <c r="TFP88" s="612"/>
      <c r="TFQ88" s="612"/>
      <c r="TFR88" s="181"/>
      <c r="TFS88" s="611"/>
      <c r="TFT88" s="612"/>
      <c r="TFU88" s="612"/>
      <c r="TFV88" s="612"/>
      <c r="TFW88" s="612"/>
      <c r="TFX88" s="612"/>
      <c r="TFY88" s="181"/>
      <c r="TFZ88" s="611"/>
      <c r="TGA88" s="612"/>
      <c r="TGB88" s="612"/>
      <c r="TGC88" s="612"/>
      <c r="TGD88" s="612"/>
      <c r="TGE88" s="612"/>
      <c r="TGF88" s="181"/>
      <c r="TGG88" s="611"/>
      <c r="TGH88" s="612"/>
      <c r="TGI88" s="612"/>
      <c r="TGJ88" s="612"/>
      <c r="TGK88" s="612"/>
      <c r="TGL88" s="612"/>
      <c r="TGM88" s="181"/>
      <c r="TGN88" s="611"/>
      <c r="TGO88" s="612"/>
      <c r="TGP88" s="612"/>
      <c r="TGQ88" s="612"/>
      <c r="TGR88" s="612"/>
      <c r="TGS88" s="612"/>
      <c r="TGT88" s="181"/>
      <c r="TGU88" s="611"/>
      <c r="TGV88" s="612"/>
      <c r="TGW88" s="612"/>
      <c r="TGX88" s="612"/>
      <c r="TGY88" s="612"/>
      <c r="TGZ88" s="612"/>
      <c r="THA88" s="181"/>
      <c r="THB88" s="611"/>
      <c r="THC88" s="612"/>
      <c r="THD88" s="612"/>
      <c r="THE88" s="612"/>
      <c r="THF88" s="612"/>
      <c r="THG88" s="612"/>
      <c r="THH88" s="181"/>
      <c r="THI88" s="611"/>
      <c r="THJ88" s="612"/>
      <c r="THK88" s="612"/>
      <c r="THL88" s="612"/>
      <c r="THM88" s="612"/>
      <c r="THN88" s="612"/>
      <c r="THO88" s="181"/>
      <c r="THP88" s="611"/>
      <c r="THQ88" s="612"/>
      <c r="THR88" s="612"/>
      <c r="THS88" s="612"/>
      <c r="THT88" s="612"/>
      <c r="THU88" s="612"/>
      <c r="THV88" s="181"/>
      <c r="THW88" s="611"/>
      <c r="THX88" s="612"/>
      <c r="THY88" s="612"/>
      <c r="THZ88" s="612"/>
      <c r="TIA88" s="612"/>
      <c r="TIB88" s="612"/>
      <c r="TIC88" s="181"/>
      <c r="TID88" s="611"/>
      <c r="TIE88" s="612"/>
      <c r="TIF88" s="612"/>
      <c r="TIG88" s="612"/>
      <c r="TIH88" s="612"/>
      <c r="TII88" s="612"/>
      <c r="TIJ88" s="181"/>
      <c r="TIK88" s="611"/>
      <c r="TIL88" s="612"/>
      <c r="TIM88" s="612"/>
      <c r="TIN88" s="612"/>
      <c r="TIO88" s="612"/>
      <c r="TIP88" s="612"/>
      <c r="TIQ88" s="181"/>
      <c r="TIR88" s="611"/>
      <c r="TIS88" s="612"/>
      <c r="TIT88" s="612"/>
      <c r="TIU88" s="612"/>
      <c r="TIV88" s="612"/>
      <c r="TIW88" s="612"/>
      <c r="TIX88" s="181"/>
      <c r="TIY88" s="611"/>
      <c r="TIZ88" s="612"/>
      <c r="TJA88" s="612"/>
      <c r="TJB88" s="612"/>
      <c r="TJC88" s="612"/>
      <c r="TJD88" s="612"/>
      <c r="TJE88" s="181"/>
      <c r="TJF88" s="611"/>
      <c r="TJG88" s="612"/>
      <c r="TJH88" s="612"/>
      <c r="TJI88" s="612"/>
      <c r="TJJ88" s="612"/>
      <c r="TJK88" s="612"/>
      <c r="TJL88" s="181"/>
      <c r="TJM88" s="611"/>
      <c r="TJN88" s="612"/>
      <c r="TJO88" s="612"/>
      <c r="TJP88" s="612"/>
      <c r="TJQ88" s="612"/>
      <c r="TJR88" s="612"/>
      <c r="TJS88" s="181"/>
      <c r="TJT88" s="611"/>
      <c r="TJU88" s="612"/>
      <c r="TJV88" s="612"/>
      <c r="TJW88" s="612"/>
      <c r="TJX88" s="612"/>
      <c r="TJY88" s="612"/>
      <c r="TJZ88" s="181"/>
      <c r="TKA88" s="611"/>
      <c r="TKB88" s="612"/>
      <c r="TKC88" s="612"/>
      <c r="TKD88" s="612"/>
      <c r="TKE88" s="612"/>
      <c r="TKF88" s="612"/>
      <c r="TKG88" s="181"/>
      <c r="TKH88" s="611"/>
      <c r="TKI88" s="612"/>
      <c r="TKJ88" s="612"/>
      <c r="TKK88" s="612"/>
      <c r="TKL88" s="612"/>
      <c r="TKM88" s="612"/>
      <c r="TKN88" s="181"/>
      <c r="TKO88" s="611"/>
      <c r="TKP88" s="612"/>
      <c r="TKQ88" s="612"/>
      <c r="TKR88" s="612"/>
      <c r="TKS88" s="612"/>
      <c r="TKT88" s="612"/>
      <c r="TKU88" s="181"/>
      <c r="TKV88" s="611"/>
      <c r="TKW88" s="612"/>
      <c r="TKX88" s="612"/>
      <c r="TKY88" s="612"/>
      <c r="TKZ88" s="612"/>
      <c r="TLA88" s="612"/>
      <c r="TLB88" s="181"/>
      <c r="TLC88" s="611"/>
      <c r="TLD88" s="612"/>
      <c r="TLE88" s="612"/>
      <c r="TLF88" s="612"/>
      <c r="TLG88" s="612"/>
      <c r="TLH88" s="612"/>
      <c r="TLI88" s="181"/>
      <c r="TLJ88" s="611"/>
      <c r="TLK88" s="612"/>
      <c r="TLL88" s="612"/>
      <c r="TLM88" s="612"/>
      <c r="TLN88" s="612"/>
      <c r="TLO88" s="612"/>
      <c r="TLP88" s="181"/>
      <c r="TLQ88" s="611"/>
      <c r="TLR88" s="612"/>
      <c r="TLS88" s="612"/>
      <c r="TLT88" s="612"/>
      <c r="TLU88" s="612"/>
      <c r="TLV88" s="612"/>
      <c r="TLW88" s="181"/>
      <c r="TLX88" s="611"/>
      <c r="TLY88" s="612"/>
      <c r="TLZ88" s="612"/>
      <c r="TMA88" s="612"/>
      <c r="TMB88" s="612"/>
      <c r="TMC88" s="612"/>
      <c r="TMD88" s="181"/>
      <c r="TME88" s="611"/>
      <c r="TMF88" s="612"/>
      <c r="TMG88" s="612"/>
      <c r="TMH88" s="612"/>
      <c r="TMI88" s="612"/>
      <c r="TMJ88" s="612"/>
      <c r="TMK88" s="181"/>
      <c r="TML88" s="611"/>
      <c r="TMM88" s="612"/>
      <c r="TMN88" s="612"/>
      <c r="TMO88" s="612"/>
      <c r="TMP88" s="612"/>
      <c r="TMQ88" s="612"/>
      <c r="TMR88" s="181"/>
      <c r="TMS88" s="611"/>
      <c r="TMT88" s="612"/>
      <c r="TMU88" s="612"/>
      <c r="TMV88" s="612"/>
      <c r="TMW88" s="612"/>
      <c r="TMX88" s="612"/>
      <c r="TMY88" s="181"/>
      <c r="TMZ88" s="611"/>
      <c r="TNA88" s="612"/>
      <c r="TNB88" s="612"/>
      <c r="TNC88" s="612"/>
      <c r="TND88" s="612"/>
      <c r="TNE88" s="612"/>
      <c r="TNF88" s="181"/>
      <c r="TNG88" s="611"/>
      <c r="TNH88" s="612"/>
      <c r="TNI88" s="612"/>
      <c r="TNJ88" s="612"/>
      <c r="TNK88" s="612"/>
      <c r="TNL88" s="612"/>
      <c r="TNM88" s="181"/>
      <c r="TNN88" s="611"/>
      <c r="TNO88" s="612"/>
      <c r="TNP88" s="612"/>
      <c r="TNQ88" s="612"/>
      <c r="TNR88" s="612"/>
      <c r="TNS88" s="612"/>
      <c r="TNT88" s="181"/>
      <c r="TNU88" s="611"/>
      <c r="TNV88" s="612"/>
      <c r="TNW88" s="612"/>
      <c r="TNX88" s="612"/>
      <c r="TNY88" s="612"/>
      <c r="TNZ88" s="612"/>
      <c r="TOA88" s="181"/>
      <c r="TOB88" s="611"/>
      <c r="TOC88" s="612"/>
      <c r="TOD88" s="612"/>
      <c r="TOE88" s="612"/>
      <c r="TOF88" s="612"/>
      <c r="TOG88" s="612"/>
      <c r="TOH88" s="181"/>
      <c r="TOI88" s="611"/>
      <c r="TOJ88" s="612"/>
      <c r="TOK88" s="612"/>
      <c r="TOL88" s="612"/>
      <c r="TOM88" s="612"/>
      <c r="TON88" s="612"/>
      <c r="TOO88" s="181"/>
      <c r="TOP88" s="611"/>
      <c r="TOQ88" s="612"/>
      <c r="TOR88" s="612"/>
      <c r="TOS88" s="612"/>
      <c r="TOT88" s="612"/>
      <c r="TOU88" s="612"/>
      <c r="TOV88" s="181"/>
      <c r="TOW88" s="611"/>
      <c r="TOX88" s="612"/>
      <c r="TOY88" s="612"/>
      <c r="TOZ88" s="612"/>
      <c r="TPA88" s="612"/>
      <c r="TPB88" s="612"/>
      <c r="TPC88" s="181"/>
      <c r="TPD88" s="611"/>
      <c r="TPE88" s="612"/>
      <c r="TPF88" s="612"/>
      <c r="TPG88" s="612"/>
      <c r="TPH88" s="612"/>
      <c r="TPI88" s="612"/>
      <c r="TPJ88" s="181"/>
      <c r="TPK88" s="611"/>
      <c r="TPL88" s="612"/>
      <c r="TPM88" s="612"/>
      <c r="TPN88" s="612"/>
      <c r="TPO88" s="612"/>
      <c r="TPP88" s="612"/>
      <c r="TPQ88" s="181"/>
      <c r="TPR88" s="611"/>
      <c r="TPS88" s="612"/>
      <c r="TPT88" s="612"/>
      <c r="TPU88" s="612"/>
      <c r="TPV88" s="612"/>
      <c r="TPW88" s="612"/>
      <c r="TPX88" s="181"/>
      <c r="TPY88" s="611"/>
      <c r="TPZ88" s="612"/>
      <c r="TQA88" s="612"/>
      <c r="TQB88" s="612"/>
      <c r="TQC88" s="612"/>
      <c r="TQD88" s="612"/>
      <c r="TQE88" s="181"/>
      <c r="TQF88" s="611"/>
      <c r="TQG88" s="612"/>
      <c r="TQH88" s="612"/>
      <c r="TQI88" s="612"/>
      <c r="TQJ88" s="612"/>
      <c r="TQK88" s="612"/>
      <c r="TQL88" s="181"/>
      <c r="TQM88" s="611"/>
      <c r="TQN88" s="612"/>
      <c r="TQO88" s="612"/>
      <c r="TQP88" s="612"/>
      <c r="TQQ88" s="612"/>
      <c r="TQR88" s="612"/>
      <c r="TQS88" s="181"/>
      <c r="TQT88" s="611"/>
      <c r="TQU88" s="612"/>
      <c r="TQV88" s="612"/>
      <c r="TQW88" s="612"/>
      <c r="TQX88" s="612"/>
      <c r="TQY88" s="612"/>
      <c r="TQZ88" s="181"/>
      <c r="TRA88" s="611"/>
      <c r="TRB88" s="612"/>
      <c r="TRC88" s="612"/>
      <c r="TRD88" s="612"/>
      <c r="TRE88" s="612"/>
      <c r="TRF88" s="612"/>
      <c r="TRG88" s="181"/>
      <c r="TRH88" s="611"/>
      <c r="TRI88" s="612"/>
      <c r="TRJ88" s="612"/>
      <c r="TRK88" s="612"/>
      <c r="TRL88" s="612"/>
      <c r="TRM88" s="612"/>
      <c r="TRN88" s="181"/>
      <c r="TRO88" s="611"/>
      <c r="TRP88" s="612"/>
      <c r="TRQ88" s="612"/>
      <c r="TRR88" s="612"/>
      <c r="TRS88" s="612"/>
      <c r="TRT88" s="612"/>
      <c r="TRU88" s="181"/>
      <c r="TRV88" s="611"/>
      <c r="TRW88" s="612"/>
      <c r="TRX88" s="612"/>
      <c r="TRY88" s="612"/>
      <c r="TRZ88" s="612"/>
      <c r="TSA88" s="612"/>
      <c r="TSB88" s="181"/>
      <c r="TSC88" s="611"/>
      <c r="TSD88" s="612"/>
      <c r="TSE88" s="612"/>
      <c r="TSF88" s="612"/>
      <c r="TSG88" s="612"/>
      <c r="TSH88" s="612"/>
      <c r="TSI88" s="181"/>
      <c r="TSJ88" s="611"/>
      <c r="TSK88" s="612"/>
      <c r="TSL88" s="612"/>
      <c r="TSM88" s="612"/>
      <c r="TSN88" s="612"/>
      <c r="TSO88" s="612"/>
      <c r="TSP88" s="181"/>
      <c r="TSQ88" s="611"/>
      <c r="TSR88" s="612"/>
      <c r="TSS88" s="612"/>
      <c r="TST88" s="612"/>
      <c r="TSU88" s="612"/>
      <c r="TSV88" s="612"/>
      <c r="TSW88" s="181"/>
      <c r="TSX88" s="611"/>
      <c r="TSY88" s="612"/>
      <c r="TSZ88" s="612"/>
      <c r="TTA88" s="612"/>
      <c r="TTB88" s="612"/>
      <c r="TTC88" s="612"/>
      <c r="TTD88" s="181"/>
      <c r="TTE88" s="611"/>
      <c r="TTF88" s="612"/>
      <c r="TTG88" s="612"/>
      <c r="TTH88" s="612"/>
      <c r="TTI88" s="612"/>
      <c r="TTJ88" s="612"/>
      <c r="TTK88" s="181"/>
      <c r="TTL88" s="611"/>
      <c r="TTM88" s="612"/>
      <c r="TTN88" s="612"/>
      <c r="TTO88" s="612"/>
      <c r="TTP88" s="612"/>
      <c r="TTQ88" s="612"/>
      <c r="TTR88" s="181"/>
      <c r="TTS88" s="611"/>
      <c r="TTT88" s="612"/>
      <c r="TTU88" s="612"/>
      <c r="TTV88" s="612"/>
      <c r="TTW88" s="612"/>
      <c r="TTX88" s="612"/>
      <c r="TTY88" s="181"/>
      <c r="TTZ88" s="611"/>
      <c r="TUA88" s="612"/>
      <c r="TUB88" s="612"/>
      <c r="TUC88" s="612"/>
      <c r="TUD88" s="612"/>
      <c r="TUE88" s="612"/>
      <c r="TUF88" s="181"/>
      <c r="TUG88" s="611"/>
      <c r="TUH88" s="612"/>
      <c r="TUI88" s="612"/>
      <c r="TUJ88" s="612"/>
      <c r="TUK88" s="612"/>
      <c r="TUL88" s="612"/>
      <c r="TUM88" s="181"/>
      <c r="TUN88" s="611"/>
      <c r="TUO88" s="612"/>
      <c r="TUP88" s="612"/>
      <c r="TUQ88" s="612"/>
      <c r="TUR88" s="612"/>
      <c r="TUS88" s="612"/>
      <c r="TUT88" s="181"/>
      <c r="TUU88" s="611"/>
      <c r="TUV88" s="612"/>
      <c r="TUW88" s="612"/>
      <c r="TUX88" s="612"/>
      <c r="TUY88" s="612"/>
      <c r="TUZ88" s="612"/>
      <c r="TVA88" s="181"/>
      <c r="TVB88" s="611"/>
      <c r="TVC88" s="612"/>
      <c r="TVD88" s="612"/>
      <c r="TVE88" s="612"/>
      <c r="TVF88" s="612"/>
      <c r="TVG88" s="612"/>
      <c r="TVH88" s="181"/>
      <c r="TVI88" s="611"/>
      <c r="TVJ88" s="612"/>
      <c r="TVK88" s="612"/>
      <c r="TVL88" s="612"/>
      <c r="TVM88" s="612"/>
      <c r="TVN88" s="612"/>
      <c r="TVO88" s="181"/>
      <c r="TVP88" s="611"/>
      <c r="TVQ88" s="612"/>
      <c r="TVR88" s="612"/>
      <c r="TVS88" s="612"/>
      <c r="TVT88" s="612"/>
      <c r="TVU88" s="612"/>
      <c r="TVV88" s="181"/>
      <c r="TVW88" s="611"/>
      <c r="TVX88" s="612"/>
      <c r="TVY88" s="612"/>
      <c r="TVZ88" s="612"/>
      <c r="TWA88" s="612"/>
      <c r="TWB88" s="612"/>
      <c r="TWC88" s="181"/>
      <c r="TWD88" s="611"/>
      <c r="TWE88" s="612"/>
      <c r="TWF88" s="612"/>
      <c r="TWG88" s="612"/>
      <c r="TWH88" s="612"/>
      <c r="TWI88" s="612"/>
      <c r="TWJ88" s="181"/>
      <c r="TWK88" s="611"/>
      <c r="TWL88" s="612"/>
      <c r="TWM88" s="612"/>
      <c r="TWN88" s="612"/>
      <c r="TWO88" s="612"/>
      <c r="TWP88" s="612"/>
      <c r="TWQ88" s="181"/>
      <c r="TWR88" s="611"/>
      <c r="TWS88" s="612"/>
      <c r="TWT88" s="612"/>
      <c r="TWU88" s="612"/>
      <c r="TWV88" s="612"/>
      <c r="TWW88" s="612"/>
      <c r="TWX88" s="181"/>
      <c r="TWY88" s="611"/>
      <c r="TWZ88" s="612"/>
      <c r="TXA88" s="612"/>
      <c r="TXB88" s="612"/>
      <c r="TXC88" s="612"/>
      <c r="TXD88" s="612"/>
      <c r="TXE88" s="181"/>
      <c r="TXF88" s="611"/>
      <c r="TXG88" s="612"/>
      <c r="TXH88" s="612"/>
      <c r="TXI88" s="612"/>
      <c r="TXJ88" s="612"/>
      <c r="TXK88" s="612"/>
      <c r="TXL88" s="181"/>
      <c r="TXM88" s="611"/>
      <c r="TXN88" s="612"/>
      <c r="TXO88" s="612"/>
      <c r="TXP88" s="612"/>
      <c r="TXQ88" s="612"/>
      <c r="TXR88" s="612"/>
      <c r="TXS88" s="181"/>
      <c r="TXT88" s="611"/>
      <c r="TXU88" s="612"/>
      <c r="TXV88" s="612"/>
      <c r="TXW88" s="612"/>
      <c r="TXX88" s="612"/>
      <c r="TXY88" s="612"/>
      <c r="TXZ88" s="181"/>
      <c r="TYA88" s="611"/>
      <c r="TYB88" s="612"/>
      <c r="TYC88" s="612"/>
      <c r="TYD88" s="612"/>
      <c r="TYE88" s="612"/>
      <c r="TYF88" s="612"/>
      <c r="TYG88" s="181"/>
      <c r="TYH88" s="611"/>
      <c r="TYI88" s="612"/>
      <c r="TYJ88" s="612"/>
      <c r="TYK88" s="612"/>
      <c r="TYL88" s="612"/>
      <c r="TYM88" s="612"/>
      <c r="TYN88" s="181"/>
      <c r="TYO88" s="611"/>
      <c r="TYP88" s="612"/>
      <c r="TYQ88" s="612"/>
      <c r="TYR88" s="612"/>
      <c r="TYS88" s="612"/>
      <c r="TYT88" s="612"/>
      <c r="TYU88" s="181"/>
      <c r="TYV88" s="611"/>
      <c r="TYW88" s="612"/>
      <c r="TYX88" s="612"/>
      <c r="TYY88" s="612"/>
      <c r="TYZ88" s="612"/>
      <c r="TZA88" s="612"/>
      <c r="TZB88" s="181"/>
      <c r="TZC88" s="611"/>
      <c r="TZD88" s="612"/>
      <c r="TZE88" s="612"/>
      <c r="TZF88" s="612"/>
      <c r="TZG88" s="612"/>
      <c r="TZH88" s="612"/>
      <c r="TZI88" s="181"/>
      <c r="TZJ88" s="611"/>
      <c r="TZK88" s="612"/>
      <c r="TZL88" s="612"/>
      <c r="TZM88" s="612"/>
      <c r="TZN88" s="612"/>
      <c r="TZO88" s="612"/>
      <c r="TZP88" s="181"/>
      <c r="TZQ88" s="611"/>
      <c r="TZR88" s="612"/>
      <c r="TZS88" s="612"/>
      <c r="TZT88" s="612"/>
      <c r="TZU88" s="612"/>
      <c r="TZV88" s="612"/>
      <c r="TZW88" s="181"/>
      <c r="TZX88" s="611"/>
      <c r="TZY88" s="612"/>
      <c r="TZZ88" s="612"/>
      <c r="UAA88" s="612"/>
      <c r="UAB88" s="612"/>
      <c r="UAC88" s="612"/>
      <c r="UAD88" s="181"/>
      <c r="UAE88" s="611"/>
      <c r="UAF88" s="612"/>
      <c r="UAG88" s="612"/>
      <c r="UAH88" s="612"/>
      <c r="UAI88" s="612"/>
      <c r="UAJ88" s="612"/>
      <c r="UAK88" s="181"/>
      <c r="UAL88" s="611"/>
      <c r="UAM88" s="612"/>
      <c r="UAN88" s="612"/>
      <c r="UAO88" s="612"/>
      <c r="UAP88" s="612"/>
      <c r="UAQ88" s="612"/>
      <c r="UAR88" s="181"/>
      <c r="UAS88" s="611"/>
      <c r="UAT88" s="612"/>
      <c r="UAU88" s="612"/>
      <c r="UAV88" s="612"/>
      <c r="UAW88" s="612"/>
      <c r="UAX88" s="612"/>
      <c r="UAY88" s="181"/>
      <c r="UAZ88" s="611"/>
      <c r="UBA88" s="612"/>
      <c r="UBB88" s="612"/>
      <c r="UBC88" s="612"/>
      <c r="UBD88" s="612"/>
      <c r="UBE88" s="612"/>
      <c r="UBF88" s="181"/>
      <c r="UBG88" s="611"/>
      <c r="UBH88" s="612"/>
      <c r="UBI88" s="612"/>
      <c r="UBJ88" s="612"/>
      <c r="UBK88" s="612"/>
      <c r="UBL88" s="612"/>
      <c r="UBM88" s="181"/>
      <c r="UBN88" s="611"/>
      <c r="UBO88" s="612"/>
      <c r="UBP88" s="612"/>
      <c r="UBQ88" s="612"/>
      <c r="UBR88" s="612"/>
      <c r="UBS88" s="612"/>
      <c r="UBT88" s="181"/>
      <c r="UBU88" s="611"/>
      <c r="UBV88" s="612"/>
      <c r="UBW88" s="612"/>
      <c r="UBX88" s="612"/>
      <c r="UBY88" s="612"/>
      <c r="UBZ88" s="612"/>
      <c r="UCA88" s="181"/>
      <c r="UCB88" s="611"/>
      <c r="UCC88" s="612"/>
      <c r="UCD88" s="612"/>
      <c r="UCE88" s="612"/>
      <c r="UCF88" s="612"/>
      <c r="UCG88" s="612"/>
      <c r="UCH88" s="181"/>
      <c r="UCI88" s="611"/>
      <c r="UCJ88" s="612"/>
      <c r="UCK88" s="612"/>
      <c r="UCL88" s="612"/>
      <c r="UCM88" s="612"/>
      <c r="UCN88" s="612"/>
      <c r="UCO88" s="181"/>
      <c r="UCP88" s="611"/>
      <c r="UCQ88" s="612"/>
      <c r="UCR88" s="612"/>
      <c r="UCS88" s="612"/>
      <c r="UCT88" s="612"/>
      <c r="UCU88" s="612"/>
      <c r="UCV88" s="181"/>
      <c r="UCW88" s="611"/>
      <c r="UCX88" s="612"/>
      <c r="UCY88" s="612"/>
      <c r="UCZ88" s="612"/>
      <c r="UDA88" s="612"/>
      <c r="UDB88" s="612"/>
      <c r="UDC88" s="181"/>
      <c r="UDD88" s="611"/>
      <c r="UDE88" s="612"/>
      <c r="UDF88" s="612"/>
      <c r="UDG88" s="612"/>
      <c r="UDH88" s="612"/>
      <c r="UDI88" s="612"/>
      <c r="UDJ88" s="181"/>
      <c r="UDK88" s="611"/>
      <c r="UDL88" s="612"/>
      <c r="UDM88" s="612"/>
      <c r="UDN88" s="612"/>
      <c r="UDO88" s="612"/>
      <c r="UDP88" s="612"/>
      <c r="UDQ88" s="181"/>
      <c r="UDR88" s="611"/>
      <c r="UDS88" s="612"/>
      <c r="UDT88" s="612"/>
      <c r="UDU88" s="612"/>
      <c r="UDV88" s="612"/>
      <c r="UDW88" s="612"/>
      <c r="UDX88" s="181"/>
      <c r="UDY88" s="611"/>
      <c r="UDZ88" s="612"/>
      <c r="UEA88" s="612"/>
      <c r="UEB88" s="612"/>
      <c r="UEC88" s="612"/>
      <c r="UED88" s="612"/>
      <c r="UEE88" s="181"/>
      <c r="UEF88" s="611"/>
      <c r="UEG88" s="612"/>
      <c r="UEH88" s="612"/>
      <c r="UEI88" s="612"/>
      <c r="UEJ88" s="612"/>
      <c r="UEK88" s="612"/>
      <c r="UEL88" s="181"/>
      <c r="UEM88" s="611"/>
      <c r="UEN88" s="612"/>
      <c r="UEO88" s="612"/>
      <c r="UEP88" s="612"/>
      <c r="UEQ88" s="612"/>
      <c r="UER88" s="612"/>
      <c r="UES88" s="181"/>
      <c r="UET88" s="611"/>
      <c r="UEU88" s="612"/>
      <c r="UEV88" s="612"/>
      <c r="UEW88" s="612"/>
      <c r="UEX88" s="612"/>
      <c r="UEY88" s="612"/>
      <c r="UEZ88" s="181"/>
      <c r="UFA88" s="611"/>
      <c r="UFB88" s="612"/>
      <c r="UFC88" s="612"/>
      <c r="UFD88" s="612"/>
      <c r="UFE88" s="612"/>
      <c r="UFF88" s="612"/>
      <c r="UFG88" s="181"/>
      <c r="UFH88" s="611"/>
      <c r="UFI88" s="612"/>
      <c r="UFJ88" s="612"/>
      <c r="UFK88" s="612"/>
      <c r="UFL88" s="612"/>
      <c r="UFM88" s="612"/>
      <c r="UFN88" s="181"/>
      <c r="UFO88" s="611"/>
      <c r="UFP88" s="612"/>
      <c r="UFQ88" s="612"/>
      <c r="UFR88" s="612"/>
      <c r="UFS88" s="612"/>
      <c r="UFT88" s="612"/>
      <c r="UFU88" s="181"/>
      <c r="UFV88" s="611"/>
      <c r="UFW88" s="612"/>
      <c r="UFX88" s="612"/>
      <c r="UFY88" s="612"/>
      <c r="UFZ88" s="612"/>
      <c r="UGA88" s="612"/>
      <c r="UGB88" s="181"/>
      <c r="UGC88" s="611"/>
      <c r="UGD88" s="612"/>
      <c r="UGE88" s="612"/>
      <c r="UGF88" s="612"/>
      <c r="UGG88" s="612"/>
      <c r="UGH88" s="612"/>
      <c r="UGI88" s="181"/>
      <c r="UGJ88" s="611"/>
      <c r="UGK88" s="612"/>
      <c r="UGL88" s="612"/>
      <c r="UGM88" s="612"/>
      <c r="UGN88" s="612"/>
      <c r="UGO88" s="612"/>
      <c r="UGP88" s="181"/>
      <c r="UGQ88" s="611"/>
      <c r="UGR88" s="612"/>
      <c r="UGS88" s="612"/>
      <c r="UGT88" s="612"/>
      <c r="UGU88" s="612"/>
      <c r="UGV88" s="612"/>
      <c r="UGW88" s="181"/>
      <c r="UGX88" s="611"/>
      <c r="UGY88" s="612"/>
      <c r="UGZ88" s="612"/>
      <c r="UHA88" s="612"/>
      <c r="UHB88" s="612"/>
      <c r="UHC88" s="612"/>
      <c r="UHD88" s="181"/>
      <c r="UHE88" s="611"/>
      <c r="UHF88" s="612"/>
      <c r="UHG88" s="612"/>
      <c r="UHH88" s="612"/>
      <c r="UHI88" s="612"/>
      <c r="UHJ88" s="612"/>
      <c r="UHK88" s="181"/>
      <c r="UHL88" s="611"/>
      <c r="UHM88" s="612"/>
      <c r="UHN88" s="612"/>
      <c r="UHO88" s="612"/>
      <c r="UHP88" s="612"/>
      <c r="UHQ88" s="612"/>
      <c r="UHR88" s="181"/>
      <c r="UHS88" s="611"/>
      <c r="UHT88" s="612"/>
      <c r="UHU88" s="612"/>
      <c r="UHV88" s="612"/>
      <c r="UHW88" s="612"/>
      <c r="UHX88" s="612"/>
      <c r="UHY88" s="181"/>
      <c r="UHZ88" s="611"/>
      <c r="UIA88" s="612"/>
      <c r="UIB88" s="612"/>
      <c r="UIC88" s="612"/>
      <c r="UID88" s="612"/>
      <c r="UIE88" s="612"/>
      <c r="UIF88" s="181"/>
      <c r="UIG88" s="611"/>
      <c r="UIH88" s="612"/>
      <c r="UII88" s="612"/>
      <c r="UIJ88" s="612"/>
      <c r="UIK88" s="612"/>
      <c r="UIL88" s="612"/>
      <c r="UIM88" s="181"/>
      <c r="UIN88" s="611"/>
      <c r="UIO88" s="612"/>
      <c r="UIP88" s="612"/>
      <c r="UIQ88" s="612"/>
      <c r="UIR88" s="612"/>
      <c r="UIS88" s="612"/>
      <c r="UIT88" s="181"/>
      <c r="UIU88" s="611"/>
      <c r="UIV88" s="612"/>
      <c r="UIW88" s="612"/>
      <c r="UIX88" s="612"/>
      <c r="UIY88" s="612"/>
      <c r="UIZ88" s="612"/>
      <c r="UJA88" s="181"/>
      <c r="UJB88" s="611"/>
      <c r="UJC88" s="612"/>
      <c r="UJD88" s="612"/>
      <c r="UJE88" s="612"/>
      <c r="UJF88" s="612"/>
      <c r="UJG88" s="612"/>
      <c r="UJH88" s="181"/>
      <c r="UJI88" s="611"/>
      <c r="UJJ88" s="612"/>
      <c r="UJK88" s="612"/>
      <c r="UJL88" s="612"/>
      <c r="UJM88" s="612"/>
      <c r="UJN88" s="612"/>
      <c r="UJO88" s="181"/>
      <c r="UJP88" s="611"/>
      <c r="UJQ88" s="612"/>
      <c r="UJR88" s="612"/>
      <c r="UJS88" s="612"/>
      <c r="UJT88" s="612"/>
      <c r="UJU88" s="612"/>
      <c r="UJV88" s="181"/>
      <c r="UJW88" s="611"/>
      <c r="UJX88" s="612"/>
      <c r="UJY88" s="612"/>
      <c r="UJZ88" s="612"/>
      <c r="UKA88" s="612"/>
      <c r="UKB88" s="612"/>
      <c r="UKC88" s="181"/>
      <c r="UKD88" s="611"/>
      <c r="UKE88" s="612"/>
      <c r="UKF88" s="612"/>
      <c r="UKG88" s="612"/>
      <c r="UKH88" s="612"/>
      <c r="UKI88" s="612"/>
      <c r="UKJ88" s="181"/>
      <c r="UKK88" s="611"/>
      <c r="UKL88" s="612"/>
      <c r="UKM88" s="612"/>
      <c r="UKN88" s="612"/>
      <c r="UKO88" s="612"/>
      <c r="UKP88" s="612"/>
      <c r="UKQ88" s="181"/>
      <c r="UKR88" s="611"/>
      <c r="UKS88" s="612"/>
      <c r="UKT88" s="612"/>
      <c r="UKU88" s="612"/>
      <c r="UKV88" s="612"/>
      <c r="UKW88" s="612"/>
      <c r="UKX88" s="181"/>
      <c r="UKY88" s="611"/>
      <c r="UKZ88" s="612"/>
      <c r="ULA88" s="612"/>
      <c r="ULB88" s="612"/>
      <c r="ULC88" s="612"/>
      <c r="ULD88" s="612"/>
      <c r="ULE88" s="181"/>
      <c r="ULF88" s="611"/>
      <c r="ULG88" s="612"/>
      <c r="ULH88" s="612"/>
      <c r="ULI88" s="612"/>
      <c r="ULJ88" s="612"/>
      <c r="ULK88" s="612"/>
      <c r="ULL88" s="181"/>
      <c r="ULM88" s="611"/>
      <c r="ULN88" s="612"/>
      <c r="ULO88" s="612"/>
      <c r="ULP88" s="612"/>
      <c r="ULQ88" s="612"/>
      <c r="ULR88" s="612"/>
      <c r="ULS88" s="181"/>
      <c r="ULT88" s="611"/>
      <c r="ULU88" s="612"/>
      <c r="ULV88" s="612"/>
      <c r="ULW88" s="612"/>
      <c r="ULX88" s="612"/>
      <c r="ULY88" s="612"/>
      <c r="ULZ88" s="181"/>
      <c r="UMA88" s="611"/>
      <c r="UMB88" s="612"/>
      <c r="UMC88" s="612"/>
      <c r="UMD88" s="612"/>
      <c r="UME88" s="612"/>
      <c r="UMF88" s="612"/>
      <c r="UMG88" s="181"/>
      <c r="UMH88" s="611"/>
      <c r="UMI88" s="612"/>
      <c r="UMJ88" s="612"/>
      <c r="UMK88" s="612"/>
      <c r="UML88" s="612"/>
      <c r="UMM88" s="612"/>
      <c r="UMN88" s="181"/>
      <c r="UMO88" s="611"/>
      <c r="UMP88" s="612"/>
      <c r="UMQ88" s="612"/>
      <c r="UMR88" s="612"/>
      <c r="UMS88" s="612"/>
      <c r="UMT88" s="612"/>
      <c r="UMU88" s="181"/>
      <c r="UMV88" s="611"/>
      <c r="UMW88" s="612"/>
      <c r="UMX88" s="612"/>
      <c r="UMY88" s="612"/>
      <c r="UMZ88" s="612"/>
      <c r="UNA88" s="612"/>
      <c r="UNB88" s="181"/>
      <c r="UNC88" s="611"/>
      <c r="UND88" s="612"/>
      <c r="UNE88" s="612"/>
      <c r="UNF88" s="612"/>
      <c r="UNG88" s="612"/>
      <c r="UNH88" s="612"/>
      <c r="UNI88" s="181"/>
      <c r="UNJ88" s="611"/>
      <c r="UNK88" s="612"/>
      <c r="UNL88" s="612"/>
      <c r="UNM88" s="612"/>
      <c r="UNN88" s="612"/>
      <c r="UNO88" s="612"/>
      <c r="UNP88" s="181"/>
      <c r="UNQ88" s="611"/>
      <c r="UNR88" s="612"/>
      <c r="UNS88" s="612"/>
      <c r="UNT88" s="612"/>
      <c r="UNU88" s="612"/>
      <c r="UNV88" s="612"/>
      <c r="UNW88" s="181"/>
      <c r="UNX88" s="611"/>
      <c r="UNY88" s="612"/>
      <c r="UNZ88" s="612"/>
      <c r="UOA88" s="612"/>
      <c r="UOB88" s="612"/>
      <c r="UOC88" s="612"/>
      <c r="UOD88" s="181"/>
      <c r="UOE88" s="611"/>
      <c r="UOF88" s="612"/>
      <c r="UOG88" s="612"/>
      <c r="UOH88" s="612"/>
      <c r="UOI88" s="612"/>
      <c r="UOJ88" s="612"/>
      <c r="UOK88" s="181"/>
      <c r="UOL88" s="611"/>
      <c r="UOM88" s="612"/>
      <c r="UON88" s="612"/>
      <c r="UOO88" s="612"/>
      <c r="UOP88" s="612"/>
      <c r="UOQ88" s="612"/>
      <c r="UOR88" s="181"/>
      <c r="UOS88" s="611"/>
      <c r="UOT88" s="612"/>
      <c r="UOU88" s="612"/>
      <c r="UOV88" s="612"/>
      <c r="UOW88" s="612"/>
      <c r="UOX88" s="612"/>
      <c r="UOY88" s="181"/>
      <c r="UOZ88" s="611"/>
      <c r="UPA88" s="612"/>
      <c r="UPB88" s="612"/>
      <c r="UPC88" s="612"/>
      <c r="UPD88" s="612"/>
      <c r="UPE88" s="612"/>
      <c r="UPF88" s="181"/>
      <c r="UPG88" s="611"/>
      <c r="UPH88" s="612"/>
      <c r="UPI88" s="612"/>
      <c r="UPJ88" s="612"/>
      <c r="UPK88" s="612"/>
      <c r="UPL88" s="612"/>
      <c r="UPM88" s="181"/>
      <c r="UPN88" s="611"/>
      <c r="UPO88" s="612"/>
      <c r="UPP88" s="612"/>
      <c r="UPQ88" s="612"/>
      <c r="UPR88" s="612"/>
      <c r="UPS88" s="612"/>
      <c r="UPT88" s="181"/>
      <c r="UPU88" s="611"/>
      <c r="UPV88" s="612"/>
      <c r="UPW88" s="612"/>
      <c r="UPX88" s="612"/>
      <c r="UPY88" s="612"/>
      <c r="UPZ88" s="612"/>
      <c r="UQA88" s="181"/>
      <c r="UQB88" s="611"/>
      <c r="UQC88" s="612"/>
      <c r="UQD88" s="612"/>
      <c r="UQE88" s="612"/>
      <c r="UQF88" s="612"/>
      <c r="UQG88" s="612"/>
      <c r="UQH88" s="181"/>
      <c r="UQI88" s="611"/>
      <c r="UQJ88" s="612"/>
      <c r="UQK88" s="612"/>
      <c r="UQL88" s="612"/>
      <c r="UQM88" s="612"/>
      <c r="UQN88" s="612"/>
      <c r="UQO88" s="181"/>
      <c r="UQP88" s="611"/>
      <c r="UQQ88" s="612"/>
      <c r="UQR88" s="612"/>
      <c r="UQS88" s="612"/>
      <c r="UQT88" s="612"/>
      <c r="UQU88" s="612"/>
      <c r="UQV88" s="181"/>
      <c r="UQW88" s="611"/>
      <c r="UQX88" s="612"/>
      <c r="UQY88" s="612"/>
      <c r="UQZ88" s="612"/>
      <c r="URA88" s="612"/>
      <c r="URB88" s="612"/>
      <c r="URC88" s="181"/>
      <c r="URD88" s="611"/>
      <c r="URE88" s="612"/>
      <c r="URF88" s="612"/>
      <c r="URG88" s="612"/>
      <c r="URH88" s="612"/>
      <c r="URI88" s="612"/>
      <c r="URJ88" s="181"/>
      <c r="URK88" s="611"/>
      <c r="URL88" s="612"/>
      <c r="URM88" s="612"/>
      <c r="URN88" s="612"/>
      <c r="URO88" s="612"/>
      <c r="URP88" s="612"/>
      <c r="URQ88" s="181"/>
      <c r="URR88" s="611"/>
      <c r="URS88" s="612"/>
      <c r="URT88" s="612"/>
      <c r="URU88" s="612"/>
      <c r="URV88" s="612"/>
      <c r="URW88" s="612"/>
      <c r="URX88" s="181"/>
      <c r="URY88" s="611"/>
      <c r="URZ88" s="612"/>
      <c r="USA88" s="612"/>
      <c r="USB88" s="612"/>
      <c r="USC88" s="612"/>
      <c r="USD88" s="612"/>
      <c r="USE88" s="181"/>
      <c r="USF88" s="611"/>
      <c r="USG88" s="612"/>
      <c r="USH88" s="612"/>
      <c r="USI88" s="612"/>
      <c r="USJ88" s="612"/>
      <c r="USK88" s="612"/>
      <c r="USL88" s="181"/>
      <c r="USM88" s="611"/>
      <c r="USN88" s="612"/>
      <c r="USO88" s="612"/>
      <c r="USP88" s="612"/>
      <c r="USQ88" s="612"/>
      <c r="USR88" s="612"/>
      <c r="USS88" s="181"/>
      <c r="UST88" s="611"/>
      <c r="USU88" s="612"/>
      <c r="USV88" s="612"/>
      <c r="USW88" s="612"/>
      <c r="USX88" s="612"/>
      <c r="USY88" s="612"/>
      <c r="USZ88" s="181"/>
      <c r="UTA88" s="611"/>
      <c r="UTB88" s="612"/>
      <c r="UTC88" s="612"/>
      <c r="UTD88" s="612"/>
      <c r="UTE88" s="612"/>
      <c r="UTF88" s="612"/>
      <c r="UTG88" s="181"/>
      <c r="UTH88" s="611"/>
      <c r="UTI88" s="612"/>
      <c r="UTJ88" s="612"/>
      <c r="UTK88" s="612"/>
      <c r="UTL88" s="612"/>
      <c r="UTM88" s="612"/>
      <c r="UTN88" s="181"/>
      <c r="UTO88" s="611"/>
      <c r="UTP88" s="612"/>
      <c r="UTQ88" s="612"/>
      <c r="UTR88" s="612"/>
      <c r="UTS88" s="612"/>
      <c r="UTT88" s="612"/>
      <c r="UTU88" s="181"/>
      <c r="UTV88" s="611"/>
      <c r="UTW88" s="612"/>
      <c r="UTX88" s="612"/>
      <c r="UTY88" s="612"/>
      <c r="UTZ88" s="612"/>
      <c r="UUA88" s="612"/>
      <c r="UUB88" s="181"/>
      <c r="UUC88" s="611"/>
      <c r="UUD88" s="612"/>
      <c r="UUE88" s="612"/>
      <c r="UUF88" s="612"/>
      <c r="UUG88" s="612"/>
      <c r="UUH88" s="612"/>
      <c r="UUI88" s="181"/>
      <c r="UUJ88" s="611"/>
      <c r="UUK88" s="612"/>
      <c r="UUL88" s="612"/>
      <c r="UUM88" s="612"/>
      <c r="UUN88" s="612"/>
      <c r="UUO88" s="612"/>
      <c r="UUP88" s="181"/>
      <c r="UUQ88" s="611"/>
      <c r="UUR88" s="612"/>
      <c r="UUS88" s="612"/>
      <c r="UUT88" s="612"/>
      <c r="UUU88" s="612"/>
      <c r="UUV88" s="612"/>
      <c r="UUW88" s="181"/>
      <c r="UUX88" s="611"/>
      <c r="UUY88" s="612"/>
      <c r="UUZ88" s="612"/>
      <c r="UVA88" s="612"/>
      <c r="UVB88" s="612"/>
      <c r="UVC88" s="612"/>
      <c r="UVD88" s="181"/>
      <c r="UVE88" s="611"/>
      <c r="UVF88" s="612"/>
      <c r="UVG88" s="612"/>
      <c r="UVH88" s="612"/>
      <c r="UVI88" s="612"/>
      <c r="UVJ88" s="612"/>
      <c r="UVK88" s="181"/>
      <c r="UVL88" s="611"/>
      <c r="UVM88" s="612"/>
      <c r="UVN88" s="612"/>
      <c r="UVO88" s="612"/>
      <c r="UVP88" s="612"/>
      <c r="UVQ88" s="612"/>
      <c r="UVR88" s="181"/>
      <c r="UVS88" s="611"/>
      <c r="UVT88" s="612"/>
      <c r="UVU88" s="612"/>
      <c r="UVV88" s="612"/>
      <c r="UVW88" s="612"/>
      <c r="UVX88" s="612"/>
      <c r="UVY88" s="181"/>
      <c r="UVZ88" s="611"/>
      <c r="UWA88" s="612"/>
      <c r="UWB88" s="612"/>
      <c r="UWC88" s="612"/>
      <c r="UWD88" s="612"/>
      <c r="UWE88" s="612"/>
      <c r="UWF88" s="181"/>
      <c r="UWG88" s="611"/>
      <c r="UWH88" s="612"/>
      <c r="UWI88" s="612"/>
      <c r="UWJ88" s="612"/>
      <c r="UWK88" s="612"/>
      <c r="UWL88" s="612"/>
      <c r="UWM88" s="181"/>
      <c r="UWN88" s="611"/>
      <c r="UWO88" s="612"/>
      <c r="UWP88" s="612"/>
      <c r="UWQ88" s="612"/>
      <c r="UWR88" s="612"/>
      <c r="UWS88" s="612"/>
      <c r="UWT88" s="181"/>
      <c r="UWU88" s="611"/>
      <c r="UWV88" s="612"/>
      <c r="UWW88" s="612"/>
      <c r="UWX88" s="612"/>
      <c r="UWY88" s="612"/>
      <c r="UWZ88" s="612"/>
      <c r="UXA88" s="181"/>
      <c r="UXB88" s="611"/>
      <c r="UXC88" s="612"/>
      <c r="UXD88" s="612"/>
      <c r="UXE88" s="612"/>
      <c r="UXF88" s="612"/>
      <c r="UXG88" s="612"/>
      <c r="UXH88" s="181"/>
      <c r="UXI88" s="611"/>
      <c r="UXJ88" s="612"/>
      <c r="UXK88" s="612"/>
      <c r="UXL88" s="612"/>
      <c r="UXM88" s="612"/>
      <c r="UXN88" s="612"/>
      <c r="UXO88" s="181"/>
      <c r="UXP88" s="611"/>
      <c r="UXQ88" s="612"/>
      <c r="UXR88" s="612"/>
      <c r="UXS88" s="612"/>
      <c r="UXT88" s="612"/>
      <c r="UXU88" s="612"/>
      <c r="UXV88" s="181"/>
      <c r="UXW88" s="611"/>
      <c r="UXX88" s="612"/>
      <c r="UXY88" s="612"/>
      <c r="UXZ88" s="612"/>
      <c r="UYA88" s="612"/>
      <c r="UYB88" s="612"/>
      <c r="UYC88" s="181"/>
      <c r="UYD88" s="611"/>
      <c r="UYE88" s="612"/>
      <c r="UYF88" s="612"/>
      <c r="UYG88" s="612"/>
      <c r="UYH88" s="612"/>
      <c r="UYI88" s="612"/>
      <c r="UYJ88" s="181"/>
      <c r="UYK88" s="611"/>
      <c r="UYL88" s="612"/>
      <c r="UYM88" s="612"/>
      <c r="UYN88" s="612"/>
      <c r="UYO88" s="612"/>
      <c r="UYP88" s="612"/>
      <c r="UYQ88" s="181"/>
      <c r="UYR88" s="611"/>
      <c r="UYS88" s="612"/>
      <c r="UYT88" s="612"/>
      <c r="UYU88" s="612"/>
      <c r="UYV88" s="612"/>
      <c r="UYW88" s="612"/>
      <c r="UYX88" s="181"/>
      <c r="UYY88" s="611"/>
      <c r="UYZ88" s="612"/>
      <c r="UZA88" s="612"/>
      <c r="UZB88" s="612"/>
      <c r="UZC88" s="612"/>
      <c r="UZD88" s="612"/>
      <c r="UZE88" s="181"/>
      <c r="UZF88" s="611"/>
      <c r="UZG88" s="612"/>
      <c r="UZH88" s="612"/>
      <c r="UZI88" s="612"/>
      <c r="UZJ88" s="612"/>
      <c r="UZK88" s="612"/>
      <c r="UZL88" s="181"/>
      <c r="UZM88" s="611"/>
      <c r="UZN88" s="612"/>
      <c r="UZO88" s="612"/>
      <c r="UZP88" s="612"/>
      <c r="UZQ88" s="612"/>
      <c r="UZR88" s="612"/>
      <c r="UZS88" s="181"/>
      <c r="UZT88" s="611"/>
      <c r="UZU88" s="612"/>
      <c r="UZV88" s="612"/>
      <c r="UZW88" s="612"/>
      <c r="UZX88" s="612"/>
      <c r="UZY88" s="612"/>
      <c r="UZZ88" s="181"/>
      <c r="VAA88" s="611"/>
      <c r="VAB88" s="612"/>
      <c r="VAC88" s="612"/>
      <c r="VAD88" s="612"/>
      <c r="VAE88" s="612"/>
      <c r="VAF88" s="612"/>
      <c r="VAG88" s="181"/>
      <c r="VAH88" s="611"/>
      <c r="VAI88" s="612"/>
      <c r="VAJ88" s="612"/>
      <c r="VAK88" s="612"/>
      <c r="VAL88" s="612"/>
      <c r="VAM88" s="612"/>
      <c r="VAN88" s="181"/>
      <c r="VAO88" s="611"/>
      <c r="VAP88" s="612"/>
      <c r="VAQ88" s="612"/>
      <c r="VAR88" s="612"/>
      <c r="VAS88" s="612"/>
      <c r="VAT88" s="612"/>
      <c r="VAU88" s="181"/>
      <c r="VAV88" s="611"/>
      <c r="VAW88" s="612"/>
      <c r="VAX88" s="612"/>
      <c r="VAY88" s="612"/>
      <c r="VAZ88" s="612"/>
      <c r="VBA88" s="612"/>
      <c r="VBB88" s="181"/>
      <c r="VBC88" s="611"/>
      <c r="VBD88" s="612"/>
      <c r="VBE88" s="612"/>
      <c r="VBF88" s="612"/>
      <c r="VBG88" s="612"/>
      <c r="VBH88" s="612"/>
      <c r="VBI88" s="181"/>
      <c r="VBJ88" s="611"/>
      <c r="VBK88" s="612"/>
      <c r="VBL88" s="612"/>
      <c r="VBM88" s="612"/>
      <c r="VBN88" s="612"/>
      <c r="VBO88" s="612"/>
      <c r="VBP88" s="181"/>
      <c r="VBQ88" s="611"/>
      <c r="VBR88" s="612"/>
      <c r="VBS88" s="612"/>
      <c r="VBT88" s="612"/>
      <c r="VBU88" s="612"/>
      <c r="VBV88" s="612"/>
      <c r="VBW88" s="181"/>
      <c r="VBX88" s="611"/>
      <c r="VBY88" s="612"/>
      <c r="VBZ88" s="612"/>
      <c r="VCA88" s="612"/>
      <c r="VCB88" s="612"/>
      <c r="VCC88" s="612"/>
      <c r="VCD88" s="181"/>
      <c r="VCE88" s="611"/>
      <c r="VCF88" s="612"/>
      <c r="VCG88" s="612"/>
      <c r="VCH88" s="612"/>
      <c r="VCI88" s="612"/>
      <c r="VCJ88" s="612"/>
      <c r="VCK88" s="181"/>
      <c r="VCL88" s="611"/>
      <c r="VCM88" s="612"/>
      <c r="VCN88" s="612"/>
      <c r="VCO88" s="612"/>
      <c r="VCP88" s="612"/>
      <c r="VCQ88" s="612"/>
      <c r="VCR88" s="181"/>
      <c r="VCS88" s="611"/>
      <c r="VCT88" s="612"/>
      <c r="VCU88" s="612"/>
      <c r="VCV88" s="612"/>
      <c r="VCW88" s="612"/>
      <c r="VCX88" s="612"/>
      <c r="VCY88" s="181"/>
      <c r="VCZ88" s="611"/>
      <c r="VDA88" s="612"/>
      <c r="VDB88" s="612"/>
      <c r="VDC88" s="612"/>
      <c r="VDD88" s="612"/>
      <c r="VDE88" s="612"/>
      <c r="VDF88" s="181"/>
      <c r="VDG88" s="611"/>
      <c r="VDH88" s="612"/>
      <c r="VDI88" s="612"/>
      <c r="VDJ88" s="612"/>
      <c r="VDK88" s="612"/>
      <c r="VDL88" s="612"/>
      <c r="VDM88" s="181"/>
      <c r="VDN88" s="611"/>
      <c r="VDO88" s="612"/>
      <c r="VDP88" s="612"/>
      <c r="VDQ88" s="612"/>
      <c r="VDR88" s="612"/>
      <c r="VDS88" s="612"/>
      <c r="VDT88" s="181"/>
      <c r="VDU88" s="611"/>
      <c r="VDV88" s="612"/>
      <c r="VDW88" s="612"/>
      <c r="VDX88" s="612"/>
      <c r="VDY88" s="612"/>
      <c r="VDZ88" s="612"/>
      <c r="VEA88" s="181"/>
      <c r="VEB88" s="611"/>
      <c r="VEC88" s="612"/>
      <c r="VED88" s="612"/>
      <c r="VEE88" s="612"/>
      <c r="VEF88" s="612"/>
      <c r="VEG88" s="612"/>
      <c r="VEH88" s="181"/>
      <c r="VEI88" s="611"/>
      <c r="VEJ88" s="612"/>
      <c r="VEK88" s="612"/>
      <c r="VEL88" s="612"/>
      <c r="VEM88" s="612"/>
      <c r="VEN88" s="612"/>
      <c r="VEO88" s="181"/>
      <c r="VEP88" s="611"/>
      <c r="VEQ88" s="612"/>
      <c r="VER88" s="612"/>
      <c r="VES88" s="612"/>
      <c r="VET88" s="612"/>
      <c r="VEU88" s="612"/>
      <c r="VEV88" s="181"/>
      <c r="VEW88" s="611"/>
      <c r="VEX88" s="612"/>
      <c r="VEY88" s="612"/>
      <c r="VEZ88" s="612"/>
      <c r="VFA88" s="612"/>
      <c r="VFB88" s="612"/>
      <c r="VFC88" s="181"/>
      <c r="VFD88" s="611"/>
      <c r="VFE88" s="612"/>
      <c r="VFF88" s="612"/>
      <c r="VFG88" s="612"/>
      <c r="VFH88" s="612"/>
      <c r="VFI88" s="612"/>
      <c r="VFJ88" s="181"/>
      <c r="VFK88" s="611"/>
      <c r="VFL88" s="612"/>
      <c r="VFM88" s="612"/>
      <c r="VFN88" s="612"/>
      <c r="VFO88" s="612"/>
      <c r="VFP88" s="612"/>
      <c r="VFQ88" s="181"/>
      <c r="VFR88" s="611"/>
      <c r="VFS88" s="612"/>
      <c r="VFT88" s="612"/>
      <c r="VFU88" s="612"/>
      <c r="VFV88" s="612"/>
      <c r="VFW88" s="612"/>
      <c r="VFX88" s="181"/>
      <c r="VFY88" s="611"/>
      <c r="VFZ88" s="612"/>
      <c r="VGA88" s="612"/>
      <c r="VGB88" s="612"/>
      <c r="VGC88" s="612"/>
      <c r="VGD88" s="612"/>
      <c r="VGE88" s="181"/>
      <c r="VGF88" s="611"/>
      <c r="VGG88" s="612"/>
      <c r="VGH88" s="612"/>
      <c r="VGI88" s="612"/>
      <c r="VGJ88" s="612"/>
      <c r="VGK88" s="612"/>
      <c r="VGL88" s="181"/>
      <c r="VGM88" s="611"/>
      <c r="VGN88" s="612"/>
      <c r="VGO88" s="612"/>
      <c r="VGP88" s="612"/>
      <c r="VGQ88" s="612"/>
      <c r="VGR88" s="612"/>
      <c r="VGS88" s="181"/>
      <c r="VGT88" s="611"/>
      <c r="VGU88" s="612"/>
      <c r="VGV88" s="612"/>
      <c r="VGW88" s="612"/>
      <c r="VGX88" s="612"/>
      <c r="VGY88" s="612"/>
      <c r="VGZ88" s="181"/>
      <c r="VHA88" s="611"/>
      <c r="VHB88" s="612"/>
      <c r="VHC88" s="612"/>
      <c r="VHD88" s="612"/>
      <c r="VHE88" s="612"/>
      <c r="VHF88" s="612"/>
      <c r="VHG88" s="181"/>
      <c r="VHH88" s="611"/>
      <c r="VHI88" s="612"/>
      <c r="VHJ88" s="612"/>
      <c r="VHK88" s="612"/>
      <c r="VHL88" s="612"/>
      <c r="VHM88" s="612"/>
      <c r="VHN88" s="181"/>
      <c r="VHO88" s="611"/>
      <c r="VHP88" s="612"/>
      <c r="VHQ88" s="612"/>
      <c r="VHR88" s="612"/>
      <c r="VHS88" s="612"/>
      <c r="VHT88" s="612"/>
      <c r="VHU88" s="181"/>
      <c r="VHV88" s="611"/>
      <c r="VHW88" s="612"/>
      <c r="VHX88" s="612"/>
      <c r="VHY88" s="612"/>
      <c r="VHZ88" s="612"/>
      <c r="VIA88" s="612"/>
      <c r="VIB88" s="181"/>
      <c r="VIC88" s="611"/>
      <c r="VID88" s="612"/>
      <c r="VIE88" s="612"/>
      <c r="VIF88" s="612"/>
      <c r="VIG88" s="612"/>
      <c r="VIH88" s="612"/>
      <c r="VII88" s="181"/>
      <c r="VIJ88" s="611"/>
      <c r="VIK88" s="612"/>
      <c r="VIL88" s="612"/>
      <c r="VIM88" s="612"/>
      <c r="VIN88" s="612"/>
      <c r="VIO88" s="612"/>
      <c r="VIP88" s="181"/>
      <c r="VIQ88" s="611"/>
      <c r="VIR88" s="612"/>
      <c r="VIS88" s="612"/>
      <c r="VIT88" s="612"/>
      <c r="VIU88" s="612"/>
      <c r="VIV88" s="612"/>
      <c r="VIW88" s="181"/>
      <c r="VIX88" s="611"/>
      <c r="VIY88" s="612"/>
      <c r="VIZ88" s="612"/>
      <c r="VJA88" s="612"/>
      <c r="VJB88" s="612"/>
      <c r="VJC88" s="612"/>
      <c r="VJD88" s="181"/>
      <c r="VJE88" s="611"/>
      <c r="VJF88" s="612"/>
      <c r="VJG88" s="612"/>
      <c r="VJH88" s="612"/>
      <c r="VJI88" s="612"/>
      <c r="VJJ88" s="612"/>
      <c r="VJK88" s="181"/>
      <c r="VJL88" s="611"/>
      <c r="VJM88" s="612"/>
      <c r="VJN88" s="612"/>
      <c r="VJO88" s="612"/>
      <c r="VJP88" s="612"/>
      <c r="VJQ88" s="612"/>
      <c r="VJR88" s="181"/>
      <c r="VJS88" s="611"/>
      <c r="VJT88" s="612"/>
      <c r="VJU88" s="612"/>
      <c r="VJV88" s="612"/>
      <c r="VJW88" s="612"/>
      <c r="VJX88" s="612"/>
      <c r="VJY88" s="181"/>
      <c r="VJZ88" s="611"/>
      <c r="VKA88" s="612"/>
      <c r="VKB88" s="612"/>
      <c r="VKC88" s="612"/>
      <c r="VKD88" s="612"/>
      <c r="VKE88" s="612"/>
      <c r="VKF88" s="181"/>
      <c r="VKG88" s="611"/>
      <c r="VKH88" s="612"/>
      <c r="VKI88" s="612"/>
      <c r="VKJ88" s="612"/>
      <c r="VKK88" s="612"/>
      <c r="VKL88" s="612"/>
      <c r="VKM88" s="181"/>
      <c r="VKN88" s="611"/>
      <c r="VKO88" s="612"/>
      <c r="VKP88" s="612"/>
      <c r="VKQ88" s="612"/>
      <c r="VKR88" s="612"/>
      <c r="VKS88" s="612"/>
      <c r="VKT88" s="181"/>
      <c r="VKU88" s="611"/>
      <c r="VKV88" s="612"/>
      <c r="VKW88" s="612"/>
      <c r="VKX88" s="612"/>
      <c r="VKY88" s="612"/>
      <c r="VKZ88" s="612"/>
      <c r="VLA88" s="181"/>
      <c r="VLB88" s="611"/>
      <c r="VLC88" s="612"/>
      <c r="VLD88" s="612"/>
      <c r="VLE88" s="612"/>
      <c r="VLF88" s="612"/>
      <c r="VLG88" s="612"/>
      <c r="VLH88" s="181"/>
      <c r="VLI88" s="611"/>
      <c r="VLJ88" s="612"/>
      <c r="VLK88" s="612"/>
      <c r="VLL88" s="612"/>
      <c r="VLM88" s="612"/>
      <c r="VLN88" s="612"/>
      <c r="VLO88" s="181"/>
      <c r="VLP88" s="611"/>
      <c r="VLQ88" s="612"/>
      <c r="VLR88" s="612"/>
      <c r="VLS88" s="612"/>
      <c r="VLT88" s="612"/>
      <c r="VLU88" s="612"/>
      <c r="VLV88" s="181"/>
      <c r="VLW88" s="611"/>
      <c r="VLX88" s="612"/>
      <c r="VLY88" s="612"/>
      <c r="VLZ88" s="612"/>
      <c r="VMA88" s="612"/>
      <c r="VMB88" s="612"/>
      <c r="VMC88" s="181"/>
      <c r="VMD88" s="611"/>
      <c r="VME88" s="612"/>
      <c r="VMF88" s="612"/>
      <c r="VMG88" s="612"/>
      <c r="VMH88" s="612"/>
      <c r="VMI88" s="612"/>
      <c r="VMJ88" s="181"/>
      <c r="VMK88" s="611"/>
      <c r="VML88" s="612"/>
      <c r="VMM88" s="612"/>
      <c r="VMN88" s="612"/>
      <c r="VMO88" s="612"/>
      <c r="VMP88" s="612"/>
      <c r="VMQ88" s="181"/>
      <c r="VMR88" s="611"/>
      <c r="VMS88" s="612"/>
      <c r="VMT88" s="612"/>
      <c r="VMU88" s="612"/>
      <c r="VMV88" s="612"/>
      <c r="VMW88" s="612"/>
      <c r="VMX88" s="181"/>
      <c r="VMY88" s="611"/>
      <c r="VMZ88" s="612"/>
      <c r="VNA88" s="612"/>
      <c r="VNB88" s="612"/>
      <c r="VNC88" s="612"/>
      <c r="VND88" s="612"/>
      <c r="VNE88" s="181"/>
      <c r="VNF88" s="611"/>
      <c r="VNG88" s="612"/>
      <c r="VNH88" s="612"/>
      <c r="VNI88" s="612"/>
      <c r="VNJ88" s="612"/>
      <c r="VNK88" s="612"/>
      <c r="VNL88" s="181"/>
      <c r="VNM88" s="611"/>
      <c r="VNN88" s="612"/>
      <c r="VNO88" s="612"/>
      <c r="VNP88" s="612"/>
      <c r="VNQ88" s="612"/>
      <c r="VNR88" s="612"/>
      <c r="VNS88" s="181"/>
      <c r="VNT88" s="611"/>
      <c r="VNU88" s="612"/>
      <c r="VNV88" s="612"/>
      <c r="VNW88" s="612"/>
      <c r="VNX88" s="612"/>
      <c r="VNY88" s="612"/>
      <c r="VNZ88" s="181"/>
      <c r="VOA88" s="611"/>
      <c r="VOB88" s="612"/>
      <c r="VOC88" s="612"/>
      <c r="VOD88" s="612"/>
      <c r="VOE88" s="612"/>
      <c r="VOF88" s="612"/>
      <c r="VOG88" s="181"/>
      <c r="VOH88" s="611"/>
      <c r="VOI88" s="612"/>
      <c r="VOJ88" s="612"/>
      <c r="VOK88" s="612"/>
      <c r="VOL88" s="612"/>
      <c r="VOM88" s="612"/>
      <c r="VON88" s="181"/>
      <c r="VOO88" s="611"/>
      <c r="VOP88" s="612"/>
      <c r="VOQ88" s="612"/>
      <c r="VOR88" s="612"/>
      <c r="VOS88" s="612"/>
      <c r="VOT88" s="612"/>
      <c r="VOU88" s="181"/>
      <c r="VOV88" s="611"/>
      <c r="VOW88" s="612"/>
      <c r="VOX88" s="612"/>
      <c r="VOY88" s="612"/>
      <c r="VOZ88" s="612"/>
      <c r="VPA88" s="612"/>
      <c r="VPB88" s="181"/>
      <c r="VPC88" s="611"/>
      <c r="VPD88" s="612"/>
      <c r="VPE88" s="612"/>
      <c r="VPF88" s="612"/>
      <c r="VPG88" s="612"/>
      <c r="VPH88" s="612"/>
      <c r="VPI88" s="181"/>
      <c r="VPJ88" s="611"/>
      <c r="VPK88" s="612"/>
      <c r="VPL88" s="612"/>
      <c r="VPM88" s="612"/>
      <c r="VPN88" s="612"/>
      <c r="VPO88" s="612"/>
      <c r="VPP88" s="181"/>
      <c r="VPQ88" s="611"/>
      <c r="VPR88" s="612"/>
      <c r="VPS88" s="612"/>
      <c r="VPT88" s="612"/>
      <c r="VPU88" s="612"/>
      <c r="VPV88" s="612"/>
      <c r="VPW88" s="181"/>
      <c r="VPX88" s="611"/>
      <c r="VPY88" s="612"/>
      <c r="VPZ88" s="612"/>
      <c r="VQA88" s="612"/>
      <c r="VQB88" s="612"/>
      <c r="VQC88" s="612"/>
      <c r="VQD88" s="181"/>
      <c r="VQE88" s="611"/>
      <c r="VQF88" s="612"/>
      <c r="VQG88" s="612"/>
      <c r="VQH88" s="612"/>
      <c r="VQI88" s="612"/>
      <c r="VQJ88" s="612"/>
      <c r="VQK88" s="181"/>
      <c r="VQL88" s="611"/>
      <c r="VQM88" s="612"/>
      <c r="VQN88" s="612"/>
      <c r="VQO88" s="612"/>
      <c r="VQP88" s="612"/>
      <c r="VQQ88" s="612"/>
      <c r="VQR88" s="181"/>
      <c r="VQS88" s="611"/>
      <c r="VQT88" s="612"/>
      <c r="VQU88" s="612"/>
      <c r="VQV88" s="612"/>
      <c r="VQW88" s="612"/>
      <c r="VQX88" s="612"/>
      <c r="VQY88" s="181"/>
      <c r="VQZ88" s="611"/>
      <c r="VRA88" s="612"/>
      <c r="VRB88" s="612"/>
      <c r="VRC88" s="612"/>
      <c r="VRD88" s="612"/>
      <c r="VRE88" s="612"/>
      <c r="VRF88" s="181"/>
      <c r="VRG88" s="611"/>
      <c r="VRH88" s="612"/>
      <c r="VRI88" s="612"/>
      <c r="VRJ88" s="612"/>
      <c r="VRK88" s="612"/>
      <c r="VRL88" s="612"/>
      <c r="VRM88" s="181"/>
      <c r="VRN88" s="611"/>
      <c r="VRO88" s="612"/>
      <c r="VRP88" s="612"/>
      <c r="VRQ88" s="612"/>
      <c r="VRR88" s="612"/>
      <c r="VRS88" s="612"/>
      <c r="VRT88" s="181"/>
      <c r="VRU88" s="611"/>
      <c r="VRV88" s="612"/>
      <c r="VRW88" s="612"/>
      <c r="VRX88" s="612"/>
      <c r="VRY88" s="612"/>
      <c r="VRZ88" s="612"/>
      <c r="VSA88" s="181"/>
      <c r="VSB88" s="611"/>
      <c r="VSC88" s="612"/>
      <c r="VSD88" s="612"/>
      <c r="VSE88" s="612"/>
      <c r="VSF88" s="612"/>
      <c r="VSG88" s="612"/>
      <c r="VSH88" s="181"/>
      <c r="VSI88" s="611"/>
      <c r="VSJ88" s="612"/>
      <c r="VSK88" s="612"/>
      <c r="VSL88" s="612"/>
      <c r="VSM88" s="612"/>
      <c r="VSN88" s="612"/>
      <c r="VSO88" s="181"/>
      <c r="VSP88" s="611"/>
      <c r="VSQ88" s="612"/>
      <c r="VSR88" s="612"/>
      <c r="VSS88" s="612"/>
      <c r="VST88" s="612"/>
      <c r="VSU88" s="612"/>
      <c r="VSV88" s="181"/>
      <c r="VSW88" s="611"/>
      <c r="VSX88" s="612"/>
      <c r="VSY88" s="612"/>
      <c r="VSZ88" s="612"/>
      <c r="VTA88" s="612"/>
      <c r="VTB88" s="612"/>
      <c r="VTC88" s="181"/>
      <c r="VTD88" s="611"/>
      <c r="VTE88" s="612"/>
      <c r="VTF88" s="612"/>
      <c r="VTG88" s="612"/>
      <c r="VTH88" s="612"/>
      <c r="VTI88" s="612"/>
      <c r="VTJ88" s="181"/>
      <c r="VTK88" s="611"/>
      <c r="VTL88" s="612"/>
      <c r="VTM88" s="612"/>
      <c r="VTN88" s="612"/>
      <c r="VTO88" s="612"/>
      <c r="VTP88" s="612"/>
      <c r="VTQ88" s="181"/>
      <c r="VTR88" s="611"/>
      <c r="VTS88" s="612"/>
      <c r="VTT88" s="612"/>
      <c r="VTU88" s="612"/>
      <c r="VTV88" s="612"/>
      <c r="VTW88" s="612"/>
      <c r="VTX88" s="181"/>
      <c r="VTY88" s="611"/>
      <c r="VTZ88" s="612"/>
      <c r="VUA88" s="612"/>
      <c r="VUB88" s="612"/>
      <c r="VUC88" s="612"/>
      <c r="VUD88" s="612"/>
      <c r="VUE88" s="181"/>
      <c r="VUF88" s="611"/>
      <c r="VUG88" s="612"/>
      <c r="VUH88" s="612"/>
      <c r="VUI88" s="612"/>
      <c r="VUJ88" s="612"/>
      <c r="VUK88" s="612"/>
      <c r="VUL88" s="181"/>
      <c r="VUM88" s="611"/>
      <c r="VUN88" s="612"/>
      <c r="VUO88" s="612"/>
      <c r="VUP88" s="612"/>
      <c r="VUQ88" s="612"/>
      <c r="VUR88" s="612"/>
      <c r="VUS88" s="181"/>
      <c r="VUT88" s="611"/>
      <c r="VUU88" s="612"/>
      <c r="VUV88" s="612"/>
      <c r="VUW88" s="612"/>
      <c r="VUX88" s="612"/>
      <c r="VUY88" s="612"/>
      <c r="VUZ88" s="181"/>
      <c r="VVA88" s="611"/>
      <c r="VVB88" s="612"/>
      <c r="VVC88" s="612"/>
      <c r="VVD88" s="612"/>
      <c r="VVE88" s="612"/>
      <c r="VVF88" s="612"/>
      <c r="VVG88" s="181"/>
      <c r="VVH88" s="611"/>
      <c r="VVI88" s="612"/>
      <c r="VVJ88" s="612"/>
      <c r="VVK88" s="612"/>
      <c r="VVL88" s="612"/>
      <c r="VVM88" s="612"/>
      <c r="VVN88" s="181"/>
      <c r="VVO88" s="611"/>
      <c r="VVP88" s="612"/>
      <c r="VVQ88" s="612"/>
      <c r="VVR88" s="612"/>
      <c r="VVS88" s="612"/>
      <c r="VVT88" s="612"/>
      <c r="VVU88" s="181"/>
      <c r="VVV88" s="611"/>
      <c r="VVW88" s="612"/>
      <c r="VVX88" s="612"/>
      <c r="VVY88" s="612"/>
      <c r="VVZ88" s="612"/>
      <c r="VWA88" s="612"/>
      <c r="VWB88" s="181"/>
      <c r="VWC88" s="611"/>
      <c r="VWD88" s="612"/>
      <c r="VWE88" s="612"/>
      <c r="VWF88" s="612"/>
      <c r="VWG88" s="612"/>
      <c r="VWH88" s="612"/>
      <c r="VWI88" s="181"/>
      <c r="VWJ88" s="611"/>
      <c r="VWK88" s="612"/>
      <c r="VWL88" s="612"/>
      <c r="VWM88" s="612"/>
      <c r="VWN88" s="612"/>
      <c r="VWO88" s="612"/>
      <c r="VWP88" s="181"/>
      <c r="VWQ88" s="611"/>
      <c r="VWR88" s="612"/>
      <c r="VWS88" s="612"/>
      <c r="VWT88" s="612"/>
      <c r="VWU88" s="612"/>
      <c r="VWV88" s="612"/>
      <c r="VWW88" s="181"/>
      <c r="VWX88" s="611"/>
      <c r="VWY88" s="612"/>
      <c r="VWZ88" s="612"/>
      <c r="VXA88" s="612"/>
      <c r="VXB88" s="612"/>
      <c r="VXC88" s="612"/>
      <c r="VXD88" s="181"/>
      <c r="VXE88" s="611"/>
      <c r="VXF88" s="612"/>
      <c r="VXG88" s="612"/>
      <c r="VXH88" s="612"/>
      <c r="VXI88" s="612"/>
      <c r="VXJ88" s="612"/>
      <c r="VXK88" s="181"/>
      <c r="VXL88" s="611"/>
      <c r="VXM88" s="612"/>
      <c r="VXN88" s="612"/>
      <c r="VXO88" s="612"/>
      <c r="VXP88" s="612"/>
      <c r="VXQ88" s="612"/>
      <c r="VXR88" s="181"/>
      <c r="VXS88" s="611"/>
      <c r="VXT88" s="612"/>
      <c r="VXU88" s="612"/>
      <c r="VXV88" s="612"/>
      <c r="VXW88" s="612"/>
      <c r="VXX88" s="612"/>
      <c r="VXY88" s="181"/>
      <c r="VXZ88" s="611"/>
      <c r="VYA88" s="612"/>
      <c r="VYB88" s="612"/>
      <c r="VYC88" s="612"/>
      <c r="VYD88" s="612"/>
      <c r="VYE88" s="612"/>
      <c r="VYF88" s="181"/>
      <c r="VYG88" s="611"/>
      <c r="VYH88" s="612"/>
      <c r="VYI88" s="612"/>
      <c r="VYJ88" s="612"/>
      <c r="VYK88" s="612"/>
      <c r="VYL88" s="612"/>
      <c r="VYM88" s="181"/>
      <c r="VYN88" s="611"/>
      <c r="VYO88" s="612"/>
      <c r="VYP88" s="612"/>
      <c r="VYQ88" s="612"/>
      <c r="VYR88" s="612"/>
      <c r="VYS88" s="612"/>
      <c r="VYT88" s="181"/>
      <c r="VYU88" s="611"/>
      <c r="VYV88" s="612"/>
      <c r="VYW88" s="612"/>
      <c r="VYX88" s="612"/>
      <c r="VYY88" s="612"/>
      <c r="VYZ88" s="612"/>
      <c r="VZA88" s="181"/>
      <c r="VZB88" s="611"/>
      <c r="VZC88" s="612"/>
      <c r="VZD88" s="612"/>
      <c r="VZE88" s="612"/>
      <c r="VZF88" s="612"/>
      <c r="VZG88" s="612"/>
      <c r="VZH88" s="181"/>
      <c r="VZI88" s="611"/>
      <c r="VZJ88" s="612"/>
      <c r="VZK88" s="612"/>
      <c r="VZL88" s="612"/>
      <c r="VZM88" s="612"/>
      <c r="VZN88" s="612"/>
      <c r="VZO88" s="181"/>
      <c r="VZP88" s="611"/>
      <c r="VZQ88" s="612"/>
      <c r="VZR88" s="612"/>
      <c r="VZS88" s="612"/>
      <c r="VZT88" s="612"/>
      <c r="VZU88" s="612"/>
      <c r="VZV88" s="181"/>
      <c r="VZW88" s="611"/>
      <c r="VZX88" s="612"/>
      <c r="VZY88" s="612"/>
      <c r="VZZ88" s="612"/>
      <c r="WAA88" s="612"/>
      <c r="WAB88" s="612"/>
      <c r="WAC88" s="181"/>
      <c r="WAD88" s="611"/>
      <c r="WAE88" s="612"/>
      <c r="WAF88" s="612"/>
      <c r="WAG88" s="612"/>
      <c r="WAH88" s="612"/>
      <c r="WAI88" s="612"/>
      <c r="WAJ88" s="181"/>
      <c r="WAK88" s="611"/>
      <c r="WAL88" s="612"/>
      <c r="WAM88" s="612"/>
      <c r="WAN88" s="612"/>
      <c r="WAO88" s="612"/>
      <c r="WAP88" s="612"/>
      <c r="WAQ88" s="181"/>
      <c r="WAR88" s="611"/>
      <c r="WAS88" s="612"/>
      <c r="WAT88" s="612"/>
      <c r="WAU88" s="612"/>
      <c r="WAV88" s="612"/>
      <c r="WAW88" s="612"/>
      <c r="WAX88" s="181"/>
      <c r="WAY88" s="611"/>
      <c r="WAZ88" s="612"/>
      <c r="WBA88" s="612"/>
      <c r="WBB88" s="612"/>
      <c r="WBC88" s="612"/>
      <c r="WBD88" s="612"/>
      <c r="WBE88" s="181"/>
      <c r="WBF88" s="611"/>
      <c r="WBG88" s="612"/>
      <c r="WBH88" s="612"/>
      <c r="WBI88" s="612"/>
      <c r="WBJ88" s="612"/>
      <c r="WBK88" s="612"/>
      <c r="WBL88" s="181"/>
      <c r="WBM88" s="611"/>
      <c r="WBN88" s="612"/>
      <c r="WBO88" s="612"/>
      <c r="WBP88" s="612"/>
      <c r="WBQ88" s="612"/>
      <c r="WBR88" s="612"/>
      <c r="WBS88" s="181"/>
      <c r="WBT88" s="611"/>
      <c r="WBU88" s="612"/>
      <c r="WBV88" s="612"/>
      <c r="WBW88" s="612"/>
      <c r="WBX88" s="612"/>
      <c r="WBY88" s="612"/>
      <c r="WBZ88" s="181"/>
      <c r="WCA88" s="611"/>
      <c r="WCB88" s="612"/>
      <c r="WCC88" s="612"/>
      <c r="WCD88" s="612"/>
      <c r="WCE88" s="612"/>
      <c r="WCF88" s="612"/>
      <c r="WCG88" s="181"/>
      <c r="WCH88" s="611"/>
      <c r="WCI88" s="612"/>
      <c r="WCJ88" s="612"/>
      <c r="WCK88" s="612"/>
      <c r="WCL88" s="612"/>
      <c r="WCM88" s="612"/>
      <c r="WCN88" s="181"/>
      <c r="WCO88" s="611"/>
      <c r="WCP88" s="612"/>
      <c r="WCQ88" s="612"/>
      <c r="WCR88" s="612"/>
      <c r="WCS88" s="612"/>
      <c r="WCT88" s="612"/>
      <c r="WCU88" s="181"/>
      <c r="WCV88" s="611"/>
      <c r="WCW88" s="612"/>
      <c r="WCX88" s="612"/>
      <c r="WCY88" s="612"/>
      <c r="WCZ88" s="612"/>
      <c r="WDA88" s="612"/>
      <c r="WDB88" s="181"/>
      <c r="WDC88" s="611"/>
      <c r="WDD88" s="612"/>
      <c r="WDE88" s="612"/>
      <c r="WDF88" s="612"/>
      <c r="WDG88" s="612"/>
      <c r="WDH88" s="612"/>
      <c r="WDI88" s="181"/>
      <c r="WDJ88" s="611"/>
      <c r="WDK88" s="612"/>
      <c r="WDL88" s="612"/>
      <c r="WDM88" s="612"/>
      <c r="WDN88" s="612"/>
      <c r="WDO88" s="612"/>
      <c r="WDP88" s="181"/>
      <c r="WDQ88" s="611"/>
      <c r="WDR88" s="612"/>
      <c r="WDS88" s="612"/>
      <c r="WDT88" s="612"/>
      <c r="WDU88" s="612"/>
      <c r="WDV88" s="612"/>
      <c r="WDW88" s="181"/>
      <c r="WDX88" s="611"/>
      <c r="WDY88" s="612"/>
      <c r="WDZ88" s="612"/>
      <c r="WEA88" s="612"/>
      <c r="WEB88" s="612"/>
      <c r="WEC88" s="612"/>
      <c r="WED88" s="181"/>
      <c r="WEE88" s="611"/>
      <c r="WEF88" s="612"/>
      <c r="WEG88" s="612"/>
      <c r="WEH88" s="612"/>
      <c r="WEI88" s="612"/>
      <c r="WEJ88" s="612"/>
      <c r="WEK88" s="181"/>
      <c r="WEL88" s="611"/>
      <c r="WEM88" s="612"/>
      <c r="WEN88" s="612"/>
      <c r="WEO88" s="612"/>
      <c r="WEP88" s="612"/>
      <c r="WEQ88" s="612"/>
      <c r="WER88" s="181"/>
      <c r="WES88" s="611"/>
      <c r="WET88" s="612"/>
      <c r="WEU88" s="612"/>
      <c r="WEV88" s="612"/>
      <c r="WEW88" s="612"/>
      <c r="WEX88" s="612"/>
      <c r="WEY88" s="181"/>
      <c r="WEZ88" s="611"/>
      <c r="WFA88" s="612"/>
      <c r="WFB88" s="612"/>
      <c r="WFC88" s="612"/>
      <c r="WFD88" s="612"/>
      <c r="WFE88" s="612"/>
      <c r="WFF88" s="181"/>
      <c r="WFG88" s="611"/>
      <c r="WFH88" s="612"/>
      <c r="WFI88" s="612"/>
      <c r="WFJ88" s="612"/>
      <c r="WFK88" s="612"/>
      <c r="WFL88" s="612"/>
      <c r="WFM88" s="181"/>
      <c r="WFN88" s="611"/>
      <c r="WFO88" s="612"/>
      <c r="WFP88" s="612"/>
      <c r="WFQ88" s="612"/>
      <c r="WFR88" s="612"/>
      <c r="WFS88" s="612"/>
      <c r="WFT88" s="181"/>
      <c r="WFU88" s="611"/>
      <c r="WFV88" s="612"/>
      <c r="WFW88" s="612"/>
      <c r="WFX88" s="612"/>
      <c r="WFY88" s="612"/>
      <c r="WFZ88" s="612"/>
      <c r="WGA88" s="181"/>
      <c r="WGB88" s="611"/>
      <c r="WGC88" s="612"/>
      <c r="WGD88" s="612"/>
      <c r="WGE88" s="612"/>
      <c r="WGF88" s="612"/>
      <c r="WGG88" s="612"/>
      <c r="WGH88" s="181"/>
      <c r="WGI88" s="611"/>
      <c r="WGJ88" s="612"/>
      <c r="WGK88" s="612"/>
      <c r="WGL88" s="612"/>
      <c r="WGM88" s="612"/>
      <c r="WGN88" s="612"/>
      <c r="WGO88" s="181"/>
      <c r="WGP88" s="611"/>
      <c r="WGQ88" s="612"/>
      <c r="WGR88" s="612"/>
      <c r="WGS88" s="612"/>
      <c r="WGT88" s="612"/>
      <c r="WGU88" s="612"/>
      <c r="WGV88" s="181"/>
      <c r="WGW88" s="611"/>
      <c r="WGX88" s="612"/>
      <c r="WGY88" s="612"/>
      <c r="WGZ88" s="612"/>
      <c r="WHA88" s="612"/>
      <c r="WHB88" s="612"/>
      <c r="WHC88" s="181"/>
      <c r="WHD88" s="611"/>
      <c r="WHE88" s="612"/>
      <c r="WHF88" s="612"/>
      <c r="WHG88" s="612"/>
      <c r="WHH88" s="612"/>
      <c r="WHI88" s="612"/>
      <c r="WHJ88" s="181"/>
      <c r="WHK88" s="611"/>
      <c r="WHL88" s="612"/>
      <c r="WHM88" s="612"/>
      <c r="WHN88" s="612"/>
      <c r="WHO88" s="612"/>
      <c r="WHP88" s="612"/>
      <c r="WHQ88" s="181"/>
      <c r="WHR88" s="611"/>
      <c r="WHS88" s="612"/>
      <c r="WHT88" s="612"/>
      <c r="WHU88" s="612"/>
      <c r="WHV88" s="612"/>
      <c r="WHW88" s="612"/>
      <c r="WHX88" s="181"/>
      <c r="WHY88" s="611"/>
      <c r="WHZ88" s="612"/>
      <c r="WIA88" s="612"/>
      <c r="WIB88" s="612"/>
      <c r="WIC88" s="612"/>
      <c r="WID88" s="612"/>
      <c r="WIE88" s="181"/>
      <c r="WIF88" s="611"/>
      <c r="WIG88" s="612"/>
      <c r="WIH88" s="612"/>
      <c r="WII88" s="612"/>
      <c r="WIJ88" s="612"/>
      <c r="WIK88" s="612"/>
      <c r="WIL88" s="181"/>
      <c r="WIM88" s="611"/>
      <c r="WIN88" s="612"/>
      <c r="WIO88" s="612"/>
      <c r="WIP88" s="612"/>
      <c r="WIQ88" s="612"/>
      <c r="WIR88" s="612"/>
      <c r="WIS88" s="181"/>
      <c r="WIT88" s="611"/>
      <c r="WIU88" s="612"/>
      <c r="WIV88" s="612"/>
      <c r="WIW88" s="612"/>
      <c r="WIX88" s="612"/>
      <c r="WIY88" s="612"/>
      <c r="WIZ88" s="181"/>
      <c r="WJA88" s="611"/>
      <c r="WJB88" s="612"/>
      <c r="WJC88" s="612"/>
      <c r="WJD88" s="612"/>
      <c r="WJE88" s="612"/>
      <c r="WJF88" s="612"/>
      <c r="WJG88" s="181"/>
      <c r="WJH88" s="611"/>
      <c r="WJI88" s="612"/>
      <c r="WJJ88" s="612"/>
      <c r="WJK88" s="612"/>
      <c r="WJL88" s="612"/>
      <c r="WJM88" s="612"/>
      <c r="WJN88" s="181"/>
      <c r="WJO88" s="611"/>
      <c r="WJP88" s="612"/>
      <c r="WJQ88" s="612"/>
      <c r="WJR88" s="612"/>
      <c r="WJS88" s="612"/>
      <c r="WJT88" s="612"/>
      <c r="WJU88" s="181"/>
      <c r="WJV88" s="611"/>
      <c r="WJW88" s="612"/>
      <c r="WJX88" s="612"/>
      <c r="WJY88" s="612"/>
      <c r="WJZ88" s="612"/>
      <c r="WKA88" s="612"/>
      <c r="WKB88" s="181"/>
      <c r="WKC88" s="611"/>
      <c r="WKD88" s="612"/>
      <c r="WKE88" s="612"/>
      <c r="WKF88" s="612"/>
      <c r="WKG88" s="612"/>
      <c r="WKH88" s="612"/>
      <c r="WKI88" s="181"/>
      <c r="WKJ88" s="611"/>
      <c r="WKK88" s="612"/>
      <c r="WKL88" s="612"/>
      <c r="WKM88" s="612"/>
      <c r="WKN88" s="612"/>
      <c r="WKO88" s="612"/>
      <c r="WKP88" s="181"/>
      <c r="WKQ88" s="611"/>
      <c r="WKR88" s="612"/>
      <c r="WKS88" s="612"/>
      <c r="WKT88" s="612"/>
      <c r="WKU88" s="612"/>
      <c r="WKV88" s="612"/>
      <c r="WKW88" s="181"/>
      <c r="WKX88" s="611"/>
      <c r="WKY88" s="612"/>
      <c r="WKZ88" s="612"/>
      <c r="WLA88" s="612"/>
      <c r="WLB88" s="612"/>
      <c r="WLC88" s="612"/>
      <c r="WLD88" s="181"/>
      <c r="WLE88" s="611"/>
      <c r="WLF88" s="612"/>
      <c r="WLG88" s="612"/>
      <c r="WLH88" s="612"/>
      <c r="WLI88" s="612"/>
      <c r="WLJ88" s="612"/>
      <c r="WLK88" s="181"/>
      <c r="WLL88" s="611"/>
      <c r="WLM88" s="612"/>
      <c r="WLN88" s="612"/>
      <c r="WLO88" s="612"/>
      <c r="WLP88" s="612"/>
      <c r="WLQ88" s="612"/>
      <c r="WLR88" s="181"/>
      <c r="WLS88" s="611"/>
      <c r="WLT88" s="612"/>
      <c r="WLU88" s="612"/>
      <c r="WLV88" s="612"/>
      <c r="WLW88" s="612"/>
      <c r="WLX88" s="612"/>
      <c r="WLY88" s="181"/>
      <c r="WLZ88" s="611"/>
      <c r="WMA88" s="612"/>
      <c r="WMB88" s="612"/>
      <c r="WMC88" s="612"/>
      <c r="WMD88" s="612"/>
      <c r="WME88" s="612"/>
      <c r="WMF88" s="181"/>
      <c r="WMG88" s="611"/>
      <c r="WMH88" s="612"/>
      <c r="WMI88" s="612"/>
      <c r="WMJ88" s="612"/>
      <c r="WMK88" s="612"/>
      <c r="WML88" s="612"/>
      <c r="WMM88" s="181"/>
      <c r="WMN88" s="611"/>
      <c r="WMO88" s="612"/>
      <c r="WMP88" s="612"/>
      <c r="WMQ88" s="612"/>
      <c r="WMR88" s="612"/>
      <c r="WMS88" s="612"/>
      <c r="WMT88" s="181"/>
      <c r="WMU88" s="611"/>
      <c r="WMV88" s="612"/>
      <c r="WMW88" s="612"/>
      <c r="WMX88" s="612"/>
      <c r="WMY88" s="612"/>
      <c r="WMZ88" s="612"/>
      <c r="WNA88" s="181"/>
      <c r="WNB88" s="611"/>
      <c r="WNC88" s="612"/>
      <c r="WND88" s="612"/>
      <c r="WNE88" s="612"/>
      <c r="WNF88" s="612"/>
      <c r="WNG88" s="612"/>
      <c r="WNH88" s="181"/>
      <c r="WNI88" s="611"/>
      <c r="WNJ88" s="612"/>
      <c r="WNK88" s="612"/>
      <c r="WNL88" s="612"/>
      <c r="WNM88" s="612"/>
      <c r="WNN88" s="612"/>
      <c r="WNO88" s="181"/>
      <c r="WNP88" s="611"/>
      <c r="WNQ88" s="612"/>
      <c r="WNR88" s="612"/>
      <c r="WNS88" s="612"/>
      <c r="WNT88" s="612"/>
      <c r="WNU88" s="612"/>
      <c r="WNV88" s="181"/>
      <c r="WNW88" s="611"/>
      <c r="WNX88" s="612"/>
      <c r="WNY88" s="612"/>
      <c r="WNZ88" s="612"/>
      <c r="WOA88" s="612"/>
      <c r="WOB88" s="612"/>
      <c r="WOC88" s="181"/>
      <c r="WOD88" s="611"/>
      <c r="WOE88" s="612"/>
      <c r="WOF88" s="612"/>
      <c r="WOG88" s="612"/>
      <c r="WOH88" s="612"/>
      <c r="WOI88" s="612"/>
      <c r="WOJ88" s="181"/>
      <c r="WOK88" s="611"/>
      <c r="WOL88" s="612"/>
      <c r="WOM88" s="612"/>
      <c r="WON88" s="612"/>
      <c r="WOO88" s="612"/>
      <c r="WOP88" s="612"/>
      <c r="WOQ88" s="181"/>
      <c r="WOR88" s="611"/>
      <c r="WOS88" s="612"/>
      <c r="WOT88" s="612"/>
      <c r="WOU88" s="612"/>
      <c r="WOV88" s="612"/>
      <c r="WOW88" s="612"/>
      <c r="WOX88" s="181"/>
      <c r="WOY88" s="611"/>
      <c r="WOZ88" s="612"/>
      <c r="WPA88" s="612"/>
      <c r="WPB88" s="612"/>
      <c r="WPC88" s="612"/>
      <c r="WPD88" s="612"/>
      <c r="WPE88" s="181"/>
      <c r="WPF88" s="611"/>
      <c r="WPG88" s="612"/>
      <c r="WPH88" s="612"/>
      <c r="WPI88" s="612"/>
      <c r="WPJ88" s="612"/>
      <c r="WPK88" s="612"/>
      <c r="WPL88" s="181"/>
      <c r="WPM88" s="611"/>
      <c r="WPN88" s="612"/>
      <c r="WPO88" s="612"/>
      <c r="WPP88" s="612"/>
      <c r="WPQ88" s="612"/>
      <c r="WPR88" s="612"/>
      <c r="WPS88" s="181"/>
      <c r="WPT88" s="611"/>
      <c r="WPU88" s="612"/>
      <c r="WPV88" s="612"/>
      <c r="WPW88" s="612"/>
      <c r="WPX88" s="612"/>
      <c r="WPY88" s="612"/>
      <c r="WPZ88" s="181"/>
      <c r="WQA88" s="611"/>
      <c r="WQB88" s="612"/>
      <c r="WQC88" s="612"/>
      <c r="WQD88" s="612"/>
      <c r="WQE88" s="612"/>
      <c r="WQF88" s="612"/>
      <c r="WQG88" s="181"/>
      <c r="WQH88" s="611"/>
      <c r="WQI88" s="612"/>
      <c r="WQJ88" s="612"/>
      <c r="WQK88" s="612"/>
      <c r="WQL88" s="612"/>
      <c r="WQM88" s="612"/>
      <c r="WQN88" s="181"/>
      <c r="WQO88" s="611"/>
      <c r="WQP88" s="612"/>
      <c r="WQQ88" s="612"/>
      <c r="WQR88" s="612"/>
      <c r="WQS88" s="612"/>
      <c r="WQT88" s="612"/>
      <c r="WQU88" s="181"/>
      <c r="WQV88" s="611"/>
      <c r="WQW88" s="612"/>
      <c r="WQX88" s="612"/>
      <c r="WQY88" s="612"/>
      <c r="WQZ88" s="612"/>
      <c r="WRA88" s="612"/>
      <c r="WRB88" s="181"/>
      <c r="WRC88" s="611"/>
      <c r="WRD88" s="612"/>
      <c r="WRE88" s="612"/>
      <c r="WRF88" s="612"/>
      <c r="WRG88" s="612"/>
      <c r="WRH88" s="612"/>
      <c r="WRI88" s="181"/>
      <c r="WRJ88" s="611"/>
      <c r="WRK88" s="612"/>
      <c r="WRL88" s="612"/>
      <c r="WRM88" s="612"/>
      <c r="WRN88" s="612"/>
      <c r="WRO88" s="612"/>
      <c r="WRP88" s="181"/>
      <c r="WRQ88" s="611"/>
      <c r="WRR88" s="612"/>
      <c r="WRS88" s="612"/>
      <c r="WRT88" s="612"/>
      <c r="WRU88" s="612"/>
      <c r="WRV88" s="612"/>
      <c r="WRW88" s="181"/>
      <c r="WRX88" s="611"/>
      <c r="WRY88" s="612"/>
      <c r="WRZ88" s="612"/>
      <c r="WSA88" s="612"/>
      <c r="WSB88" s="612"/>
      <c r="WSC88" s="612"/>
      <c r="WSD88" s="181"/>
      <c r="WSE88" s="611"/>
      <c r="WSF88" s="612"/>
      <c r="WSG88" s="612"/>
      <c r="WSH88" s="612"/>
      <c r="WSI88" s="612"/>
      <c r="WSJ88" s="612"/>
      <c r="WSK88" s="181"/>
      <c r="WSL88" s="611"/>
      <c r="WSM88" s="612"/>
      <c r="WSN88" s="612"/>
      <c r="WSO88" s="612"/>
      <c r="WSP88" s="612"/>
      <c r="WSQ88" s="612"/>
      <c r="WSR88" s="181"/>
      <c r="WSS88" s="611"/>
      <c r="WST88" s="612"/>
      <c r="WSU88" s="612"/>
      <c r="WSV88" s="612"/>
      <c r="WSW88" s="612"/>
      <c r="WSX88" s="612"/>
      <c r="WSY88" s="181"/>
      <c r="WSZ88" s="611"/>
      <c r="WTA88" s="612"/>
      <c r="WTB88" s="612"/>
      <c r="WTC88" s="612"/>
      <c r="WTD88" s="612"/>
      <c r="WTE88" s="612"/>
      <c r="WTF88" s="181"/>
      <c r="WTG88" s="611"/>
      <c r="WTH88" s="612"/>
      <c r="WTI88" s="612"/>
      <c r="WTJ88" s="612"/>
      <c r="WTK88" s="612"/>
      <c r="WTL88" s="612"/>
      <c r="WTM88" s="181"/>
      <c r="WTN88" s="611"/>
      <c r="WTO88" s="612"/>
      <c r="WTP88" s="612"/>
      <c r="WTQ88" s="612"/>
      <c r="WTR88" s="612"/>
      <c r="WTS88" s="612"/>
      <c r="WTT88" s="181"/>
      <c r="WTU88" s="611"/>
      <c r="WTV88" s="612"/>
      <c r="WTW88" s="612"/>
      <c r="WTX88" s="612"/>
      <c r="WTY88" s="612"/>
      <c r="WTZ88" s="612"/>
      <c r="WUA88" s="181"/>
      <c r="WUB88" s="611"/>
      <c r="WUC88" s="612"/>
      <c r="WUD88" s="612"/>
      <c r="WUE88" s="612"/>
      <c r="WUF88" s="612"/>
      <c r="WUG88" s="612"/>
      <c r="WUH88" s="181"/>
      <c r="WUI88" s="611"/>
      <c r="WUJ88" s="612"/>
      <c r="WUK88" s="612"/>
      <c r="WUL88" s="612"/>
      <c r="WUM88" s="612"/>
      <c r="WUN88" s="612"/>
      <c r="WUO88" s="181"/>
      <c r="WUP88" s="611"/>
      <c r="WUQ88" s="612"/>
      <c r="WUR88" s="612"/>
      <c r="WUS88" s="612"/>
      <c r="WUT88" s="612"/>
      <c r="WUU88" s="612"/>
      <c r="WUV88" s="181"/>
      <c r="WUW88" s="611"/>
      <c r="WUX88" s="612"/>
      <c r="WUY88" s="612"/>
      <c r="WUZ88" s="612"/>
      <c r="WVA88" s="612"/>
      <c r="WVB88" s="612"/>
      <c r="WVC88" s="181"/>
      <c r="WVD88" s="611"/>
      <c r="WVE88" s="612"/>
      <c r="WVF88" s="612"/>
      <c r="WVG88" s="612"/>
      <c r="WVH88" s="612"/>
      <c r="WVI88" s="612"/>
      <c r="WVJ88" s="181"/>
      <c r="WVK88" s="611"/>
      <c r="WVL88" s="612"/>
      <c r="WVM88" s="612"/>
      <c r="WVN88" s="612"/>
      <c r="WVO88" s="612"/>
      <c r="WVP88" s="612"/>
      <c r="WVQ88" s="181"/>
      <c r="WVR88" s="611"/>
      <c r="WVS88" s="612"/>
      <c r="WVT88" s="612"/>
      <c r="WVU88" s="612"/>
      <c r="WVV88" s="612"/>
      <c r="WVW88" s="612"/>
      <c r="WVX88" s="181"/>
      <c r="WVY88" s="611"/>
      <c r="WVZ88" s="612"/>
      <c r="WWA88" s="612"/>
      <c r="WWB88" s="612"/>
      <c r="WWC88" s="612"/>
      <c r="WWD88" s="612"/>
      <c r="WWE88" s="181"/>
      <c r="WWF88" s="611"/>
      <c r="WWG88" s="612"/>
      <c r="WWH88" s="612"/>
      <c r="WWI88" s="612"/>
      <c r="WWJ88" s="612"/>
      <c r="WWK88" s="612"/>
      <c r="WWL88" s="181"/>
      <c r="WWM88" s="611"/>
      <c r="WWN88" s="612"/>
      <c r="WWO88" s="612"/>
      <c r="WWP88" s="612"/>
      <c r="WWQ88" s="612"/>
      <c r="WWR88" s="612"/>
      <c r="WWS88" s="181"/>
      <c r="WWT88" s="611"/>
      <c r="WWU88" s="612"/>
      <c r="WWV88" s="612"/>
      <c r="WWW88" s="612"/>
      <c r="WWX88" s="612"/>
      <c r="WWY88" s="612"/>
      <c r="WWZ88" s="181"/>
      <c r="WXA88" s="611"/>
      <c r="WXB88" s="612"/>
      <c r="WXC88" s="612"/>
      <c r="WXD88" s="612"/>
      <c r="WXE88" s="612"/>
      <c r="WXF88" s="612"/>
      <c r="WXG88" s="181"/>
      <c r="WXH88" s="611"/>
      <c r="WXI88" s="612"/>
      <c r="WXJ88" s="612"/>
      <c r="WXK88" s="612"/>
      <c r="WXL88" s="612"/>
      <c r="WXM88" s="612"/>
      <c r="WXN88" s="181"/>
      <c r="WXO88" s="611"/>
      <c r="WXP88" s="612"/>
      <c r="WXQ88" s="612"/>
      <c r="WXR88" s="612"/>
      <c r="WXS88" s="612"/>
      <c r="WXT88" s="612"/>
      <c r="WXU88" s="181"/>
      <c r="WXV88" s="611"/>
      <c r="WXW88" s="612"/>
      <c r="WXX88" s="612"/>
      <c r="WXY88" s="612"/>
      <c r="WXZ88" s="612"/>
      <c r="WYA88" s="612"/>
      <c r="WYB88" s="181"/>
      <c r="WYC88" s="611"/>
      <c r="WYD88" s="612"/>
      <c r="WYE88" s="612"/>
      <c r="WYF88" s="612"/>
      <c r="WYG88" s="612"/>
      <c r="WYH88" s="612"/>
      <c r="WYI88" s="181"/>
      <c r="WYJ88" s="611"/>
      <c r="WYK88" s="612"/>
      <c r="WYL88" s="612"/>
      <c r="WYM88" s="612"/>
      <c r="WYN88" s="612"/>
      <c r="WYO88" s="612"/>
      <c r="WYP88" s="181"/>
      <c r="WYQ88" s="611"/>
      <c r="WYR88" s="612"/>
      <c r="WYS88" s="612"/>
      <c r="WYT88" s="612"/>
      <c r="WYU88" s="612"/>
      <c r="WYV88" s="612"/>
      <c r="WYW88" s="181"/>
      <c r="WYX88" s="611"/>
      <c r="WYY88" s="612"/>
      <c r="WYZ88" s="612"/>
      <c r="WZA88" s="612"/>
      <c r="WZB88" s="612"/>
      <c r="WZC88" s="612"/>
      <c r="WZD88" s="181"/>
      <c r="WZE88" s="611"/>
      <c r="WZF88" s="612"/>
      <c r="WZG88" s="612"/>
      <c r="WZH88" s="612"/>
      <c r="WZI88" s="612"/>
      <c r="WZJ88" s="612"/>
      <c r="WZK88" s="181"/>
      <c r="WZL88" s="611"/>
      <c r="WZM88" s="612"/>
      <c r="WZN88" s="612"/>
      <c r="WZO88" s="612"/>
      <c r="WZP88" s="612"/>
      <c r="WZQ88" s="612"/>
      <c r="WZR88" s="181"/>
      <c r="WZS88" s="611"/>
      <c r="WZT88" s="612"/>
      <c r="WZU88" s="612"/>
      <c r="WZV88" s="612"/>
      <c r="WZW88" s="612"/>
      <c r="WZX88" s="612"/>
      <c r="WZY88" s="181"/>
      <c r="WZZ88" s="611"/>
      <c r="XAA88" s="612"/>
      <c r="XAB88" s="612"/>
      <c r="XAC88" s="612"/>
      <c r="XAD88" s="612"/>
      <c r="XAE88" s="612"/>
      <c r="XAF88" s="181"/>
      <c r="XAG88" s="611"/>
      <c r="XAH88" s="612"/>
      <c r="XAI88" s="612"/>
      <c r="XAJ88" s="612"/>
      <c r="XAK88" s="612"/>
      <c r="XAL88" s="612"/>
      <c r="XAM88" s="181"/>
      <c r="XAN88" s="611"/>
      <c r="XAO88" s="612"/>
      <c r="XAP88" s="612"/>
      <c r="XAQ88" s="612"/>
      <c r="XAR88" s="612"/>
      <c r="XAS88" s="612"/>
      <c r="XAT88" s="181"/>
      <c r="XAU88" s="611"/>
      <c r="XAV88" s="612"/>
      <c r="XAW88" s="612"/>
      <c r="XAX88" s="612"/>
      <c r="XAY88" s="612"/>
      <c r="XAZ88" s="612"/>
      <c r="XBA88" s="181"/>
      <c r="XBB88" s="611"/>
      <c r="XBC88" s="612"/>
      <c r="XBD88" s="612"/>
      <c r="XBE88" s="612"/>
      <c r="XBF88" s="612"/>
      <c r="XBG88" s="612"/>
      <c r="XBH88" s="181"/>
      <c r="XBI88" s="611"/>
      <c r="XBJ88" s="612"/>
      <c r="XBK88" s="612"/>
      <c r="XBL88" s="612"/>
      <c r="XBM88" s="612"/>
      <c r="XBN88" s="612"/>
      <c r="XBO88" s="181"/>
      <c r="XBP88" s="611"/>
      <c r="XBQ88" s="612"/>
      <c r="XBR88" s="612"/>
      <c r="XBS88" s="612"/>
      <c r="XBT88" s="612"/>
      <c r="XBU88" s="612"/>
      <c r="XBV88" s="181"/>
      <c r="XBW88" s="611"/>
      <c r="XBX88" s="612"/>
      <c r="XBY88" s="612"/>
      <c r="XBZ88" s="612"/>
      <c r="XCA88" s="612"/>
      <c r="XCB88" s="612"/>
      <c r="XCC88" s="181"/>
      <c r="XCD88" s="611"/>
      <c r="XCE88" s="612"/>
      <c r="XCF88" s="612"/>
      <c r="XCG88" s="612"/>
      <c r="XCH88" s="612"/>
      <c r="XCI88" s="612"/>
      <c r="XCJ88" s="181"/>
      <c r="XCK88" s="611"/>
      <c r="XCL88" s="612"/>
      <c r="XCM88" s="612"/>
      <c r="XCN88" s="612"/>
      <c r="XCO88" s="612"/>
      <c r="XCP88" s="612"/>
      <c r="XCQ88" s="181"/>
      <c r="XCR88" s="611"/>
      <c r="XCS88" s="612"/>
      <c r="XCT88" s="612"/>
      <c r="XCU88" s="612"/>
      <c r="XCV88" s="612"/>
      <c r="XCW88" s="612"/>
      <c r="XCX88" s="181"/>
      <c r="XCY88" s="611"/>
      <c r="XCZ88" s="612"/>
      <c r="XDA88" s="612"/>
      <c r="XDB88" s="612"/>
      <c r="XDC88" s="612"/>
      <c r="XDD88" s="612"/>
      <c r="XDE88" s="181"/>
      <c r="XDF88" s="611"/>
      <c r="XDG88" s="612"/>
      <c r="XDH88" s="612"/>
      <c r="XDI88" s="612"/>
      <c r="XDJ88" s="612"/>
      <c r="XDK88" s="612"/>
      <c r="XDL88" s="181"/>
      <c r="XDM88" s="611"/>
      <c r="XDN88" s="612"/>
      <c r="XDO88" s="612"/>
      <c r="XDP88" s="612"/>
      <c r="XDQ88" s="612"/>
      <c r="XDR88" s="612"/>
      <c r="XDS88" s="181"/>
      <c r="XDT88" s="611"/>
      <c r="XDU88" s="612"/>
      <c r="XDV88" s="612"/>
      <c r="XDW88" s="612"/>
      <c r="XDX88" s="612"/>
      <c r="XDY88" s="612"/>
      <c r="XDZ88" s="181"/>
      <c r="XEA88" s="611"/>
      <c r="XEB88" s="612"/>
      <c r="XEC88" s="612"/>
      <c r="XED88" s="612"/>
      <c r="XEE88" s="612"/>
      <c r="XEF88" s="612"/>
      <c r="XEG88" s="181"/>
      <c r="XEH88" s="611"/>
      <c r="XEI88" s="612"/>
      <c r="XEJ88" s="612"/>
      <c r="XEK88" s="612"/>
      <c r="XEL88" s="612"/>
      <c r="XEM88" s="612"/>
      <c r="XEN88" s="181"/>
      <c r="XEO88" s="611"/>
      <c r="XEP88" s="612"/>
      <c r="XEQ88" s="612"/>
      <c r="XER88" s="612"/>
      <c r="XES88" s="612"/>
      <c r="XET88" s="612"/>
      <c r="XEU88" s="181"/>
      <c r="XEV88" s="611"/>
      <c r="XEW88" s="611"/>
      <c r="XEX88" s="611"/>
    </row>
    <row r="89" spans="1:16378" ht="102.95" customHeight="1" x14ac:dyDescent="0.25">
      <c r="A89" s="179" t="str">
        <f>+Categoria_de_Costos!B868</f>
        <v>f. LEC Desarrollo Productivo (Siembra y/o sostenimiento de cultivos de ciclo corto)</v>
      </c>
      <c r="B89" s="609" t="s">
        <v>585</v>
      </c>
      <c r="C89" s="610"/>
      <c r="D89" s="610"/>
      <c r="E89" s="610"/>
      <c r="F89" s="610"/>
      <c r="G89" s="610"/>
    </row>
    <row r="90" spans="1:16378" ht="147.75" customHeight="1" x14ac:dyDescent="0.25">
      <c r="A90" s="179" t="str">
        <f>+Categoria_de_Costos!B878</f>
        <v>g. LEC Desarrollo Productivo (Sostenimiento de cultivos perennes y forestales - Silvopastoriles)</v>
      </c>
      <c r="B90" s="609" t="s">
        <v>586</v>
      </c>
      <c r="C90" s="610"/>
      <c r="D90" s="610"/>
      <c r="E90" s="610"/>
      <c r="F90" s="610"/>
      <c r="G90" s="610"/>
    </row>
    <row r="91" spans="1:16378" ht="141" customHeight="1" x14ac:dyDescent="0.25">
      <c r="A91" s="179" t="str">
        <f>+Categoria_de_Costos!B889</f>
        <v>h. LEC Desarrollo Productivo (Actividades rurales relacionadas con el turismo rural y ecológico) - Diversificación productiva</v>
      </c>
      <c r="B91" s="609" t="s">
        <v>587</v>
      </c>
      <c r="C91" s="610"/>
      <c r="D91" s="610"/>
      <c r="E91" s="610"/>
      <c r="F91" s="610"/>
      <c r="G91" s="610"/>
      <c r="I91" s="158"/>
      <c r="J91" s="613"/>
      <c r="K91" s="614"/>
      <c r="L91" s="614"/>
      <c r="M91" s="614"/>
      <c r="N91" s="614"/>
      <c r="O91" s="614"/>
      <c r="P91" s="158"/>
      <c r="Q91" s="613"/>
      <c r="R91" s="614"/>
      <c r="S91" s="614"/>
      <c r="T91" s="614"/>
      <c r="U91" s="614"/>
      <c r="V91" s="614"/>
      <c r="W91" s="158"/>
      <c r="X91" s="613"/>
      <c r="Y91" s="614"/>
      <c r="Z91" s="614"/>
      <c r="AA91" s="614"/>
      <c r="AB91" s="614"/>
      <c r="AC91" s="614"/>
      <c r="AD91" s="158"/>
      <c r="AE91" s="613"/>
      <c r="AF91" s="614"/>
      <c r="AG91" s="614"/>
      <c r="AH91" s="614"/>
      <c r="AI91" s="614"/>
      <c r="AJ91" s="614"/>
      <c r="AK91" s="158"/>
      <c r="AL91" s="613"/>
      <c r="AM91" s="614"/>
      <c r="AN91" s="614"/>
      <c r="AO91" s="614"/>
      <c r="AP91" s="614"/>
      <c r="AQ91" s="614"/>
      <c r="AR91" s="158"/>
      <c r="AS91" s="613"/>
      <c r="AT91" s="614"/>
      <c r="AU91" s="614"/>
      <c r="AV91" s="614"/>
      <c r="AW91" s="614"/>
      <c r="AX91" s="614"/>
      <c r="AY91" s="180"/>
      <c r="AZ91" s="611"/>
      <c r="BA91" s="612"/>
      <c r="BB91" s="612"/>
      <c r="BC91" s="612"/>
      <c r="BD91" s="612"/>
      <c r="BE91" s="612"/>
      <c r="BF91" s="181"/>
      <c r="BG91" s="611"/>
      <c r="BH91" s="612"/>
      <c r="BI91" s="612"/>
      <c r="BJ91" s="612"/>
      <c r="BK91" s="612"/>
      <c r="BL91" s="612"/>
      <c r="BM91" s="181"/>
      <c r="BN91" s="611"/>
      <c r="BO91" s="612"/>
      <c r="BP91" s="612"/>
      <c r="BQ91" s="612"/>
      <c r="BR91" s="612"/>
      <c r="BS91" s="612"/>
      <c r="BT91" s="181"/>
      <c r="BU91" s="611"/>
      <c r="BV91" s="612"/>
      <c r="BW91" s="612"/>
      <c r="BX91" s="612"/>
      <c r="BY91" s="612"/>
      <c r="BZ91" s="612"/>
      <c r="CA91" s="181"/>
      <c r="CB91" s="611"/>
      <c r="CC91" s="612"/>
      <c r="CD91" s="612"/>
      <c r="CE91" s="612"/>
      <c r="CF91" s="612"/>
      <c r="CG91" s="612"/>
      <c r="CH91" s="181"/>
      <c r="CI91" s="611"/>
      <c r="CJ91" s="612"/>
      <c r="CK91" s="612"/>
      <c r="CL91" s="612"/>
      <c r="CM91" s="612"/>
      <c r="CN91" s="612"/>
      <c r="CO91" s="181"/>
      <c r="CP91" s="611"/>
      <c r="CQ91" s="612"/>
      <c r="CR91" s="612"/>
      <c r="CS91" s="612"/>
      <c r="CT91" s="612"/>
      <c r="CU91" s="612"/>
      <c r="CV91" s="181"/>
      <c r="CW91" s="611"/>
      <c r="CX91" s="612"/>
      <c r="CY91" s="612"/>
      <c r="CZ91" s="612"/>
      <c r="DA91" s="612"/>
      <c r="DB91" s="612"/>
      <c r="DC91" s="181"/>
      <c r="DD91" s="611"/>
      <c r="DE91" s="612"/>
      <c r="DF91" s="612"/>
      <c r="DG91" s="612"/>
      <c r="DH91" s="612"/>
      <c r="DI91" s="612"/>
      <c r="DJ91" s="181"/>
      <c r="DK91" s="611"/>
      <c r="DL91" s="612"/>
      <c r="DM91" s="612"/>
      <c r="DN91" s="612"/>
      <c r="DO91" s="612"/>
      <c r="DP91" s="612"/>
      <c r="DQ91" s="181"/>
      <c r="DR91" s="611"/>
      <c r="DS91" s="612"/>
      <c r="DT91" s="612"/>
      <c r="DU91" s="612"/>
      <c r="DV91" s="612"/>
      <c r="DW91" s="612"/>
      <c r="DX91" s="181"/>
      <c r="DY91" s="611"/>
      <c r="DZ91" s="612"/>
      <c r="EA91" s="612"/>
      <c r="EB91" s="612"/>
      <c r="EC91" s="612"/>
      <c r="ED91" s="612"/>
      <c r="EE91" s="181"/>
      <c r="EF91" s="611"/>
      <c r="EG91" s="612"/>
      <c r="EH91" s="612"/>
      <c r="EI91" s="612"/>
      <c r="EJ91" s="612"/>
      <c r="EK91" s="612"/>
      <c r="EL91" s="181"/>
      <c r="EM91" s="611"/>
      <c r="EN91" s="612"/>
      <c r="EO91" s="612"/>
      <c r="EP91" s="612"/>
      <c r="EQ91" s="612"/>
      <c r="ER91" s="612"/>
      <c r="ES91" s="181"/>
      <c r="ET91" s="611"/>
      <c r="EU91" s="612"/>
      <c r="EV91" s="612"/>
      <c r="EW91" s="612"/>
      <c r="EX91" s="612"/>
      <c r="EY91" s="612"/>
      <c r="EZ91" s="181"/>
      <c r="FA91" s="611"/>
      <c r="FB91" s="612"/>
      <c r="FC91" s="612"/>
      <c r="FD91" s="612"/>
      <c r="FE91" s="612"/>
      <c r="FF91" s="612"/>
      <c r="FG91" s="181"/>
      <c r="FH91" s="611"/>
      <c r="FI91" s="612"/>
      <c r="FJ91" s="612"/>
      <c r="FK91" s="612"/>
      <c r="FL91" s="612"/>
      <c r="FM91" s="612"/>
      <c r="FN91" s="181"/>
      <c r="FO91" s="611"/>
      <c r="FP91" s="612"/>
      <c r="FQ91" s="612"/>
      <c r="FR91" s="612"/>
      <c r="FS91" s="612"/>
      <c r="FT91" s="612"/>
      <c r="FU91" s="181"/>
      <c r="FV91" s="611"/>
      <c r="FW91" s="612"/>
      <c r="FX91" s="612"/>
      <c r="FY91" s="612"/>
      <c r="FZ91" s="612"/>
      <c r="GA91" s="612"/>
      <c r="GB91" s="181"/>
      <c r="GC91" s="611"/>
      <c r="GD91" s="612"/>
      <c r="GE91" s="612"/>
      <c r="GF91" s="612"/>
      <c r="GG91" s="612"/>
      <c r="GH91" s="612"/>
      <c r="GI91" s="181"/>
      <c r="GJ91" s="611"/>
      <c r="GK91" s="612"/>
      <c r="GL91" s="612"/>
      <c r="GM91" s="612"/>
      <c r="GN91" s="612"/>
      <c r="GO91" s="612"/>
      <c r="GP91" s="181"/>
      <c r="GQ91" s="611"/>
      <c r="GR91" s="612"/>
      <c r="GS91" s="612"/>
      <c r="GT91" s="612"/>
      <c r="GU91" s="612"/>
      <c r="GV91" s="612"/>
      <c r="GW91" s="181"/>
      <c r="GX91" s="611"/>
      <c r="GY91" s="612"/>
      <c r="GZ91" s="612"/>
      <c r="HA91" s="612"/>
      <c r="HB91" s="612"/>
      <c r="HC91" s="612"/>
      <c r="HD91" s="181"/>
      <c r="HE91" s="611"/>
      <c r="HF91" s="612"/>
      <c r="HG91" s="612"/>
      <c r="HH91" s="612"/>
      <c r="HI91" s="612"/>
      <c r="HJ91" s="612"/>
      <c r="HK91" s="181"/>
      <c r="HL91" s="611"/>
      <c r="HM91" s="612"/>
      <c r="HN91" s="612"/>
      <c r="HO91" s="612"/>
      <c r="HP91" s="612"/>
      <c r="HQ91" s="612"/>
      <c r="HR91" s="181"/>
      <c r="HS91" s="611"/>
      <c r="HT91" s="612"/>
      <c r="HU91" s="612"/>
      <c r="HV91" s="612"/>
      <c r="HW91" s="612"/>
      <c r="HX91" s="612"/>
      <c r="HY91" s="181"/>
      <c r="HZ91" s="611"/>
      <c r="IA91" s="612"/>
      <c r="IB91" s="612"/>
      <c r="IC91" s="612"/>
      <c r="ID91" s="612"/>
      <c r="IE91" s="612"/>
      <c r="IF91" s="181"/>
      <c r="IG91" s="611"/>
      <c r="IH91" s="612"/>
      <c r="II91" s="612"/>
      <c r="IJ91" s="612"/>
      <c r="IK91" s="612"/>
      <c r="IL91" s="612"/>
      <c r="IM91" s="181"/>
      <c r="IN91" s="611"/>
      <c r="IO91" s="612"/>
      <c r="IP91" s="612"/>
      <c r="IQ91" s="612"/>
      <c r="IR91" s="612"/>
      <c r="IS91" s="612"/>
      <c r="IT91" s="181"/>
      <c r="IU91" s="611"/>
      <c r="IV91" s="612"/>
      <c r="IW91" s="612"/>
      <c r="IX91" s="612"/>
      <c r="IY91" s="612"/>
      <c r="IZ91" s="612"/>
      <c r="JA91" s="181"/>
      <c r="JB91" s="611"/>
      <c r="JC91" s="612"/>
      <c r="JD91" s="612"/>
      <c r="JE91" s="612"/>
      <c r="JF91" s="612"/>
      <c r="JG91" s="612"/>
      <c r="JH91" s="181"/>
      <c r="JI91" s="611"/>
      <c r="JJ91" s="612"/>
      <c r="JK91" s="612"/>
      <c r="JL91" s="612"/>
      <c r="JM91" s="612"/>
      <c r="JN91" s="612"/>
      <c r="JO91" s="181"/>
      <c r="JP91" s="611"/>
      <c r="JQ91" s="612"/>
      <c r="JR91" s="612"/>
      <c r="JS91" s="612"/>
      <c r="JT91" s="612"/>
      <c r="JU91" s="612"/>
      <c r="JV91" s="181"/>
      <c r="JW91" s="611"/>
      <c r="JX91" s="612"/>
      <c r="JY91" s="612"/>
      <c r="JZ91" s="612"/>
      <c r="KA91" s="612"/>
      <c r="KB91" s="612"/>
      <c r="KC91" s="181"/>
      <c r="KD91" s="611"/>
      <c r="KE91" s="612"/>
      <c r="KF91" s="612"/>
      <c r="KG91" s="612"/>
      <c r="KH91" s="612"/>
      <c r="KI91" s="612"/>
      <c r="KJ91" s="181"/>
      <c r="KK91" s="611"/>
      <c r="KL91" s="612"/>
      <c r="KM91" s="612"/>
      <c r="KN91" s="612"/>
      <c r="KO91" s="612"/>
      <c r="KP91" s="612"/>
      <c r="KQ91" s="181"/>
      <c r="KR91" s="611"/>
      <c r="KS91" s="612"/>
      <c r="KT91" s="612"/>
      <c r="KU91" s="612"/>
      <c r="KV91" s="612"/>
      <c r="KW91" s="612"/>
      <c r="KX91" s="181"/>
      <c r="KY91" s="611"/>
      <c r="KZ91" s="612"/>
      <c r="LA91" s="612"/>
      <c r="LB91" s="612"/>
      <c r="LC91" s="612"/>
      <c r="LD91" s="612"/>
      <c r="LE91" s="181"/>
      <c r="LF91" s="611"/>
      <c r="LG91" s="612"/>
      <c r="LH91" s="612"/>
      <c r="LI91" s="612"/>
      <c r="LJ91" s="612"/>
      <c r="LK91" s="612"/>
      <c r="LL91" s="181"/>
      <c r="LM91" s="611"/>
      <c r="LN91" s="612"/>
      <c r="LO91" s="612"/>
      <c r="LP91" s="612"/>
      <c r="LQ91" s="612"/>
      <c r="LR91" s="612"/>
      <c r="LS91" s="181"/>
      <c r="LT91" s="611"/>
      <c r="LU91" s="612"/>
      <c r="LV91" s="612"/>
      <c r="LW91" s="612"/>
      <c r="LX91" s="612"/>
      <c r="LY91" s="612"/>
      <c r="LZ91" s="181"/>
      <c r="MA91" s="611"/>
      <c r="MB91" s="612"/>
      <c r="MC91" s="612"/>
      <c r="MD91" s="612"/>
      <c r="ME91" s="612"/>
      <c r="MF91" s="612"/>
      <c r="MG91" s="181"/>
      <c r="MH91" s="611"/>
      <c r="MI91" s="612"/>
      <c r="MJ91" s="612"/>
      <c r="MK91" s="612"/>
      <c r="ML91" s="612"/>
      <c r="MM91" s="612"/>
      <c r="MN91" s="181"/>
      <c r="MO91" s="611"/>
      <c r="MP91" s="612"/>
      <c r="MQ91" s="612"/>
      <c r="MR91" s="612"/>
      <c r="MS91" s="612"/>
      <c r="MT91" s="612"/>
      <c r="MU91" s="181"/>
      <c r="MV91" s="611"/>
      <c r="MW91" s="612"/>
      <c r="MX91" s="612"/>
      <c r="MY91" s="612"/>
      <c r="MZ91" s="612"/>
      <c r="NA91" s="612"/>
      <c r="NB91" s="181"/>
      <c r="NC91" s="611"/>
      <c r="ND91" s="612"/>
      <c r="NE91" s="612"/>
      <c r="NF91" s="612"/>
      <c r="NG91" s="612"/>
      <c r="NH91" s="612"/>
      <c r="NI91" s="181"/>
      <c r="NJ91" s="611"/>
      <c r="NK91" s="612"/>
      <c r="NL91" s="612"/>
      <c r="NM91" s="612"/>
      <c r="NN91" s="612"/>
      <c r="NO91" s="612"/>
      <c r="NP91" s="181"/>
      <c r="NQ91" s="611"/>
      <c r="NR91" s="612"/>
      <c r="NS91" s="612"/>
      <c r="NT91" s="612"/>
      <c r="NU91" s="612"/>
      <c r="NV91" s="612"/>
      <c r="NW91" s="181"/>
      <c r="NX91" s="611"/>
      <c r="NY91" s="612"/>
      <c r="NZ91" s="612"/>
      <c r="OA91" s="612"/>
      <c r="OB91" s="612"/>
      <c r="OC91" s="612"/>
      <c r="OD91" s="181"/>
      <c r="OE91" s="611"/>
      <c r="OF91" s="612"/>
      <c r="OG91" s="612"/>
      <c r="OH91" s="612"/>
      <c r="OI91" s="612"/>
      <c r="OJ91" s="612"/>
      <c r="OK91" s="181"/>
      <c r="OL91" s="611"/>
      <c r="OM91" s="612"/>
      <c r="ON91" s="612"/>
      <c r="OO91" s="612"/>
      <c r="OP91" s="612"/>
      <c r="OQ91" s="612"/>
      <c r="OR91" s="181"/>
      <c r="OS91" s="611"/>
      <c r="OT91" s="612"/>
      <c r="OU91" s="612"/>
      <c r="OV91" s="612"/>
      <c r="OW91" s="612"/>
      <c r="OX91" s="612"/>
      <c r="OY91" s="181"/>
      <c r="OZ91" s="611"/>
      <c r="PA91" s="612"/>
      <c r="PB91" s="612"/>
      <c r="PC91" s="612"/>
      <c r="PD91" s="612"/>
      <c r="PE91" s="612"/>
      <c r="PF91" s="181"/>
      <c r="PG91" s="611"/>
      <c r="PH91" s="612"/>
      <c r="PI91" s="612"/>
      <c r="PJ91" s="612"/>
      <c r="PK91" s="612"/>
      <c r="PL91" s="612"/>
      <c r="PM91" s="181"/>
      <c r="PN91" s="611"/>
      <c r="PO91" s="612"/>
      <c r="PP91" s="612"/>
      <c r="PQ91" s="612"/>
      <c r="PR91" s="612"/>
      <c r="PS91" s="612"/>
      <c r="PT91" s="181"/>
      <c r="PU91" s="611"/>
      <c r="PV91" s="612"/>
      <c r="PW91" s="612"/>
      <c r="PX91" s="612"/>
      <c r="PY91" s="612"/>
      <c r="PZ91" s="612"/>
      <c r="QA91" s="181"/>
      <c r="QB91" s="611"/>
      <c r="QC91" s="612"/>
      <c r="QD91" s="612"/>
      <c r="QE91" s="612"/>
      <c r="QF91" s="612"/>
      <c r="QG91" s="612"/>
      <c r="QH91" s="181"/>
      <c r="QI91" s="611"/>
      <c r="QJ91" s="612"/>
      <c r="QK91" s="612"/>
      <c r="QL91" s="612"/>
      <c r="QM91" s="612"/>
      <c r="QN91" s="612"/>
      <c r="QO91" s="181"/>
      <c r="QP91" s="611"/>
      <c r="QQ91" s="612"/>
      <c r="QR91" s="612"/>
      <c r="QS91" s="612"/>
      <c r="QT91" s="612"/>
      <c r="QU91" s="612"/>
      <c r="QV91" s="181"/>
      <c r="QW91" s="611"/>
      <c r="QX91" s="612"/>
      <c r="QY91" s="612"/>
      <c r="QZ91" s="612"/>
      <c r="RA91" s="612"/>
      <c r="RB91" s="612"/>
      <c r="RC91" s="181"/>
      <c r="RD91" s="611"/>
      <c r="RE91" s="612"/>
      <c r="RF91" s="612"/>
      <c r="RG91" s="612"/>
      <c r="RH91" s="612"/>
      <c r="RI91" s="612"/>
      <c r="RJ91" s="181"/>
      <c r="RK91" s="611"/>
      <c r="RL91" s="612"/>
      <c r="RM91" s="612"/>
      <c r="RN91" s="612"/>
      <c r="RO91" s="612"/>
      <c r="RP91" s="612"/>
      <c r="RQ91" s="181"/>
      <c r="RR91" s="611"/>
      <c r="RS91" s="612"/>
      <c r="RT91" s="612"/>
      <c r="RU91" s="612"/>
      <c r="RV91" s="612"/>
      <c r="RW91" s="612"/>
      <c r="RX91" s="181"/>
      <c r="RY91" s="611"/>
      <c r="RZ91" s="612"/>
      <c r="SA91" s="612"/>
      <c r="SB91" s="612"/>
      <c r="SC91" s="612"/>
      <c r="SD91" s="612"/>
      <c r="SE91" s="181"/>
      <c r="SF91" s="611"/>
      <c r="SG91" s="612"/>
      <c r="SH91" s="612"/>
      <c r="SI91" s="612"/>
      <c r="SJ91" s="612"/>
      <c r="SK91" s="612"/>
      <c r="SL91" s="181"/>
      <c r="SM91" s="611"/>
      <c r="SN91" s="612"/>
      <c r="SO91" s="612"/>
      <c r="SP91" s="612"/>
      <c r="SQ91" s="612"/>
      <c r="SR91" s="612"/>
      <c r="SS91" s="181"/>
      <c r="ST91" s="611"/>
      <c r="SU91" s="612"/>
      <c r="SV91" s="612"/>
      <c r="SW91" s="612"/>
      <c r="SX91" s="612"/>
      <c r="SY91" s="612"/>
      <c r="SZ91" s="181"/>
      <c r="TA91" s="611"/>
      <c r="TB91" s="612"/>
      <c r="TC91" s="612"/>
      <c r="TD91" s="612"/>
      <c r="TE91" s="612"/>
      <c r="TF91" s="612"/>
      <c r="TG91" s="181"/>
      <c r="TH91" s="611"/>
      <c r="TI91" s="612"/>
      <c r="TJ91" s="612"/>
      <c r="TK91" s="612"/>
      <c r="TL91" s="612"/>
      <c r="TM91" s="612"/>
      <c r="TN91" s="181"/>
      <c r="TO91" s="611"/>
      <c r="TP91" s="612"/>
      <c r="TQ91" s="612"/>
      <c r="TR91" s="612"/>
      <c r="TS91" s="612"/>
      <c r="TT91" s="612"/>
      <c r="TU91" s="181"/>
      <c r="TV91" s="611"/>
      <c r="TW91" s="612"/>
      <c r="TX91" s="612"/>
      <c r="TY91" s="612"/>
      <c r="TZ91" s="612"/>
      <c r="UA91" s="612"/>
      <c r="UB91" s="181"/>
      <c r="UC91" s="611"/>
      <c r="UD91" s="612"/>
      <c r="UE91" s="612"/>
      <c r="UF91" s="612"/>
      <c r="UG91" s="612"/>
      <c r="UH91" s="612"/>
      <c r="UI91" s="181"/>
      <c r="UJ91" s="611"/>
      <c r="UK91" s="612"/>
      <c r="UL91" s="612"/>
      <c r="UM91" s="612"/>
      <c r="UN91" s="612"/>
      <c r="UO91" s="612"/>
      <c r="UP91" s="181"/>
      <c r="UQ91" s="611"/>
      <c r="UR91" s="612"/>
      <c r="US91" s="612"/>
      <c r="UT91" s="612"/>
      <c r="UU91" s="612"/>
      <c r="UV91" s="612"/>
      <c r="UW91" s="181"/>
      <c r="UX91" s="611"/>
      <c r="UY91" s="612"/>
      <c r="UZ91" s="612"/>
      <c r="VA91" s="612"/>
      <c r="VB91" s="612"/>
      <c r="VC91" s="612"/>
      <c r="VD91" s="181"/>
      <c r="VE91" s="611"/>
      <c r="VF91" s="612"/>
      <c r="VG91" s="612"/>
      <c r="VH91" s="612"/>
      <c r="VI91" s="612"/>
      <c r="VJ91" s="612"/>
      <c r="VK91" s="181"/>
      <c r="VL91" s="611"/>
      <c r="VM91" s="612"/>
      <c r="VN91" s="612"/>
      <c r="VO91" s="612"/>
      <c r="VP91" s="612"/>
      <c r="VQ91" s="612"/>
      <c r="VR91" s="181"/>
      <c r="VS91" s="611"/>
      <c r="VT91" s="612"/>
      <c r="VU91" s="612"/>
      <c r="VV91" s="612"/>
      <c r="VW91" s="612"/>
      <c r="VX91" s="612"/>
      <c r="VY91" s="181"/>
      <c r="VZ91" s="611"/>
      <c r="WA91" s="612"/>
      <c r="WB91" s="612"/>
      <c r="WC91" s="612"/>
      <c r="WD91" s="612"/>
      <c r="WE91" s="612"/>
      <c r="WF91" s="181"/>
      <c r="WG91" s="611"/>
      <c r="WH91" s="612"/>
      <c r="WI91" s="612"/>
      <c r="WJ91" s="612"/>
      <c r="WK91" s="612"/>
      <c r="WL91" s="612"/>
      <c r="WM91" s="181"/>
      <c r="WN91" s="611"/>
      <c r="WO91" s="612"/>
      <c r="WP91" s="612"/>
      <c r="WQ91" s="612"/>
      <c r="WR91" s="612"/>
      <c r="WS91" s="612"/>
      <c r="WT91" s="181"/>
      <c r="WU91" s="611"/>
      <c r="WV91" s="612"/>
      <c r="WW91" s="612"/>
      <c r="WX91" s="612"/>
      <c r="WY91" s="612"/>
      <c r="WZ91" s="612"/>
      <c r="XA91" s="181"/>
      <c r="XB91" s="611"/>
      <c r="XC91" s="612"/>
      <c r="XD91" s="612"/>
      <c r="XE91" s="612"/>
      <c r="XF91" s="612"/>
      <c r="XG91" s="612"/>
      <c r="XH91" s="181"/>
      <c r="XI91" s="611"/>
      <c r="XJ91" s="612"/>
      <c r="XK91" s="612"/>
      <c r="XL91" s="612"/>
      <c r="XM91" s="612"/>
      <c r="XN91" s="612"/>
      <c r="XO91" s="181"/>
      <c r="XP91" s="611"/>
      <c r="XQ91" s="612"/>
      <c r="XR91" s="612"/>
      <c r="XS91" s="612"/>
      <c r="XT91" s="612"/>
      <c r="XU91" s="612"/>
      <c r="XV91" s="181"/>
      <c r="XW91" s="611"/>
      <c r="XX91" s="612"/>
      <c r="XY91" s="612"/>
      <c r="XZ91" s="612"/>
      <c r="YA91" s="612"/>
      <c r="YB91" s="612"/>
      <c r="YC91" s="181"/>
      <c r="YD91" s="611"/>
      <c r="YE91" s="612"/>
      <c r="YF91" s="612"/>
      <c r="YG91" s="612"/>
      <c r="YH91" s="612"/>
      <c r="YI91" s="612"/>
      <c r="YJ91" s="181"/>
      <c r="YK91" s="611"/>
      <c r="YL91" s="612"/>
      <c r="YM91" s="612"/>
      <c r="YN91" s="612"/>
      <c r="YO91" s="612"/>
      <c r="YP91" s="612"/>
      <c r="YQ91" s="181"/>
      <c r="YR91" s="611"/>
      <c r="YS91" s="612"/>
      <c r="YT91" s="612"/>
      <c r="YU91" s="612"/>
      <c r="YV91" s="612"/>
      <c r="YW91" s="612"/>
      <c r="YX91" s="181"/>
      <c r="YY91" s="611"/>
      <c r="YZ91" s="612"/>
      <c r="ZA91" s="612"/>
      <c r="ZB91" s="612"/>
      <c r="ZC91" s="612"/>
      <c r="ZD91" s="612"/>
      <c r="ZE91" s="181"/>
      <c r="ZF91" s="611"/>
      <c r="ZG91" s="612"/>
      <c r="ZH91" s="612"/>
      <c r="ZI91" s="612"/>
      <c r="ZJ91" s="612"/>
      <c r="ZK91" s="612"/>
      <c r="ZL91" s="181"/>
      <c r="ZM91" s="611"/>
      <c r="ZN91" s="612"/>
      <c r="ZO91" s="612"/>
      <c r="ZP91" s="612"/>
      <c r="ZQ91" s="612"/>
      <c r="ZR91" s="612"/>
      <c r="ZS91" s="181"/>
      <c r="ZT91" s="611"/>
      <c r="ZU91" s="612"/>
      <c r="ZV91" s="612"/>
      <c r="ZW91" s="612"/>
      <c r="ZX91" s="612"/>
      <c r="ZY91" s="612"/>
      <c r="ZZ91" s="181"/>
      <c r="AAA91" s="611"/>
      <c r="AAB91" s="612"/>
      <c r="AAC91" s="612"/>
      <c r="AAD91" s="612"/>
      <c r="AAE91" s="612"/>
      <c r="AAF91" s="612"/>
      <c r="AAG91" s="181"/>
      <c r="AAH91" s="611"/>
      <c r="AAI91" s="612"/>
      <c r="AAJ91" s="612"/>
      <c r="AAK91" s="612"/>
      <c r="AAL91" s="612"/>
      <c r="AAM91" s="612"/>
      <c r="AAN91" s="181"/>
      <c r="AAO91" s="611"/>
      <c r="AAP91" s="612"/>
      <c r="AAQ91" s="612"/>
      <c r="AAR91" s="612"/>
      <c r="AAS91" s="612"/>
      <c r="AAT91" s="612"/>
      <c r="AAU91" s="181"/>
      <c r="AAV91" s="611"/>
      <c r="AAW91" s="612"/>
      <c r="AAX91" s="612"/>
      <c r="AAY91" s="612"/>
      <c r="AAZ91" s="612"/>
      <c r="ABA91" s="612"/>
      <c r="ABB91" s="181"/>
      <c r="ABC91" s="611"/>
      <c r="ABD91" s="612"/>
      <c r="ABE91" s="612"/>
      <c r="ABF91" s="612"/>
      <c r="ABG91" s="612"/>
      <c r="ABH91" s="612"/>
      <c r="ABI91" s="181"/>
      <c r="ABJ91" s="611"/>
      <c r="ABK91" s="612"/>
      <c r="ABL91" s="612"/>
      <c r="ABM91" s="612"/>
      <c r="ABN91" s="612"/>
      <c r="ABO91" s="612"/>
      <c r="ABP91" s="181"/>
      <c r="ABQ91" s="611"/>
      <c r="ABR91" s="612"/>
      <c r="ABS91" s="612"/>
      <c r="ABT91" s="612"/>
      <c r="ABU91" s="612"/>
      <c r="ABV91" s="612"/>
      <c r="ABW91" s="181"/>
      <c r="ABX91" s="611"/>
      <c r="ABY91" s="612"/>
      <c r="ABZ91" s="612"/>
      <c r="ACA91" s="612"/>
      <c r="ACB91" s="612"/>
      <c r="ACC91" s="612"/>
      <c r="ACD91" s="181"/>
      <c r="ACE91" s="611"/>
      <c r="ACF91" s="612"/>
      <c r="ACG91" s="612"/>
      <c r="ACH91" s="612"/>
      <c r="ACI91" s="612"/>
      <c r="ACJ91" s="612"/>
      <c r="ACK91" s="181"/>
      <c r="ACL91" s="611"/>
      <c r="ACM91" s="612"/>
      <c r="ACN91" s="612"/>
      <c r="ACO91" s="612"/>
      <c r="ACP91" s="612"/>
      <c r="ACQ91" s="612"/>
      <c r="ACR91" s="181"/>
      <c r="ACS91" s="611"/>
      <c r="ACT91" s="612"/>
      <c r="ACU91" s="612"/>
      <c r="ACV91" s="612"/>
      <c r="ACW91" s="612"/>
      <c r="ACX91" s="612"/>
      <c r="ACY91" s="181"/>
      <c r="ACZ91" s="611"/>
      <c r="ADA91" s="612"/>
      <c r="ADB91" s="612"/>
      <c r="ADC91" s="612"/>
      <c r="ADD91" s="612"/>
      <c r="ADE91" s="612"/>
      <c r="ADF91" s="181"/>
      <c r="ADG91" s="611"/>
      <c r="ADH91" s="612"/>
      <c r="ADI91" s="612"/>
      <c r="ADJ91" s="612"/>
      <c r="ADK91" s="612"/>
      <c r="ADL91" s="612"/>
      <c r="ADM91" s="181"/>
      <c r="ADN91" s="611"/>
      <c r="ADO91" s="612"/>
      <c r="ADP91" s="612"/>
      <c r="ADQ91" s="612"/>
      <c r="ADR91" s="612"/>
      <c r="ADS91" s="612"/>
      <c r="ADT91" s="181"/>
      <c r="ADU91" s="611"/>
      <c r="ADV91" s="612"/>
      <c r="ADW91" s="612"/>
      <c r="ADX91" s="612"/>
      <c r="ADY91" s="612"/>
      <c r="ADZ91" s="612"/>
      <c r="AEA91" s="181"/>
      <c r="AEB91" s="611"/>
      <c r="AEC91" s="612"/>
      <c r="AED91" s="612"/>
      <c r="AEE91" s="612"/>
      <c r="AEF91" s="612"/>
      <c r="AEG91" s="612"/>
      <c r="AEH91" s="181"/>
      <c r="AEI91" s="611"/>
      <c r="AEJ91" s="612"/>
      <c r="AEK91" s="612"/>
      <c r="AEL91" s="612"/>
      <c r="AEM91" s="612"/>
      <c r="AEN91" s="612"/>
      <c r="AEO91" s="181"/>
      <c r="AEP91" s="611"/>
      <c r="AEQ91" s="612"/>
      <c r="AER91" s="612"/>
      <c r="AES91" s="612"/>
      <c r="AET91" s="612"/>
      <c r="AEU91" s="612"/>
      <c r="AEV91" s="181"/>
      <c r="AEW91" s="611"/>
      <c r="AEX91" s="612"/>
      <c r="AEY91" s="612"/>
      <c r="AEZ91" s="612"/>
      <c r="AFA91" s="612"/>
      <c r="AFB91" s="612"/>
      <c r="AFC91" s="181"/>
      <c r="AFD91" s="611"/>
      <c r="AFE91" s="612"/>
      <c r="AFF91" s="612"/>
      <c r="AFG91" s="612"/>
      <c r="AFH91" s="612"/>
      <c r="AFI91" s="612"/>
      <c r="AFJ91" s="181"/>
      <c r="AFK91" s="611"/>
      <c r="AFL91" s="612"/>
      <c r="AFM91" s="612"/>
      <c r="AFN91" s="612"/>
      <c r="AFO91" s="612"/>
      <c r="AFP91" s="612"/>
      <c r="AFQ91" s="181"/>
      <c r="AFR91" s="611"/>
      <c r="AFS91" s="612"/>
      <c r="AFT91" s="612"/>
      <c r="AFU91" s="612"/>
      <c r="AFV91" s="612"/>
      <c r="AFW91" s="612"/>
      <c r="AFX91" s="181"/>
      <c r="AFY91" s="611"/>
      <c r="AFZ91" s="612"/>
      <c r="AGA91" s="612"/>
      <c r="AGB91" s="612"/>
      <c r="AGC91" s="612"/>
      <c r="AGD91" s="612"/>
      <c r="AGE91" s="181"/>
      <c r="AGF91" s="611"/>
      <c r="AGG91" s="612"/>
      <c r="AGH91" s="612"/>
      <c r="AGI91" s="612"/>
      <c r="AGJ91" s="612"/>
      <c r="AGK91" s="612"/>
      <c r="AGL91" s="181"/>
      <c r="AGM91" s="611"/>
      <c r="AGN91" s="612"/>
      <c r="AGO91" s="612"/>
      <c r="AGP91" s="612"/>
      <c r="AGQ91" s="612"/>
      <c r="AGR91" s="612"/>
      <c r="AGS91" s="181"/>
      <c r="AGT91" s="611"/>
      <c r="AGU91" s="612"/>
      <c r="AGV91" s="612"/>
      <c r="AGW91" s="612"/>
      <c r="AGX91" s="612"/>
      <c r="AGY91" s="612"/>
      <c r="AGZ91" s="181"/>
      <c r="AHA91" s="611"/>
      <c r="AHB91" s="612"/>
      <c r="AHC91" s="612"/>
      <c r="AHD91" s="612"/>
      <c r="AHE91" s="612"/>
      <c r="AHF91" s="612"/>
      <c r="AHG91" s="181"/>
      <c r="AHH91" s="611"/>
      <c r="AHI91" s="612"/>
      <c r="AHJ91" s="612"/>
      <c r="AHK91" s="612"/>
      <c r="AHL91" s="612"/>
      <c r="AHM91" s="612"/>
      <c r="AHN91" s="181"/>
      <c r="AHO91" s="611"/>
      <c r="AHP91" s="612"/>
      <c r="AHQ91" s="612"/>
      <c r="AHR91" s="612"/>
      <c r="AHS91" s="612"/>
      <c r="AHT91" s="612"/>
      <c r="AHU91" s="181"/>
      <c r="AHV91" s="611"/>
      <c r="AHW91" s="612"/>
      <c r="AHX91" s="612"/>
      <c r="AHY91" s="612"/>
      <c r="AHZ91" s="612"/>
      <c r="AIA91" s="612"/>
      <c r="AIB91" s="181"/>
      <c r="AIC91" s="611"/>
      <c r="AID91" s="612"/>
      <c r="AIE91" s="612"/>
      <c r="AIF91" s="612"/>
      <c r="AIG91" s="612"/>
      <c r="AIH91" s="612"/>
      <c r="AII91" s="181"/>
      <c r="AIJ91" s="611"/>
      <c r="AIK91" s="612"/>
      <c r="AIL91" s="612"/>
      <c r="AIM91" s="612"/>
      <c r="AIN91" s="612"/>
      <c r="AIO91" s="612"/>
      <c r="AIP91" s="181"/>
      <c r="AIQ91" s="611"/>
      <c r="AIR91" s="612"/>
      <c r="AIS91" s="612"/>
      <c r="AIT91" s="612"/>
      <c r="AIU91" s="612"/>
      <c r="AIV91" s="612"/>
      <c r="AIW91" s="181"/>
      <c r="AIX91" s="611"/>
      <c r="AIY91" s="612"/>
      <c r="AIZ91" s="612"/>
      <c r="AJA91" s="612"/>
      <c r="AJB91" s="612"/>
      <c r="AJC91" s="612"/>
      <c r="AJD91" s="181"/>
      <c r="AJE91" s="611"/>
      <c r="AJF91" s="612"/>
      <c r="AJG91" s="612"/>
      <c r="AJH91" s="612"/>
      <c r="AJI91" s="612"/>
      <c r="AJJ91" s="612"/>
      <c r="AJK91" s="181"/>
      <c r="AJL91" s="611"/>
      <c r="AJM91" s="612"/>
      <c r="AJN91" s="612"/>
      <c r="AJO91" s="612"/>
      <c r="AJP91" s="612"/>
      <c r="AJQ91" s="612"/>
      <c r="AJR91" s="181"/>
      <c r="AJS91" s="611"/>
      <c r="AJT91" s="612"/>
      <c r="AJU91" s="612"/>
      <c r="AJV91" s="612"/>
      <c r="AJW91" s="612"/>
      <c r="AJX91" s="612"/>
      <c r="AJY91" s="181"/>
      <c r="AJZ91" s="611"/>
      <c r="AKA91" s="612"/>
      <c r="AKB91" s="612"/>
      <c r="AKC91" s="612"/>
      <c r="AKD91" s="612"/>
      <c r="AKE91" s="612"/>
      <c r="AKF91" s="181"/>
      <c r="AKG91" s="611"/>
      <c r="AKH91" s="612"/>
      <c r="AKI91" s="612"/>
      <c r="AKJ91" s="612"/>
      <c r="AKK91" s="612"/>
      <c r="AKL91" s="612"/>
      <c r="AKM91" s="181"/>
      <c r="AKN91" s="611"/>
      <c r="AKO91" s="612"/>
      <c r="AKP91" s="612"/>
      <c r="AKQ91" s="612"/>
      <c r="AKR91" s="612"/>
      <c r="AKS91" s="612"/>
      <c r="AKT91" s="181"/>
      <c r="AKU91" s="611"/>
      <c r="AKV91" s="612"/>
      <c r="AKW91" s="612"/>
      <c r="AKX91" s="612"/>
      <c r="AKY91" s="612"/>
      <c r="AKZ91" s="612"/>
      <c r="ALA91" s="181"/>
      <c r="ALB91" s="611"/>
      <c r="ALC91" s="612"/>
      <c r="ALD91" s="612"/>
      <c r="ALE91" s="612"/>
      <c r="ALF91" s="612"/>
      <c r="ALG91" s="612"/>
      <c r="ALH91" s="181"/>
      <c r="ALI91" s="611"/>
      <c r="ALJ91" s="612"/>
      <c r="ALK91" s="612"/>
      <c r="ALL91" s="612"/>
      <c r="ALM91" s="612"/>
      <c r="ALN91" s="612"/>
      <c r="ALO91" s="181"/>
      <c r="ALP91" s="611"/>
      <c r="ALQ91" s="612"/>
      <c r="ALR91" s="612"/>
      <c r="ALS91" s="612"/>
      <c r="ALT91" s="612"/>
      <c r="ALU91" s="612"/>
      <c r="ALV91" s="181"/>
      <c r="ALW91" s="611"/>
      <c r="ALX91" s="612"/>
      <c r="ALY91" s="612"/>
      <c r="ALZ91" s="612"/>
      <c r="AMA91" s="612"/>
      <c r="AMB91" s="612"/>
      <c r="AMC91" s="181"/>
      <c r="AMD91" s="611"/>
      <c r="AME91" s="612"/>
      <c r="AMF91" s="612"/>
      <c r="AMG91" s="612"/>
      <c r="AMH91" s="612"/>
      <c r="AMI91" s="612"/>
      <c r="AMJ91" s="181"/>
      <c r="AMK91" s="611"/>
      <c r="AML91" s="612"/>
      <c r="AMM91" s="612"/>
      <c r="AMN91" s="612"/>
      <c r="AMO91" s="612"/>
      <c r="AMP91" s="612"/>
      <c r="AMQ91" s="181"/>
      <c r="AMR91" s="611"/>
      <c r="AMS91" s="612"/>
      <c r="AMT91" s="612"/>
      <c r="AMU91" s="612"/>
      <c r="AMV91" s="612"/>
      <c r="AMW91" s="612"/>
      <c r="AMX91" s="181"/>
      <c r="AMY91" s="611"/>
      <c r="AMZ91" s="612"/>
      <c r="ANA91" s="612"/>
      <c r="ANB91" s="612"/>
      <c r="ANC91" s="612"/>
      <c r="AND91" s="612"/>
      <c r="ANE91" s="181"/>
      <c r="ANF91" s="611"/>
      <c r="ANG91" s="612"/>
      <c r="ANH91" s="612"/>
      <c r="ANI91" s="612"/>
      <c r="ANJ91" s="612"/>
      <c r="ANK91" s="612"/>
      <c r="ANL91" s="181"/>
      <c r="ANM91" s="611"/>
      <c r="ANN91" s="612"/>
      <c r="ANO91" s="612"/>
      <c r="ANP91" s="612"/>
      <c r="ANQ91" s="612"/>
      <c r="ANR91" s="612"/>
      <c r="ANS91" s="181"/>
      <c r="ANT91" s="611"/>
      <c r="ANU91" s="612"/>
      <c r="ANV91" s="612"/>
      <c r="ANW91" s="612"/>
      <c r="ANX91" s="612"/>
      <c r="ANY91" s="612"/>
      <c r="ANZ91" s="181"/>
      <c r="AOA91" s="611"/>
      <c r="AOB91" s="612"/>
      <c r="AOC91" s="612"/>
      <c r="AOD91" s="612"/>
      <c r="AOE91" s="612"/>
      <c r="AOF91" s="612"/>
      <c r="AOG91" s="181"/>
      <c r="AOH91" s="611"/>
      <c r="AOI91" s="612"/>
      <c r="AOJ91" s="612"/>
      <c r="AOK91" s="612"/>
      <c r="AOL91" s="612"/>
      <c r="AOM91" s="612"/>
      <c r="AON91" s="181"/>
      <c r="AOO91" s="611"/>
      <c r="AOP91" s="612"/>
      <c r="AOQ91" s="612"/>
      <c r="AOR91" s="612"/>
      <c r="AOS91" s="612"/>
      <c r="AOT91" s="612"/>
      <c r="AOU91" s="181"/>
      <c r="AOV91" s="611"/>
      <c r="AOW91" s="612"/>
      <c r="AOX91" s="612"/>
      <c r="AOY91" s="612"/>
      <c r="AOZ91" s="612"/>
      <c r="APA91" s="612"/>
      <c r="APB91" s="181"/>
      <c r="APC91" s="611"/>
      <c r="APD91" s="612"/>
      <c r="APE91" s="612"/>
      <c r="APF91" s="612"/>
      <c r="APG91" s="612"/>
      <c r="APH91" s="612"/>
      <c r="API91" s="181"/>
      <c r="APJ91" s="611"/>
      <c r="APK91" s="612"/>
      <c r="APL91" s="612"/>
      <c r="APM91" s="612"/>
      <c r="APN91" s="612"/>
      <c r="APO91" s="612"/>
      <c r="APP91" s="181"/>
      <c r="APQ91" s="611"/>
      <c r="APR91" s="612"/>
      <c r="APS91" s="612"/>
      <c r="APT91" s="612"/>
      <c r="APU91" s="612"/>
      <c r="APV91" s="612"/>
      <c r="APW91" s="181"/>
      <c r="APX91" s="611"/>
      <c r="APY91" s="612"/>
      <c r="APZ91" s="612"/>
      <c r="AQA91" s="612"/>
      <c r="AQB91" s="612"/>
      <c r="AQC91" s="612"/>
      <c r="AQD91" s="181"/>
      <c r="AQE91" s="611"/>
      <c r="AQF91" s="612"/>
      <c r="AQG91" s="612"/>
      <c r="AQH91" s="612"/>
      <c r="AQI91" s="612"/>
      <c r="AQJ91" s="612"/>
      <c r="AQK91" s="181"/>
      <c r="AQL91" s="611"/>
      <c r="AQM91" s="612"/>
      <c r="AQN91" s="612"/>
      <c r="AQO91" s="612"/>
      <c r="AQP91" s="612"/>
      <c r="AQQ91" s="612"/>
      <c r="AQR91" s="181"/>
      <c r="AQS91" s="611"/>
      <c r="AQT91" s="612"/>
      <c r="AQU91" s="612"/>
      <c r="AQV91" s="612"/>
      <c r="AQW91" s="612"/>
      <c r="AQX91" s="612"/>
      <c r="AQY91" s="181"/>
      <c r="AQZ91" s="611"/>
      <c r="ARA91" s="612"/>
      <c r="ARB91" s="612"/>
      <c r="ARC91" s="612"/>
      <c r="ARD91" s="612"/>
      <c r="ARE91" s="612"/>
      <c r="ARF91" s="181"/>
      <c r="ARG91" s="611"/>
      <c r="ARH91" s="612"/>
      <c r="ARI91" s="612"/>
      <c r="ARJ91" s="612"/>
      <c r="ARK91" s="612"/>
      <c r="ARL91" s="612"/>
      <c r="ARM91" s="181"/>
      <c r="ARN91" s="611"/>
      <c r="ARO91" s="612"/>
      <c r="ARP91" s="612"/>
      <c r="ARQ91" s="612"/>
      <c r="ARR91" s="612"/>
      <c r="ARS91" s="612"/>
      <c r="ART91" s="181"/>
      <c r="ARU91" s="611"/>
      <c r="ARV91" s="612"/>
      <c r="ARW91" s="612"/>
      <c r="ARX91" s="612"/>
      <c r="ARY91" s="612"/>
      <c r="ARZ91" s="612"/>
      <c r="ASA91" s="181"/>
      <c r="ASB91" s="611"/>
      <c r="ASC91" s="612"/>
      <c r="ASD91" s="612"/>
      <c r="ASE91" s="612"/>
      <c r="ASF91" s="612"/>
      <c r="ASG91" s="612"/>
      <c r="ASH91" s="181"/>
      <c r="ASI91" s="611"/>
      <c r="ASJ91" s="612"/>
      <c r="ASK91" s="612"/>
      <c r="ASL91" s="612"/>
      <c r="ASM91" s="612"/>
      <c r="ASN91" s="612"/>
      <c r="ASO91" s="181"/>
      <c r="ASP91" s="611"/>
      <c r="ASQ91" s="612"/>
      <c r="ASR91" s="612"/>
      <c r="ASS91" s="612"/>
      <c r="AST91" s="612"/>
      <c r="ASU91" s="612"/>
      <c r="ASV91" s="181"/>
      <c r="ASW91" s="611"/>
      <c r="ASX91" s="612"/>
      <c r="ASY91" s="612"/>
      <c r="ASZ91" s="612"/>
      <c r="ATA91" s="612"/>
      <c r="ATB91" s="612"/>
      <c r="ATC91" s="181"/>
      <c r="ATD91" s="611"/>
      <c r="ATE91" s="612"/>
      <c r="ATF91" s="612"/>
      <c r="ATG91" s="612"/>
      <c r="ATH91" s="612"/>
      <c r="ATI91" s="612"/>
      <c r="ATJ91" s="181"/>
      <c r="ATK91" s="611"/>
      <c r="ATL91" s="612"/>
      <c r="ATM91" s="612"/>
      <c r="ATN91" s="612"/>
      <c r="ATO91" s="612"/>
      <c r="ATP91" s="612"/>
      <c r="ATQ91" s="181"/>
      <c r="ATR91" s="611"/>
      <c r="ATS91" s="612"/>
      <c r="ATT91" s="612"/>
      <c r="ATU91" s="612"/>
      <c r="ATV91" s="612"/>
      <c r="ATW91" s="612"/>
      <c r="ATX91" s="181"/>
      <c r="ATY91" s="611"/>
      <c r="ATZ91" s="612"/>
      <c r="AUA91" s="612"/>
      <c r="AUB91" s="612"/>
      <c r="AUC91" s="612"/>
      <c r="AUD91" s="612"/>
      <c r="AUE91" s="181"/>
      <c r="AUF91" s="611"/>
      <c r="AUG91" s="612"/>
      <c r="AUH91" s="612"/>
      <c r="AUI91" s="612"/>
      <c r="AUJ91" s="612"/>
      <c r="AUK91" s="612"/>
      <c r="AUL91" s="181"/>
      <c r="AUM91" s="611"/>
      <c r="AUN91" s="612"/>
      <c r="AUO91" s="612"/>
      <c r="AUP91" s="612"/>
      <c r="AUQ91" s="612"/>
      <c r="AUR91" s="612"/>
      <c r="AUS91" s="181"/>
      <c r="AUT91" s="611"/>
      <c r="AUU91" s="612"/>
      <c r="AUV91" s="612"/>
      <c r="AUW91" s="612"/>
      <c r="AUX91" s="612"/>
      <c r="AUY91" s="612"/>
      <c r="AUZ91" s="181"/>
      <c r="AVA91" s="611"/>
      <c r="AVB91" s="612"/>
      <c r="AVC91" s="612"/>
      <c r="AVD91" s="612"/>
      <c r="AVE91" s="612"/>
      <c r="AVF91" s="612"/>
      <c r="AVG91" s="181"/>
      <c r="AVH91" s="611"/>
      <c r="AVI91" s="612"/>
      <c r="AVJ91" s="612"/>
      <c r="AVK91" s="612"/>
      <c r="AVL91" s="612"/>
      <c r="AVM91" s="612"/>
      <c r="AVN91" s="181"/>
      <c r="AVO91" s="611"/>
      <c r="AVP91" s="612"/>
      <c r="AVQ91" s="612"/>
      <c r="AVR91" s="612"/>
      <c r="AVS91" s="612"/>
      <c r="AVT91" s="612"/>
      <c r="AVU91" s="181"/>
      <c r="AVV91" s="611"/>
      <c r="AVW91" s="612"/>
      <c r="AVX91" s="612"/>
      <c r="AVY91" s="612"/>
      <c r="AVZ91" s="612"/>
      <c r="AWA91" s="612"/>
      <c r="AWB91" s="181"/>
      <c r="AWC91" s="611"/>
      <c r="AWD91" s="612"/>
      <c r="AWE91" s="612"/>
      <c r="AWF91" s="612"/>
      <c r="AWG91" s="612"/>
      <c r="AWH91" s="612"/>
      <c r="AWI91" s="181"/>
      <c r="AWJ91" s="611"/>
      <c r="AWK91" s="612"/>
      <c r="AWL91" s="612"/>
      <c r="AWM91" s="612"/>
      <c r="AWN91" s="612"/>
      <c r="AWO91" s="612"/>
      <c r="AWP91" s="181"/>
      <c r="AWQ91" s="611"/>
      <c r="AWR91" s="612"/>
      <c r="AWS91" s="612"/>
      <c r="AWT91" s="612"/>
      <c r="AWU91" s="612"/>
      <c r="AWV91" s="612"/>
      <c r="AWW91" s="181"/>
      <c r="AWX91" s="611"/>
      <c r="AWY91" s="612"/>
      <c r="AWZ91" s="612"/>
      <c r="AXA91" s="612"/>
      <c r="AXB91" s="612"/>
      <c r="AXC91" s="612"/>
      <c r="AXD91" s="181"/>
      <c r="AXE91" s="611"/>
      <c r="AXF91" s="612"/>
      <c r="AXG91" s="612"/>
      <c r="AXH91" s="612"/>
      <c r="AXI91" s="612"/>
      <c r="AXJ91" s="612"/>
      <c r="AXK91" s="181"/>
      <c r="AXL91" s="611"/>
      <c r="AXM91" s="612"/>
      <c r="AXN91" s="612"/>
      <c r="AXO91" s="612"/>
      <c r="AXP91" s="612"/>
      <c r="AXQ91" s="612"/>
      <c r="AXR91" s="181"/>
      <c r="AXS91" s="611"/>
      <c r="AXT91" s="612"/>
      <c r="AXU91" s="612"/>
      <c r="AXV91" s="612"/>
      <c r="AXW91" s="612"/>
      <c r="AXX91" s="612"/>
      <c r="AXY91" s="181"/>
      <c r="AXZ91" s="611"/>
      <c r="AYA91" s="612"/>
      <c r="AYB91" s="612"/>
      <c r="AYC91" s="612"/>
      <c r="AYD91" s="612"/>
      <c r="AYE91" s="612"/>
      <c r="AYF91" s="181"/>
      <c r="AYG91" s="611"/>
      <c r="AYH91" s="612"/>
      <c r="AYI91" s="612"/>
      <c r="AYJ91" s="612"/>
      <c r="AYK91" s="612"/>
      <c r="AYL91" s="612"/>
      <c r="AYM91" s="181"/>
      <c r="AYN91" s="611"/>
      <c r="AYO91" s="612"/>
      <c r="AYP91" s="612"/>
      <c r="AYQ91" s="612"/>
      <c r="AYR91" s="612"/>
      <c r="AYS91" s="612"/>
      <c r="AYT91" s="181"/>
      <c r="AYU91" s="611"/>
      <c r="AYV91" s="612"/>
      <c r="AYW91" s="612"/>
      <c r="AYX91" s="612"/>
      <c r="AYY91" s="612"/>
      <c r="AYZ91" s="612"/>
      <c r="AZA91" s="181"/>
      <c r="AZB91" s="611"/>
      <c r="AZC91" s="612"/>
      <c r="AZD91" s="612"/>
      <c r="AZE91" s="612"/>
      <c r="AZF91" s="612"/>
      <c r="AZG91" s="612"/>
      <c r="AZH91" s="181"/>
      <c r="AZI91" s="611"/>
      <c r="AZJ91" s="612"/>
      <c r="AZK91" s="612"/>
      <c r="AZL91" s="612"/>
      <c r="AZM91" s="612"/>
      <c r="AZN91" s="612"/>
      <c r="AZO91" s="181"/>
      <c r="AZP91" s="611"/>
      <c r="AZQ91" s="612"/>
      <c r="AZR91" s="612"/>
      <c r="AZS91" s="612"/>
      <c r="AZT91" s="612"/>
      <c r="AZU91" s="612"/>
      <c r="AZV91" s="181"/>
      <c r="AZW91" s="611"/>
      <c r="AZX91" s="612"/>
      <c r="AZY91" s="612"/>
      <c r="AZZ91" s="612"/>
      <c r="BAA91" s="612"/>
      <c r="BAB91" s="612"/>
      <c r="BAC91" s="181"/>
      <c r="BAD91" s="611"/>
      <c r="BAE91" s="612"/>
      <c r="BAF91" s="612"/>
      <c r="BAG91" s="612"/>
      <c r="BAH91" s="612"/>
      <c r="BAI91" s="612"/>
      <c r="BAJ91" s="181"/>
      <c r="BAK91" s="611"/>
      <c r="BAL91" s="612"/>
      <c r="BAM91" s="612"/>
      <c r="BAN91" s="612"/>
      <c r="BAO91" s="612"/>
      <c r="BAP91" s="612"/>
      <c r="BAQ91" s="181"/>
      <c r="BAR91" s="611"/>
      <c r="BAS91" s="612"/>
      <c r="BAT91" s="612"/>
      <c r="BAU91" s="612"/>
      <c r="BAV91" s="612"/>
      <c r="BAW91" s="612"/>
      <c r="BAX91" s="181"/>
      <c r="BAY91" s="611"/>
      <c r="BAZ91" s="612"/>
      <c r="BBA91" s="612"/>
      <c r="BBB91" s="612"/>
      <c r="BBC91" s="612"/>
      <c r="BBD91" s="612"/>
      <c r="BBE91" s="181"/>
      <c r="BBF91" s="611"/>
      <c r="BBG91" s="612"/>
      <c r="BBH91" s="612"/>
      <c r="BBI91" s="612"/>
      <c r="BBJ91" s="612"/>
      <c r="BBK91" s="612"/>
      <c r="BBL91" s="181"/>
      <c r="BBM91" s="611"/>
      <c r="BBN91" s="612"/>
      <c r="BBO91" s="612"/>
      <c r="BBP91" s="612"/>
      <c r="BBQ91" s="612"/>
      <c r="BBR91" s="612"/>
      <c r="BBS91" s="181"/>
      <c r="BBT91" s="611"/>
      <c r="BBU91" s="612"/>
      <c r="BBV91" s="612"/>
      <c r="BBW91" s="612"/>
      <c r="BBX91" s="612"/>
      <c r="BBY91" s="612"/>
      <c r="BBZ91" s="181"/>
      <c r="BCA91" s="611"/>
      <c r="BCB91" s="612"/>
      <c r="BCC91" s="612"/>
      <c r="BCD91" s="612"/>
      <c r="BCE91" s="612"/>
      <c r="BCF91" s="612"/>
      <c r="BCG91" s="181"/>
      <c r="BCH91" s="611"/>
      <c r="BCI91" s="612"/>
      <c r="BCJ91" s="612"/>
      <c r="BCK91" s="612"/>
      <c r="BCL91" s="612"/>
      <c r="BCM91" s="612"/>
      <c r="BCN91" s="181"/>
      <c r="BCO91" s="611"/>
      <c r="BCP91" s="612"/>
      <c r="BCQ91" s="612"/>
      <c r="BCR91" s="612"/>
      <c r="BCS91" s="612"/>
      <c r="BCT91" s="612"/>
      <c r="BCU91" s="181"/>
      <c r="BCV91" s="611"/>
      <c r="BCW91" s="612"/>
      <c r="BCX91" s="612"/>
      <c r="BCY91" s="612"/>
      <c r="BCZ91" s="612"/>
      <c r="BDA91" s="612"/>
      <c r="BDB91" s="181"/>
      <c r="BDC91" s="611"/>
      <c r="BDD91" s="612"/>
      <c r="BDE91" s="612"/>
      <c r="BDF91" s="612"/>
      <c r="BDG91" s="612"/>
      <c r="BDH91" s="612"/>
      <c r="BDI91" s="181"/>
      <c r="BDJ91" s="611"/>
      <c r="BDK91" s="612"/>
      <c r="BDL91" s="612"/>
      <c r="BDM91" s="612"/>
      <c r="BDN91" s="612"/>
      <c r="BDO91" s="612"/>
      <c r="BDP91" s="181"/>
      <c r="BDQ91" s="611"/>
      <c r="BDR91" s="612"/>
      <c r="BDS91" s="612"/>
      <c r="BDT91" s="612"/>
      <c r="BDU91" s="612"/>
      <c r="BDV91" s="612"/>
      <c r="BDW91" s="181"/>
      <c r="BDX91" s="611"/>
      <c r="BDY91" s="612"/>
      <c r="BDZ91" s="612"/>
      <c r="BEA91" s="612"/>
      <c r="BEB91" s="612"/>
      <c r="BEC91" s="612"/>
      <c r="BED91" s="181"/>
      <c r="BEE91" s="611"/>
      <c r="BEF91" s="612"/>
      <c r="BEG91" s="612"/>
      <c r="BEH91" s="612"/>
      <c r="BEI91" s="612"/>
      <c r="BEJ91" s="612"/>
      <c r="BEK91" s="181"/>
      <c r="BEL91" s="611"/>
      <c r="BEM91" s="612"/>
      <c r="BEN91" s="612"/>
      <c r="BEO91" s="612"/>
      <c r="BEP91" s="612"/>
      <c r="BEQ91" s="612"/>
      <c r="BER91" s="181"/>
      <c r="BES91" s="611"/>
      <c r="BET91" s="612"/>
      <c r="BEU91" s="612"/>
      <c r="BEV91" s="612"/>
      <c r="BEW91" s="612"/>
      <c r="BEX91" s="612"/>
      <c r="BEY91" s="181"/>
      <c r="BEZ91" s="611"/>
      <c r="BFA91" s="612"/>
      <c r="BFB91" s="612"/>
      <c r="BFC91" s="612"/>
      <c r="BFD91" s="612"/>
      <c r="BFE91" s="612"/>
      <c r="BFF91" s="181"/>
      <c r="BFG91" s="611"/>
      <c r="BFH91" s="612"/>
      <c r="BFI91" s="612"/>
      <c r="BFJ91" s="612"/>
      <c r="BFK91" s="612"/>
      <c r="BFL91" s="612"/>
      <c r="BFM91" s="181"/>
      <c r="BFN91" s="611"/>
      <c r="BFO91" s="612"/>
      <c r="BFP91" s="612"/>
      <c r="BFQ91" s="612"/>
      <c r="BFR91" s="612"/>
      <c r="BFS91" s="612"/>
      <c r="BFT91" s="181"/>
      <c r="BFU91" s="611"/>
      <c r="BFV91" s="612"/>
      <c r="BFW91" s="612"/>
      <c r="BFX91" s="612"/>
      <c r="BFY91" s="612"/>
      <c r="BFZ91" s="612"/>
      <c r="BGA91" s="181"/>
      <c r="BGB91" s="611"/>
      <c r="BGC91" s="612"/>
      <c r="BGD91" s="612"/>
      <c r="BGE91" s="612"/>
      <c r="BGF91" s="612"/>
      <c r="BGG91" s="612"/>
      <c r="BGH91" s="181"/>
      <c r="BGI91" s="611"/>
      <c r="BGJ91" s="612"/>
      <c r="BGK91" s="612"/>
      <c r="BGL91" s="612"/>
      <c r="BGM91" s="612"/>
      <c r="BGN91" s="612"/>
      <c r="BGO91" s="181"/>
      <c r="BGP91" s="611"/>
      <c r="BGQ91" s="612"/>
      <c r="BGR91" s="612"/>
      <c r="BGS91" s="612"/>
      <c r="BGT91" s="612"/>
      <c r="BGU91" s="612"/>
      <c r="BGV91" s="181"/>
      <c r="BGW91" s="611"/>
      <c r="BGX91" s="612"/>
      <c r="BGY91" s="612"/>
      <c r="BGZ91" s="612"/>
      <c r="BHA91" s="612"/>
      <c r="BHB91" s="612"/>
      <c r="BHC91" s="181"/>
      <c r="BHD91" s="611"/>
      <c r="BHE91" s="612"/>
      <c r="BHF91" s="612"/>
      <c r="BHG91" s="612"/>
      <c r="BHH91" s="612"/>
      <c r="BHI91" s="612"/>
      <c r="BHJ91" s="181"/>
      <c r="BHK91" s="611"/>
      <c r="BHL91" s="612"/>
      <c r="BHM91" s="612"/>
      <c r="BHN91" s="612"/>
      <c r="BHO91" s="612"/>
      <c r="BHP91" s="612"/>
      <c r="BHQ91" s="181"/>
      <c r="BHR91" s="611"/>
      <c r="BHS91" s="612"/>
      <c r="BHT91" s="612"/>
      <c r="BHU91" s="612"/>
      <c r="BHV91" s="612"/>
      <c r="BHW91" s="612"/>
      <c r="BHX91" s="181"/>
      <c r="BHY91" s="611"/>
      <c r="BHZ91" s="612"/>
      <c r="BIA91" s="612"/>
      <c r="BIB91" s="612"/>
      <c r="BIC91" s="612"/>
      <c r="BID91" s="612"/>
      <c r="BIE91" s="181"/>
      <c r="BIF91" s="611"/>
      <c r="BIG91" s="612"/>
      <c r="BIH91" s="612"/>
      <c r="BII91" s="612"/>
      <c r="BIJ91" s="612"/>
      <c r="BIK91" s="612"/>
      <c r="BIL91" s="181"/>
      <c r="BIM91" s="611"/>
      <c r="BIN91" s="612"/>
      <c r="BIO91" s="612"/>
      <c r="BIP91" s="612"/>
      <c r="BIQ91" s="612"/>
      <c r="BIR91" s="612"/>
      <c r="BIS91" s="181"/>
      <c r="BIT91" s="611"/>
      <c r="BIU91" s="612"/>
      <c r="BIV91" s="612"/>
      <c r="BIW91" s="612"/>
      <c r="BIX91" s="612"/>
      <c r="BIY91" s="612"/>
      <c r="BIZ91" s="181"/>
      <c r="BJA91" s="611"/>
      <c r="BJB91" s="612"/>
      <c r="BJC91" s="612"/>
      <c r="BJD91" s="612"/>
      <c r="BJE91" s="612"/>
      <c r="BJF91" s="612"/>
      <c r="BJG91" s="181"/>
      <c r="BJH91" s="611"/>
      <c r="BJI91" s="612"/>
      <c r="BJJ91" s="612"/>
      <c r="BJK91" s="612"/>
      <c r="BJL91" s="612"/>
      <c r="BJM91" s="612"/>
      <c r="BJN91" s="181"/>
      <c r="BJO91" s="611"/>
      <c r="BJP91" s="612"/>
      <c r="BJQ91" s="612"/>
      <c r="BJR91" s="612"/>
      <c r="BJS91" s="612"/>
      <c r="BJT91" s="612"/>
      <c r="BJU91" s="181"/>
      <c r="BJV91" s="611"/>
      <c r="BJW91" s="612"/>
      <c r="BJX91" s="612"/>
      <c r="BJY91" s="612"/>
      <c r="BJZ91" s="612"/>
      <c r="BKA91" s="612"/>
      <c r="BKB91" s="181"/>
      <c r="BKC91" s="611"/>
      <c r="BKD91" s="612"/>
      <c r="BKE91" s="612"/>
      <c r="BKF91" s="612"/>
      <c r="BKG91" s="612"/>
      <c r="BKH91" s="612"/>
      <c r="BKI91" s="181"/>
      <c r="BKJ91" s="611"/>
      <c r="BKK91" s="612"/>
      <c r="BKL91" s="612"/>
      <c r="BKM91" s="612"/>
      <c r="BKN91" s="612"/>
      <c r="BKO91" s="612"/>
      <c r="BKP91" s="181"/>
      <c r="BKQ91" s="611"/>
      <c r="BKR91" s="612"/>
      <c r="BKS91" s="612"/>
      <c r="BKT91" s="612"/>
      <c r="BKU91" s="612"/>
      <c r="BKV91" s="612"/>
      <c r="BKW91" s="181"/>
      <c r="BKX91" s="611"/>
      <c r="BKY91" s="612"/>
      <c r="BKZ91" s="612"/>
      <c r="BLA91" s="612"/>
      <c r="BLB91" s="612"/>
      <c r="BLC91" s="612"/>
      <c r="BLD91" s="181"/>
      <c r="BLE91" s="611"/>
      <c r="BLF91" s="612"/>
      <c r="BLG91" s="612"/>
      <c r="BLH91" s="612"/>
      <c r="BLI91" s="612"/>
      <c r="BLJ91" s="612"/>
      <c r="BLK91" s="181"/>
      <c r="BLL91" s="611"/>
      <c r="BLM91" s="612"/>
      <c r="BLN91" s="612"/>
      <c r="BLO91" s="612"/>
      <c r="BLP91" s="612"/>
      <c r="BLQ91" s="612"/>
      <c r="BLR91" s="181"/>
      <c r="BLS91" s="611"/>
      <c r="BLT91" s="612"/>
      <c r="BLU91" s="612"/>
      <c r="BLV91" s="612"/>
      <c r="BLW91" s="612"/>
      <c r="BLX91" s="612"/>
      <c r="BLY91" s="181"/>
      <c r="BLZ91" s="611"/>
      <c r="BMA91" s="612"/>
      <c r="BMB91" s="612"/>
      <c r="BMC91" s="612"/>
      <c r="BMD91" s="612"/>
      <c r="BME91" s="612"/>
      <c r="BMF91" s="181"/>
      <c r="BMG91" s="611"/>
      <c r="BMH91" s="612"/>
      <c r="BMI91" s="612"/>
      <c r="BMJ91" s="612"/>
      <c r="BMK91" s="612"/>
      <c r="BML91" s="612"/>
      <c r="BMM91" s="181"/>
      <c r="BMN91" s="611"/>
      <c r="BMO91" s="612"/>
      <c r="BMP91" s="612"/>
      <c r="BMQ91" s="612"/>
      <c r="BMR91" s="612"/>
      <c r="BMS91" s="612"/>
      <c r="BMT91" s="181"/>
      <c r="BMU91" s="611"/>
      <c r="BMV91" s="612"/>
      <c r="BMW91" s="612"/>
      <c r="BMX91" s="612"/>
      <c r="BMY91" s="612"/>
      <c r="BMZ91" s="612"/>
      <c r="BNA91" s="181"/>
      <c r="BNB91" s="611"/>
      <c r="BNC91" s="612"/>
      <c r="BND91" s="612"/>
      <c r="BNE91" s="612"/>
      <c r="BNF91" s="612"/>
      <c r="BNG91" s="612"/>
      <c r="BNH91" s="181"/>
      <c r="BNI91" s="611"/>
      <c r="BNJ91" s="612"/>
      <c r="BNK91" s="612"/>
      <c r="BNL91" s="612"/>
      <c r="BNM91" s="612"/>
      <c r="BNN91" s="612"/>
      <c r="BNO91" s="181"/>
      <c r="BNP91" s="611"/>
      <c r="BNQ91" s="612"/>
      <c r="BNR91" s="612"/>
      <c r="BNS91" s="612"/>
      <c r="BNT91" s="612"/>
      <c r="BNU91" s="612"/>
      <c r="BNV91" s="181"/>
      <c r="BNW91" s="611"/>
      <c r="BNX91" s="612"/>
      <c r="BNY91" s="612"/>
      <c r="BNZ91" s="612"/>
      <c r="BOA91" s="612"/>
      <c r="BOB91" s="612"/>
      <c r="BOC91" s="181"/>
      <c r="BOD91" s="611"/>
      <c r="BOE91" s="612"/>
      <c r="BOF91" s="612"/>
      <c r="BOG91" s="612"/>
      <c r="BOH91" s="612"/>
      <c r="BOI91" s="612"/>
      <c r="BOJ91" s="181"/>
      <c r="BOK91" s="611"/>
      <c r="BOL91" s="612"/>
      <c r="BOM91" s="612"/>
      <c r="BON91" s="612"/>
      <c r="BOO91" s="612"/>
      <c r="BOP91" s="612"/>
      <c r="BOQ91" s="181"/>
      <c r="BOR91" s="611"/>
      <c r="BOS91" s="612"/>
      <c r="BOT91" s="612"/>
      <c r="BOU91" s="612"/>
      <c r="BOV91" s="612"/>
      <c r="BOW91" s="612"/>
      <c r="BOX91" s="181"/>
      <c r="BOY91" s="611"/>
      <c r="BOZ91" s="612"/>
      <c r="BPA91" s="612"/>
      <c r="BPB91" s="612"/>
      <c r="BPC91" s="612"/>
      <c r="BPD91" s="612"/>
      <c r="BPE91" s="181"/>
      <c r="BPF91" s="611"/>
      <c r="BPG91" s="612"/>
      <c r="BPH91" s="612"/>
      <c r="BPI91" s="612"/>
      <c r="BPJ91" s="612"/>
      <c r="BPK91" s="612"/>
      <c r="BPL91" s="181"/>
      <c r="BPM91" s="611"/>
      <c r="BPN91" s="612"/>
      <c r="BPO91" s="612"/>
      <c r="BPP91" s="612"/>
      <c r="BPQ91" s="612"/>
      <c r="BPR91" s="612"/>
      <c r="BPS91" s="181"/>
      <c r="BPT91" s="611"/>
      <c r="BPU91" s="612"/>
      <c r="BPV91" s="612"/>
      <c r="BPW91" s="612"/>
      <c r="BPX91" s="612"/>
      <c r="BPY91" s="612"/>
      <c r="BPZ91" s="181"/>
      <c r="BQA91" s="611"/>
      <c r="BQB91" s="612"/>
      <c r="BQC91" s="612"/>
      <c r="BQD91" s="612"/>
      <c r="BQE91" s="612"/>
      <c r="BQF91" s="612"/>
      <c r="BQG91" s="181"/>
      <c r="BQH91" s="611"/>
      <c r="BQI91" s="612"/>
      <c r="BQJ91" s="612"/>
      <c r="BQK91" s="612"/>
      <c r="BQL91" s="612"/>
      <c r="BQM91" s="612"/>
      <c r="BQN91" s="181"/>
      <c r="BQO91" s="611"/>
      <c r="BQP91" s="612"/>
      <c r="BQQ91" s="612"/>
      <c r="BQR91" s="612"/>
      <c r="BQS91" s="612"/>
      <c r="BQT91" s="612"/>
      <c r="BQU91" s="181"/>
      <c r="BQV91" s="611"/>
      <c r="BQW91" s="612"/>
      <c r="BQX91" s="612"/>
      <c r="BQY91" s="612"/>
      <c r="BQZ91" s="612"/>
      <c r="BRA91" s="612"/>
      <c r="BRB91" s="181"/>
      <c r="BRC91" s="611"/>
      <c r="BRD91" s="612"/>
      <c r="BRE91" s="612"/>
      <c r="BRF91" s="612"/>
      <c r="BRG91" s="612"/>
      <c r="BRH91" s="612"/>
      <c r="BRI91" s="181"/>
      <c r="BRJ91" s="611"/>
      <c r="BRK91" s="612"/>
      <c r="BRL91" s="612"/>
      <c r="BRM91" s="612"/>
      <c r="BRN91" s="612"/>
      <c r="BRO91" s="612"/>
      <c r="BRP91" s="181"/>
      <c r="BRQ91" s="611"/>
      <c r="BRR91" s="612"/>
      <c r="BRS91" s="612"/>
      <c r="BRT91" s="612"/>
      <c r="BRU91" s="612"/>
      <c r="BRV91" s="612"/>
      <c r="BRW91" s="181"/>
      <c r="BRX91" s="611"/>
      <c r="BRY91" s="612"/>
      <c r="BRZ91" s="612"/>
      <c r="BSA91" s="612"/>
      <c r="BSB91" s="612"/>
      <c r="BSC91" s="612"/>
      <c r="BSD91" s="181"/>
      <c r="BSE91" s="611"/>
      <c r="BSF91" s="612"/>
      <c r="BSG91" s="612"/>
      <c r="BSH91" s="612"/>
      <c r="BSI91" s="612"/>
      <c r="BSJ91" s="612"/>
      <c r="BSK91" s="181"/>
      <c r="BSL91" s="611"/>
      <c r="BSM91" s="612"/>
      <c r="BSN91" s="612"/>
      <c r="BSO91" s="612"/>
      <c r="BSP91" s="612"/>
      <c r="BSQ91" s="612"/>
      <c r="BSR91" s="181"/>
      <c r="BSS91" s="611"/>
      <c r="BST91" s="612"/>
      <c r="BSU91" s="612"/>
      <c r="BSV91" s="612"/>
      <c r="BSW91" s="612"/>
      <c r="BSX91" s="612"/>
      <c r="BSY91" s="181"/>
      <c r="BSZ91" s="611"/>
      <c r="BTA91" s="612"/>
      <c r="BTB91" s="612"/>
      <c r="BTC91" s="612"/>
      <c r="BTD91" s="612"/>
      <c r="BTE91" s="612"/>
      <c r="BTF91" s="181"/>
      <c r="BTG91" s="611"/>
      <c r="BTH91" s="612"/>
      <c r="BTI91" s="612"/>
      <c r="BTJ91" s="612"/>
      <c r="BTK91" s="612"/>
      <c r="BTL91" s="612"/>
      <c r="BTM91" s="181"/>
      <c r="BTN91" s="611"/>
      <c r="BTO91" s="612"/>
      <c r="BTP91" s="612"/>
      <c r="BTQ91" s="612"/>
      <c r="BTR91" s="612"/>
      <c r="BTS91" s="612"/>
      <c r="BTT91" s="181"/>
      <c r="BTU91" s="611"/>
      <c r="BTV91" s="612"/>
      <c r="BTW91" s="612"/>
      <c r="BTX91" s="612"/>
      <c r="BTY91" s="612"/>
      <c r="BTZ91" s="612"/>
      <c r="BUA91" s="181"/>
      <c r="BUB91" s="611"/>
      <c r="BUC91" s="612"/>
      <c r="BUD91" s="612"/>
      <c r="BUE91" s="612"/>
      <c r="BUF91" s="612"/>
      <c r="BUG91" s="612"/>
      <c r="BUH91" s="181"/>
      <c r="BUI91" s="611"/>
      <c r="BUJ91" s="612"/>
      <c r="BUK91" s="612"/>
      <c r="BUL91" s="612"/>
      <c r="BUM91" s="612"/>
      <c r="BUN91" s="612"/>
      <c r="BUO91" s="181"/>
      <c r="BUP91" s="611"/>
      <c r="BUQ91" s="612"/>
      <c r="BUR91" s="612"/>
      <c r="BUS91" s="612"/>
      <c r="BUT91" s="612"/>
      <c r="BUU91" s="612"/>
      <c r="BUV91" s="181"/>
      <c r="BUW91" s="611"/>
      <c r="BUX91" s="612"/>
      <c r="BUY91" s="612"/>
      <c r="BUZ91" s="612"/>
      <c r="BVA91" s="612"/>
      <c r="BVB91" s="612"/>
      <c r="BVC91" s="181"/>
      <c r="BVD91" s="611"/>
      <c r="BVE91" s="612"/>
      <c r="BVF91" s="612"/>
      <c r="BVG91" s="612"/>
      <c r="BVH91" s="612"/>
      <c r="BVI91" s="612"/>
      <c r="BVJ91" s="181"/>
      <c r="BVK91" s="611"/>
      <c r="BVL91" s="612"/>
      <c r="BVM91" s="612"/>
      <c r="BVN91" s="612"/>
      <c r="BVO91" s="612"/>
      <c r="BVP91" s="612"/>
      <c r="BVQ91" s="181"/>
      <c r="BVR91" s="611"/>
      <c r="BVS91" s="612"/>
      <c r="BVT91" s="612"/>
      <c r="BVU91" s="612"/>
      <c r="BVV91" s="612"/>
      <c r="BVW91" s="612"/>
      <c r="BVX91" s="181"/>
      <c r="BVY91" s="611"/>
      <c r="BVZ91" s="612"/>
      <c r="BWA91" s="612"/>
      <c r="BWB91" s="612"/>
      <c r="BWC91" s="612"/>
      <c r="BWD91" s="612"/>
      <c r="BWE91" s="181"/>
      <c r="BWF91" s="611"/>
      <c r="BWG91" s="612"/>
      <c r="BWH91" s="612"/>
      <c r="BWI91" s="612"/>
      <c r="BWJ91" s="612"/>
      <c r="BWK91" s="612"/>
      <c r="BWL91" s="181"/>
      <c r="BWM91" s="611"/>
      <c r="BWN91" s="612"/>
      <c r="BWO91" s="612"/>
      <c r="BWP91" s="612"/>
      <c r="BWQ91" s="612"/>
      <c r="BWR91" s="612"/>
      <c r="BWS91" s="181"/>
      <c r="BWT91" s="611"/>
      <c r="BWU91" s="612"/>
      <c r="BWV91" s="612"/>
      <c r="BWW91" s="612"/>
      <c r="BWX91" s="612"/>
      <c r="BWY91" s="612"/>
      <c r="BWZ91" s="181"/>
      <c r="BXA91" s="611"/>
      <c r="BXB91" s="612"/>
      <c r="BXC91" s="612"/>
      <c r="BXD91" s="612"/>
      <c r="BXE91" s="612"/>
      <c r="BXF91" s="612"/>
      <c r="BXG91" s="181"/>
      <c r="BXH91" s="611"/>
      <c r="BXI91" s="612"/>
      <c r="BXJ91" s="612"/>
      <c r="BXK91" s="612"/>
      <c r="BXL91" s="612"/>
      <c r="BXM91" s="612"/>
      <c r="BXN91" s="181"/>
      <c r="BXO91" s="611"/>
      <c r="BXP91" s="612"/>
      <c r="BXQ91" s="612"/>
      <c r="BXR91" s="612"/>
      <c r="BXS91" s="612"/>
      <c r="BXT91" s="612"/>
      <c r="BXU91" s="181"/>
      <c r="BXV91" s="611"/>
      <c r="BXW91" s="612"/>
      <c r="BXX91" s="612"/>
      <c r="BXY91" s="612"/>
      <c r="BXZ91" s="612"/>
      <c r="BYA91" s="612"/>
      <c r="BYB91" s="181"/>
      <c r="BYC91" s="611"/>
      <c r="BYD91" s="612"/>
      <c r="BYE91" s="612"/>
      <c r="BYF91" s="612"/>
      <c r="BYG91" s="612"/>
      <c r="BYH91" s="612"/>
      <c r="BYI91" s="181"/>
      <c r="BYJ91" s="611"/>
      <c r="BYK91" s="612"/>
      <c r="BYL91" s="612"/>
      <c r="BYM91" s="612"/>
      <c r="BYN91" s="612"/>
      <c r="BYO91" s="612"/>
      <c r="BYP91" s="181"/>
      <c r="BYQ91" s="611"/>
      <c r="BYR91" s="612"/>
      <c r="BYS91" s="612"/>
      <c r="BYT91" s="612"/>
      <c r="BYU91" s="612"/>
      <c r="BYV91" s="612"/>
      <c r="BYW91" s="181"/>
      <c r="BYX91" s="611"/>
      <c r="BYY91" s="612"/>
      <c r="BYZ91" s="612"/>
      <c r="BZA91" s="612"/>
      <c r="BZB91" s="612"/>
      <c r="BZC91" s="612"/>
      <c r="BZD91" s="181"/>
      <c r="BZE91" s="611"/>
      <c r="BZF91" s="612"/>
      <c r="BZG91" s="612"/>
      <c r="BZH91" s="612"/>
      <c r="BZI91" s="612"/>
      <c r="BZJ91" s="612"/>
      <c r="BZK91" s="181"/>
      <c r="BZL91" s="611"/>
      <c r="BZM91" s="612"/>
      <c r="BZN91" s="612"/>
      <c r="BZO91" s="612"/>
      <c r="BZP91" s="612"/>
      <c r="BZQ91" s="612"/>
      <c r="BZR91" s="181"/>
      <c r="BZS91" s="611"/>
      <c r="BZT91" s="612"/>
      <c r="BZU91" s="612"/>
      <c r="BZV91" s="612"/>
      <c r="BZW91" s="612"/>
      <c r="BZX91" s="612"/>
      <c r="BZY91" s="181"/>
      <c r="BZZ91" s="611"/>
      <c r="CAA91" s="612"/>
      <c r="CAB91" s="612"/>
      <c r="CAC91" s="612"/>
      <c r="CAD91" s="612"/>
      <c r="CAE91" s="612"/>
      <c r="CAF91" s="181"/>
      <c r="CAG91" s="611"/>
      <c r="CAH91" s="612"/>
      <c r="CAI91" s="612"/>
      <c r="CAJ91" s="612"/>
      <c r="CAK91" s="612"/>
      <c r="CAL91" s="612"/>
      <c r="CAM91" s="181"/>
      <c r="CAN91" s="611"/>
      <c r="CAO91" s="612"/>
      <c r="CAP91" s="612"/>
      <c r="CAQ91" s="612"/>
      <c r="CAR91" s="612"/>
      <c r="CAS91" s="612"/>
      <c r="CAT91" s="181"/>
      <c r="CAU91" s="611"/>
      <c r="CAV91" s="612"/>
      <c r="CAW91" s="612"/>
      <c r="CAX91" s="612"/>
      <c r="CAY91" s="612"/>
      <c r="CAZ91" s="612"/>
      <c r="CBA91" s="181"/>
      <c r="CBB91" s="611"/>
      <c r="CBC91" s="612"/>
      <c r="CBD91" s="612"/>
      <c r="CBE91" s="612"/>
      <c r="CBF91" s="612"/>
      <c r="CBG91" s="612"/>
      <c r="CBH91" s="181"/>
      <c r="CBI91" s="611"/>
      <c r="CBJ91" s="612"/>
      <c r="CBK91" s="612"/>
      <c r="CBL91" s="612"/>
      <c r="CBM91" s="612"/>
      <c r="CBN91" s="612"/>
      <c r="CBO91" s="181"/>
      <c r="CBP91" s="611"/>
      <c r="CBQ91" s="612"/>
      <c r="CBR91" s="612"/>
      <c r="CBS91" s="612"/>
      <c r="CBT91" s="612"/>
      <c r="CBU91" s="612"/>
      <c r="CBV91" s="181"/>
      <c r="CBW91" s="611"/>
      <c r="CBX91" s="612"/>
      <c r="CBY91" s="612"/>
      <c r="CBZ91" s="612"/>
      <c r="CCA91" s="612"/>
      <c r="CCB91" s="612"/>
      <c r="CCC91" s="181"/>
      <c r="CCD91" s="611"/>
      <c r="CCE91" s="612"/>
      <c r="CCF91" s="612"/>
      <c r="CCG91" s="612"/>
      <c r="CCH91" s="612"/>
      <c r="CCI91" s="612"/>
      <c r="CCJ91" s="181"/>
      <c r="CCK91" s="611"/>
      <c r="CCL91" s="612"/>
      <c r="CCM91" s="612"/>
      <c r="CCN91" s="612"/>
      <c r="CCO91" s="612"/>
      <c r="CCP91" s="612"/>
      <c r="CCQ91" s="181"/>
      <c r="CCR91" s="611"/>
      <c r="CCS91" s="612"/>
      <c r="CCT91" s="612"/>
      <c r="CCU91" s="612"/>
      <c r="CCV91" s="612"/>
      <c r="CCW91" s="612"/>
      <c r="CCX91" s="181"/>
      <c r="CCY91" s="611"/>
      <c r="CCZ91" s="612"/>
      <c r="CDA91" s="612"/>
      <c r="CDB91" s="612"/>
      <c r="CDC91" s="612"/>
      <c r="CDD91" s="612"/>
      <c r="CDE91" s="181"/>
      <c r="CDF91" s="611"/>
      <c r="CDG91" s="612"/>
      <c r="CDH91" s="612"/>
      <c r="CDI91" s="612"/>
      <c r="CDJ91" s="612"/>
      <c r="CDK91" s="612"/>
      <c r="CDL91" s="181"/>
      <c r="CDM91" s="611"/>
      <c r="CDN91" s="612"/>
      <c r="CDO91" s="612"/>
      <c r="CDP91" s="612"/>
      <c r="CDQ91" s="612"/>
      <c r="CDR91" s="612"/>
      <c r="CDS91" s="181"/>
      <c r="CDT91" s="611"/>
      <c r="CDU91" s="612"/>
      <c r="CDV91" s="612"/>
      <c r="CDW91" s="612"/>
      <c r="CDX91" s="612"/>
      <c r="CDY91" s="612"/>
      <c r="CDZ91" s="181"/>
      <c r="CEA91" s="611"/>
      <c r="CEB91" s="612"/>
      <c r="CEC91" s="612"/>
      <c r="CED91" s="612"/>
      <c r="CEE91" s="612"/>
      <c r="CEF91" s="612"/>
      <c r="CEG91" s="181"/>
      <c r="CEH91" s="611"/>
      <c r="CEI91" s="612"/>
      <c r="CEJ91" s="612"/>
      <c r="CEK91" s="612"/>
      <c r="CEL91" s="612"/>
      <c r="CEM91" s="612"/>
      <c r="CEN91" s="181"/>
      <c r="CEO91" s="611"/>
      <c r="CEP91" s="612"/>
      <c r="CEQ91" s="612"/>
      <c r="CER91" s="612"/>
      <c r="CES91" s="612"/>
      <c r="CET91" s="612"/>
      <c r="CEU91" s="181"/>
      <c r="CEV91" s="611"/>
      <c r="CEW91" s="612"/>
      <c r="CEX91" s="612"/>
      <c r="CEY91" s="612"/>
      <c r="CEZ91" s="612"/>
      <c r="CFA91" s="612"/>
      <c r="CFB91" s="181"/>
      <c r="CFC91" s="611"/>
      <c r="CFD91" s="612"/>
      <c r="CFE91" s="612"/>
      <c r="CFF91" s="612"/>
      <c r="CFG91" s="612"/>
      <c r="CFH91" s="612"/>
      <c r="CFI91" s="181"/>
      <c r="CFJ91" s="611"/>
      <c r="CFK91" s="612"/>
      <c r="CFL91" s="612"/>
      <c r="CFM91" s="612"/>
      <c r="CFN91" s="612"/>
      <c r="CFO91" s="612"/>
      <c r="CFP91" s="181"/>
      <c r="CFQ91" s="611"/>
      <c r="CFR91" s="612"/>
      <c r="CFS91" s="612"/>
      <c r="CFT91" s="612"/>
      <c r="CFU91" s="612"/>
      <c r="CFV91" s="612"/>
      <c r="CFW91" s="181"/>
      <c r="CFX91" s="611"/>
      <c r="CFY91" s="612"/>
      <c r="CFZ91" s="612"/>
      <c r="CGA91" s="612"/>
      <c r="CGB91" s="612"/>
      <c r="CGC91" s="612"/>
      <c r="CGD91" s="181"/>
      <c r="CGE91" s="611"/>
      <c r="CGF91" s="612"/>
      <c r="CGG91" s="612"/>
      <c r="CGH91" s="612"/>
      <c r="CGI91" s="612"/>
      <c r="CGJ91" s="612"/>
      <c r="CGK91" s="181"/>
      <c r="CGL91" s="611"/>
      <c r="CGM91" s="612"/>
      <c r="CGN91" s="612"/>
      <c r="CGO91" s="612"/>
      <c r="CGP91" s="612"/>
      <c r="CGQ91" s="612"/>
      <c r="CGR91" s="181"/>
      <c r="CGS91" s="611"/>
      <c r="CGT91" s="612"/>
      <c r="CGU91" s="612"/>
      <c r="CGV91" s="612"/>
      <c r="CGW91" s="612"/>
      <c r="CGX91" s="612"/>
      <c r="CGY91" s="181"/>
      <c r="CGZ91" s="611"/>
      <c r="CHA91" s="612"/>
      <c r="CHB91" s="612"/>
      <c r="CHC91" s="612"/>
      <c r="CHD91" s="612"/>
      <c r="CHE91" s="612"/>
      <c r="CHF91" s="181"/>
      <c r="CHG91" s="611"/>
      <c r="CHH91" s="612"/>
      <c r="CHI91" s="612"/>
      <c r="CHJ91" s="612"/>
      <c r="CHK91" s="612"/>
      <c r="CHL91" s="612"/>
      <c r="CHM91" s="181"/>
      <c r="CHN91" s="611"/>
      <c r="CHO91" s="612"/>
      <c r="CHP91" s="612"/>
      <c r="CHQ91" s="612"/>
      <c r="CHR91" s="612"/>
      <c r="CHS91" s="612"/>
      <c r="CHT91" s="181"/>
      <c r="CHU91" s="611"/>
      <c r="CHV91" s="612"/>
      <c r="CHW91" s="612"/>
      <c r="CHX91" s="612"/>
      <c r="CHY91" s="612"/>
      <c r="CHZ91" s="612"/>
      <c r="CIA91" s="181"/>
      <c r="CIB91" s="611"/>
      <c r="CIC91" s="612"/>
      <c r="CID91" s="612"/>
      <c r="CIE91" s="612"/>
      <c r="CIF91" s="612"/>
      <c r="CIG91" s="612"/>
      <c r="CIH91" s="181"/>
      <c r="CII91" s="611"/>
      <c r="CIJ91" s="612"/>
      <c r="CIK91" s="612"/>
      <c r="CIL91" s="612"/>
      <c r="CIM91" s="612"/>
      <c r="CIN91" s="612"/>
      <c r="CIO91" s="181"/>
      <c r="CIP91" s="611"/>
      <c r="CIQ91" s="612"/>
      <c r="CIR91" s="612"/>
      <c r="CIS91" s="612"/>
      <c r="CIT91" s="612"/>
      <c r="CIU91" s="612"/>
      <c r="CIV91" s="181"/>
      <c r="CIW91" s="611"/>
      <c r="CIX91" s="612"/>
      <c r="CIY91" s="612"/>
      <c r="CIZ91" s="612"/>
      <c r="CJA91" s="612"/>
      <c r="CJB91" s="612"/>
      <c r="CJC91" s="181"/>
      <c r="CJD91" s="611"/>
      <c r="CJE91" s="612"/>
      <c r="CJF91" s="612"/>
      <c r="CJG91" s="612"/>
      <c r="CJH91" s="612"/>
      <c r="CJI91" s="612"/>
      <c r="CJJ91" s="181"/>
      <c r="CJK91" s="611"/>
      <c r="CJL91" s="612"/>
      <c r="CJM91" s="612"/>
      <c r="CJN91" s="612"/>
      <c r="CJO91" s="612"/>
      <c r="CJP91" s="612"/>
      <c r="CJQ91" s="181"/>
      <c r="CJR91" s="611"/>
      <c r="CJS91" s="612"/>
      <c r="CJT91" s="612"/>
      <c r="CJU91" s="612"/>
      <c r="CJV91" s="612"/>
      <c r="CJW91" s="612"/>
      <c r="CJX91" s="181"/>
      <c r="CJY91" s="611"/>
      <c r="CJZ91" s="612"/>
      <c r="CKA91" s="612"/>
      <c r="CKB91" s="612"/>
      <c r="CKC91" s="612"/>
      <c r="CKD91" s="612"/>
      <c r="CKE91" s="181"/>
      <c r="CKF91" s="611"/>
      <c r="CKG91" s="612"/>
      <c r="CKH91" s="612"/>
      <c r="CKI91" s="612"/>
      <c r="CKJ91" s="612"/>
      <c r="CKK91" s="612"/>
      <c r="CKL91" s="181"/>
      <c r="CKM91" s="611"/>
      <c r="CKN91" s="612"/>
      <c r="CKO91" s="612"/>
      <c r="CKP91" s="612"/>
      <c r="CKQ91" s="612"/>
      <c r="CKR91" s="612"/>
      <c r="CKS91" s="181"/>
      <c r="CKT91" s="611"/>
      <c r="CKU91" s="612"/>
      <c r="CKV91" s="612"/>
      <c r="CKW91" s="612"/>
      <c r="CKX91" s="612"/>
      <c r="CKY91" s="612"/>
      <c r="CKZ91" s="181"/>
      <c r="CLA91" s="611"/>
      <c r="CLB91" s="612"/>
      <c r="CLC91" s="612"/>
      <c r="CLD91" s="612"/>
      <c r="CLE91" s="612"/>
      <c r="CLF91" s="612"/>
      <c r="CLG91" s="181"/>
      <c r="CLH91" s="611"/>
      <c r="CLI91" s="612"/>
      <c r="CLJ91" s="612"/>
      <c r="CLK91" s="612"/>
      <c r="CLL91" s="612"/>
      <c r="CLM91" s="612"/>
      <c r="CLN91" s="181"/>
      <c r="CLO91" s="611"/>
      <c r="CLP91" s="612"/>
      <c r="CLQ91" s="612"/>
      <c r="CLR91" s="612"/>
      <c r="CLS91" s="612"/>
      <c r="CLT91" s="612"/>
      <c r="CLU91" s="181"/>
      <c r="CLV91" s="611"/>
      <c r="CLW91" s="612"/>
      <c r="CLX91" s="612"/>
      <c r="CLY91" s="612"/>
      <c r="CLZ91" s="612"/>
      <c r="CMA91" s="612"/>
      <c r="CMB91" s="181"/>
      <c r="CMC91" s="611"/>
      <c r="CMD91" s="612"/>
      <c r="CME91" s="612"/>
      <c r="CMF91" s="612"/>
      <c r="CMG91" s="612"/>
      <c r="CMH91" s="612"/>
      <c r="CMI91" s="181"/>
      <c r="CMJ91" s="611"/>
      <c r="CMK91" s="612"/>
      <c r="CML91" s="612"/>
      <c r="CMM91" s="612"/>
      <c r="CMN91" s="612"/>
      <c r="CMO91" s="612"/>
      <c r="CMP91" s="181"/>
      <c r="CMQ91" s="611"/>
      <c r="CMR91" s="612"/>
      <c r="CMS91" s="612"/>
      <c r="CMT91" s="612"/>
      <c r="CMU91" s="612"/>
      <c r="CMV91" s="612"/>
      <c r="CMW91" s="181"/>
      <c r="CMX91" s="611"/>
      <c r="CMY91" s="612"/>
      <c r="CMZ91" s="612"/>
      <c r="CNA91" s="612"/>
      <c r="CNB91" s="612"/>
      <c r="CNC91" s="612"/>
      <c r="CND91" s="181"/>
      <c r="CNE91" s="611"/>
      <c r="CNF91" s="612"/>
      <c r="CNG91" s="612"/>
      <c r="CNH91" s="612"/>
      <c r="CNI91" s="612"/>
      <c r="CNJ91" s="612"/>
      <c r="CNK91" s="181"/>
      <c r="CNL91" s="611"/>
      <c r="CNM91" s="612"/>
      <c r="CNN91" s="612"/>
      <c r="CNO91" s="612"/>
      <c r="CNP91" s="612"/>
      <c r="CNQ91" s="612"/>
      <c r="CNR91" s="181"/>
      <c r="CNS91" s="611"/>
      <c r="CNT91" s="612"/>
      <c r="CNU91" s="612"/>
      <c r="CNV91" s="612"/>
      <c r="CNW91" s="612"/>
      <c r="CNX91" s="612"/>
      <c r="CNY91" s="181"/>
      <c r="CNZ91" s="611"/>
      <c r="COA91" s="612"/>
      <c r="COB91" s="612"/>
      <c r="COC91" s="612"/>
      <c r="COD91" s="612"/>
      <c r="COE91" s="612"/>
      <c r="COF91" s="181"/>
      <c r="COG91" s="611"/>
      <c r="COH91" s="612"/>
      <c r="COI91" s="612"/>
      <c r="COJ91" s="612"/>
      <c r="COK91" s="612"/>
      <c r="COL91" s="612"/>
      <c r="COM91" s="181"/>
      <c r="CON91" s="611"/>
      <c r="COO91" s="612"/>
      <c r="COP91" s="612"/>
      <c r="COQ91" s="612"/>
      <c r="COR91" s="612"/>
      <c r="COS91" s="612"/>
      <c r="COT91" s="181"/>
      <c r="COU91" s="611"/>
      <c r="COV91" s="612"/>
      <c r="COW91" s="612"/>
      <c r="COX91" s="612"/>
      <c r="COY91" s="612"/>
      <c r="COZ91" s="612"/>
      <c r="CPA91" s="181"/>
      <c r="CPB91" s="611"/>
      <c r="CPC91" s="612"/>
      <c r="CPD91" s="612"/>
      <c r="CPE91" s="612"/>
      <c r="CPF91" s="612"/>
      <c r="CPG91" s="612"/>
      <c r="CPH91" s="181"/>
      <c r="CPI91" s="611"/>
      <c r="CPJ91" s="612"/>
      <c r="CPK91" s="612"/>
      <c r="CPL91" s="612"/>
      <c r="CPM91" s="612"/>
      <c r="CPN91" s="612"/>
      <c r="CPO91" s="181"/>
      <c r="CPP91" s="611"/>
      <c r="CPQ91" s="612"/>
      <c r="CPR91" s="612"/>
      <c r="CPS91" s="612"/>
      <c r="CPT91" s="612"/>
      <c r="CPU91" s="612"/>
      <c r="CPV91" s="181"/>
      <c r="CPW91" s="611"/>
      <c r="CPX91" s="612"/>
      <c r="CPY91" s="612"/>
      <c r="CPZ91" s="612"/>
      <c r="CQA91" s="612"/>
      <c r="CQB91" s="612"/>
      <c r="CQC91" s="181"/>
      <c r="CQD91" s="611"/>
      <c r="CQE91" s="612"/>
      <c r="CQF91" s="612"/>
      <c r="CQG91" s="612"/>
      <c r="CQH91" s="612"/>
      <c r="CQI91" s="612"/>
      <c r="CQJ91" s="181"/>
      <c r="CQK91" s="611"/>
      <c r="CQL91" s="612"/>
      <c r="CQM91" s="612"/>
      <c r="CQN91" s="612"/>
      <c r="CQO91" s="612"/>
      <c r="CQP91" s="612"/>
      <c r="CQQ91" s="181"/>
      <c r="CQR91" s="611"/>
      <c r="CQS91" s="612"/>
      <c r="CQT91" s="612"/>
      <c r="CQU91" s="612"/>
      <c r="CQV91" s="612"/>
      <c r="CQW91" s="612"/>
      <c r="CQX91" s="181"/>
      <c r="CQY91" s="611"/>
      <c r="CQZ91" s="612"/>
      <c r="CRA91" s="612"/>
      <c r="CRB91" s="612"/>
      <c r="CRC91" s="612"/>
      <c r="CRD91" s="612"/>
      <c r="CRE91" s="181"/>
      <c r="CRF91" s="611"/>
      <c r="CRG91" s="612"/>
      <c r="CRH91" s="612"/>
      <c r="CRI91" s="612"/>
      <c r="CRJ91" s="612"/>
      <c r="CRK91" s="612"/>
      <c r="CRL91" s="181"/>
      <c r="CRM91" s="611"/>
      <c r="CRN91" s="612"/>
      <c r="CRO91" s="612"/>
      <c r="CRP91" s="612"/>
      <c r="CRQ91" s="612"/>
      <c r="CRR91" s="612"/>
      <c r="CRS91" s="181"/>
      <c r="CRT91" s="611"/>
      <c r="CRU91" s="612"/>
      <c r="CRV91" s="612"/>
      <c r="CRW91" s="612"/>
      <c r="CRX91" s="612"/>
      <c r="CRY91" s="612"/>
      <c r="CRZ91" s="181"/>
      <c r="CSA91" s="611"/>
      <c r="CSB91" s="612"/>
      <c r="CSC91" s="612"/>
      <c r="CSD91" s="612"/>
      <c r="CSE91" s="612"/>
      <c r="CSF91" s="612"/>
      <c r="CSG91" s="181"/>
      <c r="CSH91" s="611"/>
      <c r="CSI91" s="612"/>
      <c r="CSJ91" s="612"/>
      <c r="CSK91" s="612"/>
      <c r="CSL91" s="612"/>
      <c r="CSM91" s="612"/>
      <c r="CSN91" s="181"/>
      <c r="CSO91" s="611"/>
      <c r="CSP91" s="612"/>
      <c r="CSQ91" s="612"/>
      <c r="CSR91" s="612"/>
      <c r="CSS91" s="612"/>
      <c r="CST91" s="612"/>
      <c r="CSU91" s="181"/>
      <c r="CSV91" s="611"/>
      <c r="CSW91" s="612"/>
      <c r="CSX91" s="612"/>
      <c r="CSY91" s="612"/>
      <c r="CSZ91" s="612"/>
      <c r="CTA91" s="612"/>
      <c r="CTB91" s="181"/>
      <c r="CTC91" s="611"/>
      <c r="CTD91" s="612"/>
      <c r="CTE91" s="612"/>
      <c r="CTF91" s="612"/>
      <c r="CTG91" s="612"/>
      <c r="CTH91" s="612"/>
      <c r="CTI91" s="181"/>
      <c r="CTJ91" s="611"/>
      <c r="CTK91" s="612"/>
      <c r="CTL91" s="612"/>
      <c r="CTM91" s="612"/>
      <c r="CTN91" s="612"/>
      <c r="CTO91" s="612"/>
      <c r="CTP91" s="181"/>
      <c r="CTQ91" s="611"/>
      <c r="CTR91" s="612"/>
      <c r="CTS91" s="612"/>
      <c r="CTT91" s="612"/>
      <c r="CTU91" s="612"/>
      <c r="CTV91" s="612"/>
      <c r="CTW91" s="181"/>
      <c r="CTX91" s="611"/>
      <c r="CTY91" s="612"/>
      <c r="CTZ91" s="612"/>
      <c r="CUA91" s="612"/>
      <c r="CUB91" s="612"/>
      <c r="CUC91" s="612"/>
      <c r="CUD91" s="181"/>
      <c r="CUE91" s="611"/>
      <c r="CUF91" s="612"/>
      <c r="CUG91" s="612"/>
      <c r="CUH91" s="612"/>
      <c r="CUI91" s="612"/>
      <c r="CUJ91" s="612"/>
      <c r="CUK91" s="181"/>
      <c r="CUL91" s="611"/>
      <c r="CUM91" s="612"/>
      <c r="CUN91" s="612"/>
      <c r="CUO91" s="612"/>
      <c r="CUP91" s="612"/>
      <c r="CUQ91" s="612"/>
      <c r="CUR91" s="181"/>
      <c r="CUS91" s="611"/>
      <c r="CUT91" s="612"/>
      <c r="CUU91" s="612"/>
      <c r="CUV91" s="612"/>
      <c r="CUW91" s="612"/>
      <c r="CUX91" s="612"/>
      <c r="CUY91" s="181"/>
      <c r="CUZ91" s="611"/>
      <c r="CVA91" s="612"/>
      <c r="CVB91" s="612"/>
      <c r="CVC91" s="612"/>
      <c r="CVD91" s="612"/>
      <c r="CVE91" s="612"/>
      <c r="CVF91" s="181"/>
      <c r="CVG91" s="611"/>
      <c r="CVH91" s="612"/>
      <c r="CVI91" s="612"/>
      <c r="CVJ91" s="612"/>
      <c r="CVK91" s="612"/>
      <c r="CVL91" s="612"/>
      <c r="CVM91" s="181"/>
      <c r="CVN91" s="611"/>
      <c r="CVO91" s="612"/>
      <c r="CVP91" s="612"/>
      <c r="CVQ91" s="612"/>
      <c r="CVR91" s="612"/>
      <c r="CVS91" s="612"/>
      <c r="CVT91" s="181"/>
      <c r="CVU91" s="611"/>
      <c r="CVV91" s="612"/>
      <c r="CVW91" s="612"/>
      <c r="CVX91" s="612"/>
      <c r="CVY91" s="612"/>
      <c r="CVZ91" s="612"/>
      <c r="CWA91" s="181"/>
      <c r="CWB91" s="611"/>
      <c r="CWC91" s="612"/>
      <c r="CWD91" s="612"/>
      <c r="CWE91" s="612"/>
      <c r="CWF91" s="612"/>
      <c r="CWG91" s="612"/>
      <c r="CWH91" s="181"/>
      <c r="CWI91" s="611"/>
      <c r="CWJ91" s="612"/>
      <c r="CWK91" s="612"/>
      <c r="CWL91" s="612"/>
      <c r="CWM91" s="612"/>
      <c r="CWN91" s="612"/>
      <c r="CWO91" s="181"/>
      <c r="CWP91" s="611"/>
      <c r="CWQ91" s="612"/>
      <c r="CWR91" s="612"/>
      <c r="CWS91" s="612"/>
      <c r="CWT91" s="612"/>
      <c r="CWU91" s="612"/>
      <c r="CWV91" s="181"/>
      <c r="CWW91" s="611"/>
      <c r="CWX91" s="612"/>
      <c r="CWY91" s="612"/>
      <c r="CWZ91" s="612"/>
      <c r="CXA91" s="612"/>
      <c r="CXB91" s="612"/>
      <c r="CXC91" s="181"/>
      <c r="CXD91" s="611"/>
      <c r="CXE91" s="612"/>
      <c r="CXF91" s="612"/>
      <c r="CXG91" s="612"/>
      <c r="CXH91" s="612"/>
      <c r="CXI91" s="612"/>
      <c r="CXJ91" s="181"/>
      <c r="CXK91" s="611"/>
      <c r="CXL91" s="612"/>
      <c r="CXM91" s="612"/>
      <c r="CXN91" s="612"/>
      <c r="CXO91" s="612"/>
      <c r="CXP91" s="612"/>
      <c r="CXQ91" s="181"/>
      <c r="CXR91" s="611"/>
      <c r="CXS91" s="612"/>
      <c r="CXT91" s="612"/>
      <c r="CXU91" s="612"/>
      <c r="CXV91" s="612"/>
      <c r="CXW91" s="612"/>
      <c r="CXX91" s="181"/>
      <c r="CXY91" s="611"/>
      <c r="CXZ91" s="612"/>
      <c r="CYA91" s="612"/>
      <c r="CYB91" s="612"/>
      <c r="CYC91" s="612"/>
      <c r="CYD91" s="612"/>
      <c r="CYE91" s="181"/>
      <c r="CYF91" s="611"/>
      <c r="CYG91" s="612"/>
      <c r="CYH91" s="612"/>
      <c r="CYI91" s="612"/>
      <c r="CYJ91" s="612"/>
      <c r="CYK91" s="612"/>
      <c r="CYL91" s="181"/>
      <c r="CYM91" s="611"/>
      <c r="CYN91" s="612"/>
      <c r="CYO91" s="612"/>
      <c r="CYP91" s="612"/>
      <c r="CYQ91" s="612"/>
      <c r="CYR91" s="612"/>
      <c r="CYS91" s="181"/>
      <c r="CYT91" s="611"/>
      <c r="CYU91" s="612"/>
      <c r="CYV91" s="612"/>
      <c r="CYW91" s="612"/>
      <c r="CYX91" s="612"/>
      <c r="CYY91" s="612"/>
      <c r="CYZ91" s="181"/>
      <c r="CZA91" s="611"/>
      <c r="CZB91" s="612"/>
      <c r="CZC91" s="612"/>
      <c r="CZD91" s="612"/>
      <c r="CZE91" s="612"/>
      <c r="CZF91" s="612"/>
      <c r="CZG91" s="181"/>
      <c r="CZH91" s="611"/>
      <c r="CZI91" s="612"/>
      <c r="CZJ91" s="612"/>
      <c r="CZK91" s="612"/>
      <c r="CZL91" s="612"/>
      <c r="CZM91" s="612"/>
      <c r="CZN91" s="181"/>
      <c r="CZO91" s="611"/>
      <c r="CZP91" s="612"/>
      <c r="CZQ91" s="612"/>
      <c r="CZR91" s="612"/>
      <c r="CZS91" s="612"/>
      <c r="CZT91" s="612"/>
      <c r="CZU91" s="181"/>
      <c r="CZV91" s="611"/>
      <c r="CZW91" s="612"/>
      <c r="CZX91" s="612"/>
      <c r="CZY91" s="612"/>
      <c r="CZZ91" s="612"/>
      <c r="DAA91" s="612"/>
      <c r="DAB91" s="181"/>
      <c r="DAC91" s="611"/>
      <c r="DAD91" s="612"/>
      <c r="DAE91" s="612"/>
      <c r="DAF91" s="612"/>
      <c r="DAG91" s="612"/>
      <c r="DAH91" s="612"/>
      <c r="DAI91" s="181"/>
      <c r="DAJ91" s="611"/>
      <c r="DAK91" s="612"/>
      <c r="DAL91" s="612"/>
      <c r="DAM91" s="612"/>
      <c r="DAN91" s="612"/>
      <c r="DAO91" s="612"/>
      <c r="DAP91" s="181"/>
      <c r="DAQ91" s="611"/>
      <c r="DAR91" s="612"/>
      <c r="DAS91" s="612"/>
      <c r="DAT91" s="612"/>
      <c r="DAU91" s="612"/>
      <c r="DAV91" s="612"/>
      <c r="DAW91" s="181"/>
      <c r="DAX91" s="611"/>
      <c r="DAY91" s="612"/>
      <c r="DAZ91" s="612"/>
      <c r="DBA91" s="612"/>
      <c r="DBB91" s="612"/>
      <c r="DBC91" s="612"/>
      <c r="DBD91" s="181"/>
      <c r="DBE91" s="611"/>
      <c r="DBF91" s="612"/>
      <c r="DBG91" s="612"/>
      <c r="DBH91" s="612"/>
      <c r="DBI91" s="612"/>
      <c r="DBJ91" s="612"/>
      <c r="DBK91" s="181"/>
      <c r="DBL91" s="611"/>
      <c r="DBM91" s="612"/>
      <c r="DBN91" s="612"/>
      <c r="DBO91" s="612"/>
      <c r="DBP91" s="612"/>
      <c r="DBQ91" s="612"/>
      <c r="DBR91" s="181"/>
      <c r="DBS91" s="611"/>
      <c r="DBT91" s="612"/>
      <c r="DBU91" s="612"/>
      <c r="DBV91" s="612"/>
      <c r="DBW91" s="612"/>
      <c r="DBX91" s="612"/>
      <c r="DBY91" s="181"/>
      <c r="DBZ91" s="611"/>
      <c r="DCA91" s="612"/>
      <c r="DCB91" s="612"/>
      <c r="DCC91" s="612"/>
      <c r="DCD91" s="612"/>
      <c r="DCE91" s="612"/>
      <c r="DCF91" s="181"/>
      <c r="DCG91" s="611"/>
      <c r="DCH91" s="612"/>
      <c r="DCI91" s="612"/>
      <c r="DCJ91" s="612"/>
      <c r="DCK91" s="612"/>
      <c r="DCL91" s="612"/>
      <c r="DCM91" s="181"/>
      <c r="DCN91" s="611"/>
      <c r="DCO91" s="612"/>
      <c r="DCP91" s="612"/>
      <c r="DCQ91" s="612"/>
      <c r="DCR91" s="612"/>
      <c r="DCS91" s="612"/>
      <c r="DCT91" s="181"/>
      <c r="DCU91" s="611"/>
      <c r="DCV91" s="612"/>
      <c r="DCW91" s="612"/>
      <c r="DCX91" s="612"/>
      <c r="DCY91" s="612"/>
      <c r="DCZ91" s="612"/>
      <c r="DDA91" s="181"/>
      <c r="DDB91" s="611"/>
      <c r="DDC91" s="612"/>
      <c r="DDD91" s="612"/>
      <c r="DDE91" s="612"/>
      <c r="DDF91" s="612"/>
      <c r="DDG91" s="612"/>
      <c r="DDH91" s="181"/>
      <c r="DDI91" s="611"/>
      <c r="DDJ91" s="612"/>
      <c r="DDK91" s="612"/>
      <c r="DDL91" s="612"/>
      <c r="DDM91" s="612"/>
      <c r="DDN91" s="612"/>
      <c r="DDO91" s="181"/>
      <c r="DDP91" s="611"/>
      <c r="DDQ91" s="612"/>
      <c r="DDR91" s="612"/>
      <c r="DDS91" s="612"/>
      <c r="DDT91" s="612"/>
      <c r="DDU91" s="612"/>
      <c r="DDV91" s="181"/>
      <c r="DDW91" s="611"/>
      <c r="DDX91" s="612"/>
      <c r="DDY91" s="612"/>
      <c r="DDZ91" s="612"/>
      <c r="DEA91" s="612"/>
      <c r="DEB91" s="612"/>
      <c r="DEC91" s="181"/>
      <c r="DED91" s="611"/>
      <c r="DEE91" s="612"/>
      <c r="DEF91" s="612"/>
      <c r="DEG91" s="612"/>
      <c r="DEH91" s="612"/>
      <c r="DEI91" s="612"/>
      <c r="DEJ91" s="181"/>
      <c r="DEK91" s="611"/>
      <c r="DEL91" s="612"/>
      <c r="DEM91" s="612"/>
      <c r="DEN91" s="612"/>
      <c r="DEO91" s="612"/>
      <c r="DEP91" s="612"/>
      <c r="DEQ91" s="181"/>
      <c r="DER91" s="611"/>
      <c r="DES91" s="612"/>
      <c r="DET91" s="612"/>
      <c r="DEU91" s="612"/>
      <c r="DEV91" s="612"/>
      <c r="DEW91" s="612"/>
      <c r="DEX91" s="181"/>
      <c r="DEY91" s="611"/>
      <c r="DEZ91" s="612"/>
      <c r="DFA91" s="612"/>
      <c r="DFB91" s="612"/>
      <c r="DFC91" s="612"/>
      <c r="DFD91" s="612"/>
      <c r="DFE91" s="181"/>
      <c r="DFF91" s="611"/>
      <c r="DFG91" s="612"/>
      <c r="DFH91" s="612"/>
      <c r="DFI91" s="612"/>
      <c r="DFJ91" s="612"/>
      <c r="DFK91" s="612"/>
      <c r="DFL91" s="181"/>
      <c r="DFM91" s="611"/>
      <c r="DFN91" s="612"/>
      <c r="DFO91" s="612"/>
      <c r="DFP91" s="612"/>
      <c r="DFQ91" s="612"/>
      <c r="DFR91" s="612"/>
      <c r="DFS91" s="181"/>
      <c r="DFT91" s="611"/>
      <c r="DFU91" s="612"/>
      <c r="DFV91" s="612"/>
      <c r="DFW91" s="612"/>
      <c r="DFX91" s="612"/>
      <c r="DFY91" s="612"/>
      <c r="DFZ91" s="181"/>
      <c r="DGA91" s="611"/>
      <c r="DGB91" s="612"/>
      <c r="DGC91" s="612"/>
      <c r="DGD91" s="612"/>
      <c r="DGE91" s="612"/>
      <c r="DGF91" s="612"/>
      <c r="DGG91" s="181"/>
      <c r="DGH91" s="611"/>
      <c r="DGI91" s="612"/>
      <c r="DGJ91" s="612"/>
      <c r="DGK91" s="612"/>
      <c r="DGL91" s="612"/>
      <c r="DGM91" s="612"/>
      <c r="DGN91" s="181"/>
      <c r="DGO91" s="611"/>
      <c r="DGP91" s="612"/>
      <c r="DGQ91" s="612"/>
      <c r="DGR91" s="612"/>
      <c r="DGS91" s="612"/>
      <c r="DGT91" s="612"/>
      <c r="DGU91" s="181"/>
      <c r="DGV91" s="611"/>
      <c r="DGW91" s="612"/>
      <c r="DGX91" s="612"/>
      <c r="DGY91" s="612"/>
      <c r="DGZ91" s="612"/>
      <c r="DHA91" s="612"/>
      <c r="DHB91" s="181"/>
      <c r="DHC91" s="611"/>
      <c r="DHD91" s="612"/>
      <c r="DHE91" s="612"/>
      <c r="DHF91" s="612"/>
      <c r="DHG91" s="612"/>
      <c r="DHH91" s="612"/>
      <c r="DHI91" s="181"/>
      <c r="DHJ91" s="611"/>
      <c r="DHK91" s="612"/>
      <c r="DHL91" s="612"/>
      <c r="DHM91" s="612"/>
      <c r="DHN91" s="612"/>
      <c r="DHO91" s="612"/>
      <c r="DHP91" s="181"/>
      <c r="DHQ91" s="611"/>
      <c r="DHR91" s="612"/>
      <c r="DHS91" s="612"/>
      <c r="DHT91" s="612"/>
      <c r="DHU91" s="612"/>
      <c r="DHV91" s="612"/>
      <c r="DHW91" s="181"/>
      <c r="DHX91" s="611"/>
      <c r="DHY91" s="612"/>
      <c r="DHZ91" s="612"/>
      <c r="DIA91" s="612"/>
      <c r="DIB91" s="612"/>
      <c r="DIC91" s="612"/>
      <c r="DID91" s="181"/>
      <c r="DIE91" s="611"/>
      <c r="DIF91" s="612"/>
      <c r="DIG91" s="612"/>
      <c r="DIH91" s="612"/>
      <c r="DII91" s="612"/>
      <c r="DIJ91" s="612"/>
      <c r="DIK91" s="181"/>
      <c r="DIL91" s="611"/>
      <c r="DIM91" s="612"/>
      <c r="DIN91" s="612"/>
      <c r="DIO91" s="612"/>
      <c r="DIP91" s="612"/>
      <c r="DIQ91" s="612"/>
      <c r="DIR91" s="181"/>
      <c r="DIS91" s="611"/>
      <c r="DIT91" s="612"/>
      <c r="DIU91" s="612"/>
      <c r="DIV91" s="612"/>
      <c r="DIW91" s="612"/>
      <c r="DIX91" s="612"/>
      <c r="DIY91" s="181"/>
      <c r="DIZ91" s="611"/>
      <c r="DJA91" s="612"/>
      <c r="DJB91" s="612"/>
      <c r="DJC91" s="612"/>
      <c r="DJD91" s="612"/>
      <c r="DJE91" s="612"/>
      <c r="DJF91" s="181"/>
      <c r="DJG91" s="611"/>
      <c r="DJH91" s="612"/>
      <c r="DJI91" s="612"/>
      <c r="DJJ91" s="612"/>
      <c r="DJK91" s="612"/>
      <c r="DJL91" s="612"/>
      <c r="DJM91" s="181"/>
      <c r="DJN91" s="611"/>
      <c r="DJO91" s="612"/>
      <c r="DJP91" s="612"/>
      <c r="DJQ91" s="612"/>
      <c r="DJR91" s="612"/>
      <c r="DJS91" s="612"/>
      <c r="DJT91" s="181"/>
      <c r="DJU91" s="611"/>
      <c r="DJV91" s="612"/>
      <c r="DJW91" s="612"/>
      <c r="DJX91" s="612"/>
      <c r="DJY91" s="612"/>
      <c r="DJZ91" s="612"/>
      <c r="DKA91" s="181"/>
      <c r="DKB91" s="611"/>
      <c r="DKC91" s="612"/>
      <c r="DKD91" s="612"/>
      <c r="DKE91" s="612"/>
      <c r="DKF91" s="612"/>
      <c r="DKG91" s="612"/>
      <c r="DKH91" s="181"/>
      <c r="DKI91" s="611"/>
      <c r="DKJ91" s="612"/>
      <c r="DKK91" s="612"/>
      <c r="DKL91" s="612"/>
      <c r="DKM91" s="612"/>
      <c r="DKN91" s="612"/>
      <c r="DKO91" s="181"/>
      <c r="DKP91" s="611"/>
      <c r="DKQ91" s="612"/>
      <c r="DKR91" s="612"/>
      <c r="DKS91" s="612"/>
      <c r="DKT91" s="612"/>
      <c r="DKU91" s="612"/>
      <c r="DKV91" s="181"/>
      <c r="DKW91" s="611"/>
      <c r="DKX91" s="612"/>
      <c r="DKY91" s="612"/>
      <c r="DKZ91" s="612"/>
      <c r="DLA91" s="612"/>
      <c r="DLB91" s="612"/>
      <c r="DLC91" s="181"/>
      <c r="DLD91" s="611"/>
      <c r="DLE91" s="612"/>
      <c r="DLF91" s="612"/>
      <c r="DLG91" s="612"/>
      <c r="DLH91" s="612"/>
      <c r="DLI91" s="612"/>
      <c r="DLJ91" s="181"/>
      <c r="DLK91" s="611"/>
      <c r="DLL91" s="612"/>
      <c r="DLM91" s="612"/>
      <c r="DLN91" s="612"/>
      <c r="DLO91" s="612"/>
      <c r="DLP91" s="612"/>
      <c r="DLQ91" s="181"/>
      <c r="DLR91" s="611"/>
      <c r="DLS91" s="612"/>
      <c r="DLT91" s="612"/>
      <c r="DLU91" s="612"/>
      <c r="DLV91" s="612"/>
      <c r="DLW91" s="612"/>
      <c r="DLX91" s="181"/>
      <c r="DLY91" s="611"/>
      <c r="DLZ91" s="612"/>
      <c r="DMA91" s="612"/>
      <c r="DMB91" s="612"/>
      <c r="DMC91" s="612"/>
      <c r="DMD91" s="612"/>
      <c r="DME91" s="181"/>
      <c r="DMF91" s="611"/>
      <c r="DMG91" s="612"/>
      <c r="DMH91" s="612"/>
      <c r="DMI91" s="612"/>
      <c r="DMJ91" s="612"/>
      <c r="DMK91" s="612"/>
      <c r="DML91" s="181"/>
      <c r="DMM91" s="611"/>
      <c r="DMN91" s="612"/>
      <c r="DMO91" s="612"/>
      <c r="DMP91" s="612"/>
      <c r="DMQ91" s="612"/>
      <c r="DMR91" s="612"/>
      <c r="DMS91" s="181"/>
      <c r="DMT91" s="611"/>
      <c r="DMU91" s="612"/>
      <c r="DMV91" s="612"/>
      <c r="DMW91" s="612"/>
      <c r="DMX91" s="612"/>
      <c r="DMY91" s="612"/>
      <c r="DMZ91" s="181"/>
      <c r="DNA91" s="611"/>
      <c r="DNB91" s="612"/>
      <c r="DNC91" s="612"/>
      <c r="DND91" s="612"/>
      <c r="DNE91" s="612"/>
      <c r="DNF91" s="612"/>
      <c r="DNG91" s="181"/>
      <c r="DNH91" s="611"/>
      <c r="DNI91" s="612"/>
      <c r="DNJ91" s="612"/>
      <c r="DNK91" s="612"/>
      <c r="DNL91" s="612"/>
      <c r="DNM91" s="612"/>
      <c r="DNN91" s="181"/>
      <c r="DNO91" s="611"/>
      <c r="DNP91" s="612"/>
      <c r="DNQ91" s="612"/>
      <c r="DNR91" s="612"/>
      <c r="DNS91" s="612"/>
      <c r="DNT91" s="612"/>
      <c r="DNU91" s="181"/>
      <c r="DNV91" s="611"/>
      <c r="DNW91" s="612"/>
      <c r="DNX91" s="612"/>
      <c r="DNY91" s="612"/>
      <c r="DNZ91" s="612"/>
      <c r="DOA91" s="612"/>
      <c r="DOB91" s="181"/>
      <c r="DOC91" s="611"/>
      <c r="DOD91" s="612"/>
      <c r="DOE91" s="612"/>
      <c r="DOF91" s="612"/>
      <c r="DOG91" s="612"/>
      <c r="DOH91" s="612"/>
      <c r="DOI91" s="181"/>
      <c r="DOJ91" s="611"/>
      <c r="DOK91" s="612"/>
      <c r="DOL91" s="612"/>
      <c r="DOM91" s="612"/>
      <c r="DON91" s="612"/>
      <c r="DOO91" s="612"/>
      <c r="DOP91" s="181"/>
      <c r="DOQ91" s="611"/>
      <c r="DOR91" s="612"/>
      <c r="DOS91" s="612"/>
      <c r="DOT91" s="612"/>
      <c r="DOU91" s="612"/>
      <c r="DOV91" s="612"/>
      <c r="DOW91" s="181"/>
      <c r="DOX91" s="611"/>
      <c r="DOY91" s="612"/>
      <c r="DOZ91" s="612"/>
      <c r="DPA91" s="612"/>
      <c r="DPB91" s="612"/>
      <c r="DPC91" s="612"/>
      <c r="DPD91" s="181"/>
      <c r="DPE91" s="611"/>
      <c r="DPF91" s="612"/>
      <c r="DPG91" s="612"/>
      <c r="DPH91" s="612"/>
      <c r="DPI91" s="612"/>
      <c r="DPJ91" s="612"/>
      <c r="DPK91" s="181"/>
      <c r="DPL91" s="611"/>
      <c r="DPM91" s="612"/>
      <c r="DPN91" s="612"/>
      <c r="DPO91" s="612"/>
      <c r="DPP91" s="612"/>
      <c r="DPQ91" s="612"/>
      <c r="DPR91" s="181"/>
      <c r="DPS91" s="611"/>
      <c r="DPT91" s="612"/>
      <c r="DPU91" s="612"/>
      <c r="DPV91" s="612"/>
      <c r="DPW91" s="612"/>
      <c r="DPX91" s="612"/>
      <c r="DPY91" s="181"/>
      <c r="DPZ91" s="611"/>
      <c r="DQA91" s="612"/>
      <c r="DQB91" s="612"/>
      <c r="DQC91" s="612"/>
      <c r="DQD91" s="612"/>
      <c r="DQE91" s="612"/>
      <c r="DQF91" s="181"/>
      <c r="DQG91" s="611"/>
      <c r="DQH91" s="612"/>
      <c r="DQI91" s="612"/>
      <c r="DQJ91" s="612"/>
      <c r="DQK91" s="612"/>
      <c r="DQL91" s="612"/>
      <c r="DQM91" s="181"/>
      <c r="DQN91" s="611"/>
      <c r="DQO91" s="612"/>
      <c r="DQP91" s="612"/>
      <c r="DQQ91" s="612"/>
      <c r="DQR91" s="612"/>
      <c r="DQS91" s="612"/>
      <c r="DQT91" s="181"/>
      <c r="DQU91" s="611"/>
      <c r="DQV91" s="612"/>
      <c r="DQW91" s="612"/>
      <c r="DQX91" s="612"/>
      <c r="DQY91" s="612"/>
      <c r="DQZ91" s="612"/>
      <c r="DRA91" s="181"/>
      <c r="DRB91" s="611"/>
      <c r="DRC91" s="612"/>
      <c r="DRD91" s="612"/>
      <c r="DRE91" s="612"/>
      <c r="DRF91" s="612"/>
      <c r="DRG91" s="612"/>
      <c r="DRH91" s="181"/>
      <c r="DRI91" s="611"/>
      <c r="DRJ91" s="612"/>
      <c r="DRK91" s="612"/>
      <c r="DRL91" s="612"/>
      <c r="DRM91" s="612"/>
      <c r="DRN91" s="612"/>
      <c r="DRO91" s="181"/>
      <c r="DRP91" s="611"/>
      <c r="DRQ91" s="612"/>
      <c r="DRR91" s="612"/>
      <c r="DRS91" s="612"/>
      <c r="DRT91" s="612"/>
      <c r="DRU91" s="612"/>
      <c r="DRV91" s="181"/>
      <c r="DRW91" s="611"/>
      <c r="DRX91" s="612"/>
      <c r="DRY91" s="612"/>
      <c r="DRZ91" s="612"/>
      <c r="DSA91" s="612"/>
      <c r="DSB91" s="612"/>
      <c r="DSC91" s="181"/>
      <c r="DSD91" s="611"/>
      <c r="DSE91" s="612"/>
      <c r="DSF91" s="612"/>
      <c r="DSG91" s="612"/>
      <c r="DSH91" s="612"/>
      <c r="DSI91" s="612"/>
      <c r="DSJ91" s="181"/>
      <c r="DSK91" s="611"/>
      <c r="DSL91" s="612"/>
      <c r="DSM91" s="612"/>
      <c r="DSN91" s="612"/>
      <c r="DSO91" s="612"/>
      <c r="DSP91" s="612"/>
      <c r="DSQ91" s="181"/>
      <c r="DSR91" s="611"/>
      <c r="DSS91" s="612"/>
      <c r="DST91" s="612"/>
      <c r="DSU91" s="612"/>
      <c r="DSV91" s="612"/>
      <c r="DSW91" s="612"/>
      <c r="DSX91" s="181"/>
      <c r="DSY91" s="611"/>
      <c r="DSZ91" s="612"/>
      <c r="DTA91" s="612"/>
      <c r="DTB91" s="612"/>
      <c r="DTC91" s="612"/>
      <c r="DTD91" s="612"/>
      <c r="DTE91" s="181"/>
      <c r="DTF91" s="611"/>
      <c r="DTG91" s="612"/>
      <c r="DTH91" s="612"/>
      <c r="DTI91" s="612"/>
      <c r="DTJ91" s="612"/>
      <c r="DTK91" s="612"/>
      <c r="DTL91" s="181"/>
      <c r="DTM91" s="611"/>
      <c r="DTN91" s="612"/>
      <c r="DTO91" s="612"/>
      <c r="DTP91" s="612"/>
      <c r="DTQ91" s="612"/>
      <c r="DTR91" s="612"/>
      <c r="DTS91" s="181"/>
      <c r="DTT91" s="611"/>
      <c r="DTU91" s="612"/>
      <c r="DTV91" s="612"/>
      <c r="DTW91" s="612"/>
      <c r="DTX91" s="612"/>
      <c r="DTY91" s="612"/>
      <c r="DTZ91" s="181"/>
      <c r="DUA91" s="611"/>
      <c r="DUB91" s="612"/>
      <c r="DUC91" s="612"/>
      <c r="DUD91" s="612"/>
      <c r="DUE91" s="612"/>
      <c r="DUF91" s="612"/>
      <c r="DUG91" s="181"/>
      <c r="DUH91" s="611"/>
      <c r="DUI91" s="612"/>
      <c r="DUJ91" s="612"/>
      <c r="DUK91" s="612"/>
      <c r="DUL91" s="612"/>
      <c r="DUM91" s="612"/>
      <c r="DUN91" s="181"/>
      <c r="DUO91" s="611"/>
      <c r="DUP91" s="612"/>
      <c r="DUQ91" s="612"/>
      <c r="DUR91" s="612"/>
      <c r="DUS91" s="612"/>
      <c r="DUT91" s="612"/>
      <c r="DUU91" s="181"/>
      <c r="DUV91" s="611"/>
      <c r="DUW91" s="612"/>
      <c r="DUX91" s="612"/>
      <c r="DUY91" s="612"/>
      <c r="DUZ91" s="612"/>
      <c r="DVA91" s="612"/>
      <c r="DVB91" s="181"/>
      <c r="DVC91" s="611"/>
      <c r="DVD91" s="612"/>
      <c r="DVE91" s="612"/>
      <c r="DVF91" s="612"/>
      <c r="DVG91" s="612"/>
      <c r="DVH91" s="612"/>
      <c r="DVI91" s="181"/>
      <c r="DVJ91" s="611"/>
      <c r="DVK91" s="612"/>
      <c r="DVL91" s="612"/>
      <c r="DVM91" s="612"/>
      <c r="DVN91" s="612"/>
      <c r="DVO91" s="612"/>
      <c r="DVP91" s="181"/>
      <c r="DVQ91" s="611"/>
      <c r="DVR91" s="612"/>
      <c r="DVS91" s="612"/>
      <c r="DVT91" s="612"/>
      <c r="DVU91" s="612"/>
      <c r="DVV91" s="612"/>
      <c r="DVW91" s="181"/>
      <c r="DVX91" s="611"/>
      <c r="DVY91" s="612"/>
      <c r="DVZ91" s="612"/>
      <c r="DWA91" s="612"/>
      <c r="DWB91" s="612"/>
      <c r="DWC91" s="612"/>
      <c r="DWD91" s="181"/>
      <c r="DWE91" s="611"/>
      <c r="DWF91" s="612"/>
      <c r="DWG91" s="612"/>
      <c r="DWH91" s="612"/>
      <c r="DWI91" s="612"/>
      <c r="DWJ91" s="612"/>
      <c r="DWK91" s="181"/>
      <c r="DWL91" s="611"/>
      <c r="DWM91" s="612"/>
      <c r="DWN91" s="612"/>
      <c r="DWO91" s="612"/>
      <c r="DWP91" s="612"/>
      <c r="DWQ91" s="612"/>
      <c r="DWR91" s="181"/>
      <c r="DWS91" s="611"/>
      <c r="DWT91" s="612"/>
      <c r="DWU91" s="612"/>
      <c r="DWV91" s="612"/>
      <c r="DWW91" s="612"/>
      <c r="DWX91" s="612"/>
      <c r="DWY91" s="181"/>
      <c r="DWZ91" s="611"/>
      <c r="DXA91" s="612"/>
      <c r="DXB91" s="612"/>
      <c r="DXC91" s="612"/>
      <c r="DXD91" s="612"/>
      <c r="DXE91" s="612"/>
      <c r="DXF91" s="181"/>
      <c r="DXG91" s="611"/>
      <c r="DXH91" s="612"/>
      <c r="DXI91" s="612"/>
      <c r="DXJ91" s="612"/>
      <c r="DXK91" s="612"/>
      <c r="DXL91" s="612"/>
      <c r="DXM91" s="181"/>
      <c r="DXN91" s="611"/>
      <c r="DXO91" s="612"/>
      <c r="DXP91" s="612"/>
      <c r="DXQ91" s="612"/>
      <c r="DXR91" s="612"/>
      <c r="DXS91" s="612"/>
      <c r="DXT91" s="181"/>
      <c r="DXU91" s="611"/>
      <c r="DXV91" s="612"/>
      <c r="DXW91" s="612"/>
      <c r="DXX91" s="612"/>
      <c r="DXY91" s="612"/>
      <c r="DXZ91" s="612"/>
      <c r="DYA91" s="181"/>
      <c r="DYB91" s="611"/>
      <c r="DYC91" s="612"/>
      <c r="DYD91" s="612"/>
      <c r="DYE91" s="612"/>
      <c r="DYF91" s="612"/>
      <c r="DYG91" s="612"/>
      <c r="DYH91" s="181"/>
      <c r="DYI91" s="611"/>
      <c r="DYJ91" s="612"/>
      <c r="DYK91" s="612"/>
      <c r="DYL91" s="612"/>
      <c r="DYM91" s="612"/>
      <c r="DYN91" s="612"/>
      <c r="DYO91" s="181"/>
      <c r="DYP91" s="611"/>
      <c r="DYQ91" s="612"/>
      <c r="DYR91" s="612"/>
      <c r="DYS91" s="612"/>
      <c r="DYT91" s="612"/>
      <c r="DYU91" s="612"/>
      <c r="DYV91" s="181"/>
      <c r="DYW91" s="611"/>
      <c r="DYX91" s="612"/>
      <c r="DYY91" s="612"/>
      <c r="DYZ91" s="612"/>
      <c r="DZA91" s="612"/>
      <c r="DZB91" s="612"/>
      <c r="DZC91" s="181"/>
      <c r="DZD91" s="611"/>
      <c r="DZE91" s="612"/>
      <c r="DZF91" s="612"/>
      <c r="DZG91" s="612"/>
      <c r="DZH91" s="612"/>
      <c r="DZI91" s="612"/>
      <c r="DZJ91" s="181"/>
      <c r="DZK91" s="611"/>
      <c r="DZL91" s="612"/>
      <c r="DZM91" s="612"/>
      <c r="DZN91" s="612"/>
      <c r="DZO91" s="612"/>
      <c r="DZP91" s="612"/>
      <c r="DZQ91" s="181"/>
      <c r="DZR91" s="611"/>
      <c r="DZS91" s="612"/>
      <c r="DZT91" s="612"/>
      <c r="DZU91" s="612"/>
      <c r="DZV91" s="612"/>
      <c r="DZW91" s="612"/>
      <c r="DZX91" s="181"/>
      <c r="DZY91" s="611"/>
      <c r="DZZ91" s="612"/>
      <c r="EAA91" s="612"/>
      <c r="EAB91" s="612"/>
      <c r="EAC91" s="612"/>
      <c r="EAD91" s="612"/>
      <c r="EAE91" s="181"/>
      <c r="EAF91" s="611"/>
      <c r="EAG91" s="612"/>
      <c r="EAH91" s="612"/>
      <c r="EAI91" s="612"/>
      <c r="EAJ91" s="612"/>
      <c r="EAK91" s="612"/>
      <c r="EAL91" s="181"/>
      <c r="EAM91" s="611"/>
      <c r="EAN91" s="612"/>
      <c r="EAO91" s="612"/>
      <c r="EAP91" s="612"/>
      <c r="EAQ91" s="612"/>
      <c r="EAR91" s="612"/>
      <c r="EAS91" s="181"/>
      <c r="EAT91" s="611"/>
      <c r="EAU91" s="612"/>
      <c r="EAV91" s="612"/>
      <c r="EAW91" s="612"/>
      <c r="EAX91" s="612"/>
      <c r="EAY91" s="612"/>
      <c r="EAZ91" s="181"/>
      <c r="EBA91" s="611"/>
      <c r="EBB91" s="612"/>
      <c r="EBC91" s="612"/>
      <c r="EBD91" s="612"/>
      <c r="EBE91" s="612"/>
      <c r="EBF91" s="612"/>
      <c r="EBG91" s="181"/>
      <c r="EBH91" s="611"/>
      <c r="EBI91" s="612"/>
      <c r="EBJ91" s="612"/>
      <c r="EBK91" s="612"/>
      <c r="EBL91" s="612"/>
      <c r="EBM91" s="612"/>
      <c r="EBN91" s="181"/>
      <c r="EBO91" s="611"/>
      <c r="EBP91" s="612"/>
      <c r="EBQ91" s="612"/>
      <c r="EBR91" s="612"/>
      <c r="EBS91" s="612"/>
      <c r="EBT91" s="612"/>
      <c r="EBU91" s="181"/>
      <c r="EBV91" s="611"/>
      <c r="EBW91" s="612"/>
      <c r="EBX91" s="612"/>
      <c r="EBY91" s="612"/>
      <c r="EBZ91" s="612"/>
      <c r="ECA91" s="612"/>
      <c r="ECB91" s="181"/>
      <c r="ECC91" s="611"/>
      <c r="ECD91" s="612"/>
      <c r="ECE91" s="612"/>
      <c r="ECF91" s="612"/>
      <c r="ECG91" s="612"/>
      <c r="ECH91" s="612"/>
      <c r="ECI91" s="181"/>
      <c r="ECJ91" s="611"/>
      <c r="ECK91" s="612"/>
      <c r="ECL91" s="612"/>
      <c r="ECM91" s="612"/>
      <c r="ECN91" s="612"/>
      <c r="ECO91" s="612"/>
      <c r="ECP91" s="181"/>
      <c r="ECQ91" s="611"/>
      <c r="ECR91" s="612"/>
      <c r="ECS91" s="612"/>
      <c r="ECT91" s="612"/>
      <c r="ECU91" s="612"/>
      <c r="ECV91" s="612"/>
      <c r="ECW91" s="181"/>
      <c r="ECX91" s="611"/>
      <c r="ECY91" s="612"/>
      <c r="ECZ91" s="612"/>
      <c r="EDA91" s="612"/>
      <c r="EDB91" s="612"/>
      <c r="EDC91" s="612"/>
      <c r="EDD91" s="181"/>
      <c r="EDE91" s="611"/>
      <c r="EDF91" s="612"/>
      <c r="EDG91" s="612"/>
      <c r="EDH91" s="612"/>
      <c r="EDI91" s="612"/>
      <c r="EDJ91" s="612"/>
      <c r="EDK91" s="181"/>
      <c r="EDL91" s="611"/>
      <c r="EDM91" s="612"/>
      <c r="EDN91" s="612"/>
      <c r="EDO91" s="612"/>
      <c r="EDP91" s="612"/>
      <c r="EDQ91" s="612"/>
      <c r="EDR91" s="181"/>
      <c r="EDS91" s="611"/>
      <c r="EDT91" s="612"/>
      <c r="EDU91" s="612"/>
      <c r="EDV91" s="612"/>
      <c r="EDW91" s="612"/>
      <c r="EDX91" s="612"/>
      <c r="EDY91" s="181"/>
      <c r="EDZ91" s="611"/>
      <c r="EEA91" s="612"/>
      <c r="EEB91" s="612"/>
      <c r="EEC91" s="612"/>
      <c r="EED91" s="612"/>
      <c r="EEE91" s="612"/>
      <c r="EEF91" s="181"/>
      <c r="EEG91" s="611"/>
      <c r="EEH91" s="612"/>
      <c r="EEI91" s="612"/>
      <c r="EEJ91" s="612"/>
      <c r="EEK91" s="612"/>
      <c r="EEL91" s="612"/>
      <c r="EEM91" s="181"/>
      <c r="EEN91" s="611"/>
      <c r="EEO91" s="612"/>
      <c r="EEP91" s="612"/>
      <c r="EEQ91" s="612"/>
      <c r="EER91" s="612"/>
      <c r="EES91" s="612"/>
      <c r="EET91" s="181"/>
      <c r="EEU91" s="611"/>
      <c r="EEV91" s="612"/>
      <c r="EEW91" s="612"/>
      <c r="EEX91" s="612"/>
      <c r="EEY91" s="612"/>
      <c r="EEZ91" s="612"/>
      <c r="EFA91" s="181"/>
      <c r="EFB91" s="611"/>
      <c r="EFC91" s="612"/>
      <c r="EFD91" s="612"/>
      <c r="EFE91" s="612"/>
      <c r="EFF91" s="612"/>
      <c r="EFG91" s="612"/>
      <c r="EFH91" s="181"/>
      <c r="EFI91" s="611"/>
      <c r="EFJ91" s="612"/>
      <c r="EFK91" s="612"/>
      <c r="EFL91" s="612"/>
      <c r="EFM91" s="612"/>
      <c r="EFN91" s="612"/>
      <c r="EFO91" s="181"/>
      <c r="EFP91" s="611"/>
      <c r="EFQ91" s="612"/>
      <c r="EFR91" s="612"/>
      <c r="EFS91" s="612"/>
      <c r="EFT91" s="612"/>
      <c r="EFU91" s="612"/>
      <c r="EFV91" s="181"/>
      <c r="EFW91" s="611"/>
      <c r="EFX91" s="612"/>
      <c r="EFY91" s="612"/>
      <c r="EFZ91" s="612"/>
      <c r="EGA91" s="612"/>
      <c r="EGB91" s="612"/>
      <c r="EGC91" s="181"/>
      <c r="EGD91" s="611"/>
      <c r="EGE91" s="612"/>
      <c r="EGF91" s="612"/>
      <c r="EGG91" s="612"/>
      <c r="EGH91" s="612"/>
      <c r="EGI91" s="612"/>
      <c r="EGJ91" s="181"/>
      <c r="EGK91" s="611"/>
      <c r="EGL91" s="612"/>
      <c r="EGM91" s="612"/>
      <c r="EGN91" s="612"/>
      <c r="EGO91" s="612"/>
      <c r="EGP91" s="612"/>
      <c r="EGQ91" s="181"/>
      <c r="EGR91" s="611"/>
      <c r="EGS91" s="612"/>
      <c r="EGT91" s="612"/>
      <c r="EGU91" s="612"/>
      <c r="EGV91" s="612"/>
      <c r="EGW91" s="612"/>
      <c r="EGX91" s="181"/>
      <c r="EGY91" s="611"/>
      <c r="EGZ91" s="612"/>
      <c r="EHA91" s="612"/>
      <c r="EHB91" s="612"/>
      <c r="EHC91" s="612"/>
      <c r="EHD91" s="612"/>
      <c r="EHE91" s="181"/>
      <c r="EHF91" s="611"/>
      <c r="EHG91" s="612"/>
      <c r="EHH91" s="612"/>
      <c r="EHI91" s="612"/>
      <c r="EHJ91" s="612"/>
      <c r="EHK91" s="612"/>
      <c r="EHL91" s="181"/>
      <c r="EHM91" s="611"/>
      <c r="EHN91" s="612"/>
      <c r="EHO91" s="612"/>
      <c r="EHP91" s="612"/>
      <c r="EHQ91" s="612"/>
      <c r="EHR91" s="612"/>
      <c r="EHS91" s="181"/>
      <c r="EHT91" s="611"/>
      <c r="EHU91" s="612"/>
      <c r="EHV91" s="612"/>
      <c r="EHW91" s="612"/>
      <c r="EHX91" s="612"/>
      <c r="EHY91" s="612"/>
      <c r="EHZ91" s="181"/>
      <c r="EIA91" s="611"/>
      <c r="EIB91" s="612"/>
      <c r="EIC91" s="612"/>
      <c r="EID91" s="612"/>
      <c r="EIE91" s="612"/>
      <c r="EIF91" s="612"/>
      <c r="EIG91" s="181"/>
      <c r="EIH91" s="611"/>
      <c r="EII91" s="612"/>
      <c r="EIJ91" s="612"/>
      <c r="EIK91" s="612"/>
      <c r="EIL91" s="612"/>
      <c r="EIM91" s="612"/>
      <c r="EIN91" s="181"/>
      <c r="EIO91" s="611"/>
      <c r="EIP91" s="612"/>
      <c r="EIQ91" s="612"/>
      <c r="EIR91" s="612"/>
      <c r="EIS91" s="612"/>
      <c r="EIT91" s="612"/>
      <c r="EIU91" s="181"/>
      <c r="EIV91" s="611"/>
      <c r="EIW91" s="612"/>
      <c r="EIX91" s="612"/>
      <c r="EIY91" s="612"/>
      <c r="EIZ91" s="612"/>
      <c r="EJA91" s="612"/>
      <c r="EJB91" s="181"/>
      <c r="EJC91" s="611"/>
      <c r="EJD91" s="612"/>
      <c r="EJE91" s="612"/>
      <c r="EJF91" s="612"/>
      <c r="EJG91" s="612"/>
      <c r="EJH91" s="612"/>
      <c r="EJI91" s="181"/>
      <c r="EJJ91" s="611"/>
      <c r="EJK91" s="612"/>
      <c r="EJL91" s="612"/>
      <c r="EJM91" s="612"/>
      <c r="EJN91" s="612"/>
      <c r="EJO91" s="612"/>
      <c r="EJP91" s="181"/>
      <c r="EJQ91" s="611"/>
      <c r="EJR91" s="612"/>
      <c r="EJS91" s="612"/>
      <c r="EJT91" s="612"/>
      <c r="EJU91" s="612"/>
      <c r="EJV91" s="612"/>
      <c r="EJW91" s="181"/>
      <c r="EJX91" s="611"/>
      <c r="EJY91" s="612"/>
      <c r="EJZ91" s="612"/>
      <c r="EKA91" s="612"/>
      <c r="EKB91" s="612"/>
      <c r="EKC91" s="612"/>
      <c r="EKD91" s="181"/>
      <c r="EKE91" s="611"/>
      <c r="EKF91" s="612"/>
      <c r="EKG91" s="612"/>
      <c r="EKH91" s="612"/>
      <c r="EKI91" s="612"/>
      <c r="EKJ91" s="612"/>
      <c r="EKK91" s="181"/>
      <c r="EKL91" s="611"/>
      <c r="EKM91" s="612"/>
      <c r="EKN91" s="612"/>
      <c r="EKO91" s="612"/>
      <c r="EKP91" s="612"/>
      <c r="EKQ91" s="612"/>
      <c r="EKR91" s="181"/>
      <c r="EKS91" s="611"/>
      <c r="EKT91" s="612"/>
      <c r="EKU91" s="612"/>
      <c r="EKV91" s="612"/>
      <c r="EKW91" s="612"/>
      <c r="EKX91" s="612"/>
      <c r="EKY91" s="181"/>
      <c r="EKZ91" s="611"/>
      <c r="ELA91" s="612"/>
      <c r="ELB91" s="612"/>
      <c r="ELC91" s="612"/>
      <c r="ELD91" s="612"/>
      <c r="ELE91" s="612"/>
      <c r="ELF91" s="181"/>
      <c r="ELG91" s="611"/>
      <c r="ELH91" s="612"/>
      <c r="ELI91" s="612"/>
      <c r="ELJ91" s="612"/>
      <c r="ELK91" s="612"/>
      <c r="ELL91" s="612"/>
      <c r="ELM91" s="181"/>
      <c r="ELN91" s="611"/>
      <c r="ELO91" s="612"/>
      <c r="ELP91" s="612"/>
      <c r="ELQ91" s="612"/>
      <c r="ELR91" s="612"/>
      <c r="ELS91" s="612"/>
      <c r="ELT91" s="181"/>
      <c r="ELU91" s="611"/>
      <c r="ELV91" s="612"/>
      <c r="ELW91" s="612"/>
      <c r="ELX91" s="612"/>
      <c r="ELY91" s="612"/>
      <c r="ELZ91" s="612"/>
      <c r="EMA91" s="181"/>
      <c r="EMB91" s="611"/>
      <c r="EMC91" s="612"/>
      <c r="EMD91" s="612"/>
      <c r="EME91" s="612"/>
      <c r="EMF91" s="612"/>
      <c r="EMG91" s="612"/>
      <c r="EMH91" s="181"/>
      <c r="EMI91" s="611"/>
      <c r="EMJ91" s="612"/>
      <c r="EMK91" s="612"/>
      <c r="EML91" s="612"/>
      <c r="EMM91" s="612"/>
      <c r="EMN91" s="612"/>
      <c r="EMO91" s="181"/>
      <c r="EMP91" s="611"/>
      <c r="EMQ91" s="612"/>
      <c r="EMR91" s="612"/>
      <c r="EMS91" s="612"/>
      <c r="EMT91" s="612"/>
      <c r="EMU91" s="612"/>
      <c r="EMV91" s="181"/>
      <c r="EMW91" s="611"/>
      <c r="EMX91" s="612"/>
      <c r="EMY91" s="612"/>
      <c r="EMZ91" s="612"/>
      <c r="ENA91" s="612"/>
      <c r="ENB91" s="612"/>
      <c r="ENC91" s="181"/>
      <c r="END91" s="611"/>
      <c r="ENE91" s="612"/>
      <c r="ENF91" s="612"/>
      <c r="ENG91" s="612"/>
      <c r="ENH91" s="612"/>
      <c r="ENI91" s="612"/>
      <c r="ENJ91" s="181"/>
      <c r="ENK91" s="611"/>
      <c r="ENL91" s="612"/>
      <c r="ENM91" s="612"/>
      <c r="ENN91" s="612"/>
      <c r="ENO91" s="612"/>
      <c r="ENP91" s="612"/>
      <c r="ENQ91" s="181"/>
      <c r="ENR91" s="611"/>
      <c r="ENS91" s="612"/>
      <c r="ENT91" s="612"/>
      <c r="ENU91" s="612"/>
      <c r="ENV91" s="612"/>
      <c r="ENW91" s="612"/>
      <c r="ENX91" s="181"/>
      <c r="ENY91" s="611"/>
      <c r="ENZ91" s="612"/>
      <c r="EOA91" s="612"/>
      <c r="EOB91" s="612"/>
      <c r="EOC91" s="612"/>
      <c r="EOD91" s="612"/>
      <c r="EOE91" s="181"/>
      <c r="EOF91" s="611"/>
      <c r="EOG91" s="612"/>
      <c r="EOH91" s="612"/>
      <c r="EOI91" s="612"/>
      <c r="EOJ91" s="612"/>
      <c r="EOK91" s="612"/>
      <c r="EOL91" s="181"/>
      <c r="EOM91" s="611"/>
      <c r="EON91" s="612"/>
      <c r="EOO91" s="612"/>
      <c r="EOP91" s="612"/>
      <c r="EOQ91" s="612"/>
      <c r="EOR91" s="612"/>
      <c r="EOS91" s="181"/>
      <c r="EOT91" s="611"/>
      <c r="EOU91" s="612"/>
      <c r="EOV91" s="612"/>
      <c r="EOW91" s="612"/>
      <c r="EOX91" s="612"/>
      <c r="EOY91" s="612"/>
      <c r="EOZ91" s="181"/>
      <c r="EPA91" s="611"/>
      <c r="EPB91" s="612"/>
      <c r="EPC91" s="612"/>
      <c r="EPD91" s="612"/>
      <c r="EPE91" s="612"/>
      <c r="EPF91" s="612"/>
      <c r="EPG91" s="181"/>
      <c r="EPH91" s="611"/>
      <c r="EPI91" s="612"/>
      <c r="EPJ91" s="612"/>
      <c r="EPK91" s="612"/>
      <c r="EPL91" s="612"/>
      <c r="EPM91" s="612"/>
      <c r="EPN91" s="181"/>
      <c r="EPO91" s="611"/>
      <c r="EPP91" s="612"/>
      <c r="EPQ91" s="612"/>
      <c r="EPR91" s="612"/>
      <c r="EPS91" s="612"/>
      <c r="EPT91" s="612"/>
      <c r="EPU91" s="181"/>
      <c r="EPV91" s="611"/>
      <c r="EPW91" s="612"/>
      <c r="EPX91" s="612"/>
      <c r="EPY91" s="612"/>
      <c r="EPZ91" s="612"/>
      <c r="EQA91" s="612"/>
      <c r="EQB91" s="181"/>
      <c r="EQC91" s="611"/>
      <c r="EQD91" s="612"/>
      <c r="EQE91" s="612"/>
      <c r="EQF91" s="612"/>
      <c r="EQG91" s="612"/>
      <c r="EQH91" s="612"/>
      <c r="EQI91" s="181"/>
      <c r="EQJ91" s="611"/>
      <c r="EQK91" s="612"/>
      <c r="EQL91" s="612"/>
      <c r="EQM91" s="612"/>
      <c r="EQN91" s="612"/>
      <c r="EQO91" s="612"/>
      <c r="EQP91" s="181"/>
      <c r="EQQ91" s="611"/>
      <c r="EQR91" s="612"/>
      <c r="EQS91" s="612"/>
      <c r="EQT91" s="612"/>
      <c r="EQU91" s="612"/>
      <c r="EQV91" s="612"/>
      <c r="EQW91" s="181"/>
      <c r="EQX91" s="611"/>
      <c r="EQY91" s="612"/>
      <c r="EQZ91" s="612"/>
      <c r="ERA91" s="612"/>
      <c r="ERB91" s="612"/>
      <c r="ERC91" s="612"/>
      <c r="ERD91" s="181"/>
      <c r="ERE91" s="611"/>
      <c r="ERF91" s="612"/>
      <c r="ERG91" s="612"/>
      <c r="ERH91" s="612"/>
      <c r="ERI91" s="612"/>
      <c r="ERJ91" s="612"/>
      <c r="ERK91" s="181"/>
      <c r="ERL91" s="611"/>
      <c r="ERM91" s="612"/>
      <c r="ERN91" s="612"/>
      <c r="ERO91" s="612"/>
      <c r="ERP91" s="612"/>
      <c r="ERQ91" s="612"/>
      <c r="ERR91" s="181"/>
      <c r="ERS91" s="611"/>
      <c r="ERT91" s="612"/>
      <c r="ERU91" s="612"/>
      <c r="ERV91" s="612"/>
      <c r="ERW91" s="612"/>
      <c r="ERX91" s="612"/>
      <c r="ERY91" s="181"/>
      <c r="ERZ91" s="611"/>
      <c r="ESA91" s="612"/>
      <c r="ESB91" s="612"/>
      <c r="ESC91" s="612"/>
      <c r="ESD91" s="612"/>
      <c r="ESE91" s="612"/>
      <c r="ESF91" s="181"/>
      <c r="ESG91" s="611"/>
      <c r="ESH91" s="612"/>
      <c r="ESI91" s="612"/>
      <c r="ESJ91" s="612"/>
      <c r="ESK91" s="612"/>
      <c r="ESL91" s="612"/>
      <c r="ESM91" s="181"/>
      <c r="ESN91" s="611"/>
      <c r="ESO91" s="612"/>
      <c r="ESP91" s="612"/>
      <c r="ESQ91" s="612"/>
      <c r="ESR91" s="612"/>
      <c r="ESS91" s="612"/>
      <c r="EST91" s="181"/>
      <c r="ESU91" s="611"/>
      <c r="ESV91" s="612"/>
      <c r="ESW91" s="612"/>
      <c r="ESX91" s="612"/>
      <c r="ESY91" s="612"/>
      <c r="ESZ91" s="612"/>
      <c r="ETA91" s="181"/>
      <c r="ETB91" s="611"/>
      <c r="ETC91" s="612"/>
      <c r="ETD91" s="612"/>
      <c r="ETE91" s="612"/>
      <c r="ETF91" s="612"/>
      <c r="ETG91" s="612"/>
      <c r="ETH91" s="181"/>
      <c r="ETI91" s="611"/>
      <c r="ETJ91" s="612"/>
      <c r="ETK91" s="612"/>
      <c r="ETL91" s="612"/>
      <c r="ETM91" s="612"/>
      <c r="ETN91" s="612"/>
      <c r="ETO91" s="181"/>
      <c r="ETP91" s="611"/>
      <c r="ETQ91" s="612"/>
      <c r="ETR91" s="612"/>
      <c r="ETS91" s="612"/>
      <c r="ETT91" s="612"/>
      <c r="ETU91" s="612"/>
      <c r="ETV91" s="181"/>
      <c r="ETW91" s="611"/>
      <c r="ETX91" s="612"/>
      <c r="ETY91" s="612"/>
      <c r="ETZ91" s="612"/>
      <c r="EUA91" s="612"/>
      <c r="EUB91" s="612"/>
      <c r="EUC91" s="181"/>
      <c r="EUD91" s="611"/>
      <c r="EUE91" s="612"/>
      <c r="EUF91" s="612"/>
      <c r="EUG91" s="612"/>
      <c r="EUH91" s="612"/>
      <c r="EUI91" s="612"/>
      <c r="EUJ91" s="181"/>
      <c r="EUK91" s="611"/>
      <c r="EUL91" s="612"/>
      <c r="EUM91" s="612"/>
      <c r="EUN91" s="612"/>
      <c r="EUO91" s="612"/>
      <c r="EUP91" s="612"/>
      <c r="EUQ91" s="181"/>
      <c r="EUR91" s="611"/>
      <c r="EUS91" s="612"/>
      <c r="EUT91" s="612"/>
      <c r="EUU91" s="612"/>
      <c r="EUV91" s="612"/>
      <c r="EUW91" s="612"/>
      <c r="EUX91" s="181"/>
      <c r="EUY91" s="611"/>
      <c r="EUZ91" s="612"/>
      <c r="EVA91" s="612"/>
      <c r="EVB91" s="612"/>
      <c r="EVC91" s="612"/>
      <c r="EVD91" s="612"/>
      <c r="EVE91" s="181"/>
      <c r="EVF91" s="611"/>
      <c r="EVG91" s="612"/>
      <c r="EVH91" s="612"/>
      <c r="EVI91" s="612"/>
      <c r="EVJ91" s="612"/>
      <c r="EVK91" s="612"/>
      <c r="EVL91" s="181"/>
      <c r="EVM91" s="611"/>
      <c r="EVN91" s="612"/>
      <c r="EVO91" s="612"/>
      <c r="EVP91" s="612"/>
      <c r="EVQ91" s="612"/>
      <c r="EVR91" s="612"/>
      <c r="EVS91" s="181"/>
      <c r="EVT91" s="611"/>
      <c r="EVU91" s="612"/>
      <c r="EVV91" s="612"/>
      <c r="EVW91" s="612"/>
      <c r="EVX91" s="612"/>
      <c r="EVY91" s="612"/>
      <c r="EVZ91" s="181"/>
      <c r="EWA91" s="611"/>
      <c r="EWB91" s="612"/>
      <c r="EWC91" s="612"/>
      <c r="EWD91" s="612"/>
      <c r="EWE91" s="612"/>
      <c r="EWF91" s="612"/>
      <c r="EWG91" s="181"/>
      <c r="EWH91" s="611"/>
      <c r="EWI91" s="612"/>
      <c r="EWJ91" s="612"/>
      <c r="EWK91" s="612"/>
      <c r="EWL91" s="612"/>
      <c r="EWM91" s="612"/>
      <c r="EWN91" s="181"/>
      <c r="EWO91" s="611"/>
      <c r="EWP91" s="612"/>
      <c r="EWQ91" s="612"/>
      <c r="EWR91" s="612"/>
      <c r="EWS91" s="612"/>
      <c r="EWT91" s="612"/>
      <c r="EWU91" s="181"/>
      <c r="EWV91" s="611"/>
      <c r="EWW91" s="612"/>
      <c r="EWX91" s="612"/>
      <c r="EWY91" s="612"/>
      <c r="EWZ91" s="612"/>
      <c r="EXA91" s="612"/>
      <c r="EXB91" s="181"/>
      <c r="EXC91" s="611"/>
      <c r="EXD91" s="612"/>
      <c r="EXE91" s="612"/>
      <c r="EXF91" s="612"/>
      <c r="EXG91" s="612"/>
      <c r="EXH91" s="612"/>
      <c r="EXI91" s="181"/>
      <c r="EXJ91" s="611"/>
      <c r="EXK91" s="612"/>
      <c r="EXL91" s="612"/>
      <c r="EXM91" s="612"/>
      <c r="EXN91" s="612"/>
      <c r="EXO91" s="612"/>
      <c r="EXP91" s="181"/>
      <c r="EXQ91" s="611"/>
      <c r="EXR91" s="612"/>
      <c r="EXS91" s="612"/>
      <c r="EXT91" s="612"/>
      <c r="EXU91" s="612"/>
      <c r="EXV91" s="612"/>
      <c r="EXW91" s="181"/>
      <c r="EXX91" s="611"/>
      <c r="EXY91" s="612"/>
      <c r="EXZ91" s="612"/>
      <c r="EYA91" s="612"/>
      <c r="EYB91" s="612"/>
      <c r="EYC91" s="612"/>
      <c r="EYD91" s="181"/>
      <c r="EYE91" s="611"/>
      <c r="EYF91" s="612"/>
      <c r="EYG91" s="612"/>
      <c r="EYH91" s="612"/>
      <c r="EYI91" s="612"/>
      <c r="EYJ91" s="612"/>
      <c r="EYK91" s="181"/>
      <c r="EYL91" s="611"/>
      <c r="EYM91" s="612"/>
      <c r="EYN91" s="612"/>
      <c r="EYO91" s="612"/>
      <c r="EYP91" s="612"/>
      <c r="EYQ91" s="612"/>
      <c r="EYR91" s="181"/>
      <c r="EYS91" s="611"/>
      <c r="EYT91" s="612"/>
      <c r="EYU91" s="612"/>
      <c r="EYV91" s="612"/>
      <c r="EYW91" s="612"/>
      <c r="EYX91" s="612"/>
      <c r="EYY91" s="181"/>
      <c r="EYZ91" s="611"/>
      <c r="EZA91" s="612"/>
      <c r="EZB91" s="612"/>
      <c r="EZC91" s="612"/>
      <c r="EZD91" s="612"/>
      <c r="EZE91" s="612"/>
      <c r="EZF91" s="181"/>
      <c r="EZG91" s="611"/>
      <c r="EZH91" s="612"/>
      <c r="EZI91" s="612"/>
      <c r="EZJ91" s="612"/>
      <c r="EZK91" s="612"/>
      <c r="EZL91" s="612"/>
      <c r="EZM91" s="181"/>
      <c r="EZN91" s="611"/>
      <c r="EZO91" s="612"/>
      <c r="EZP91" s="612"/>
      <c r="EZQ91" s="612"/>
      <c r="EZR91" s="612"/>
      <c r="EZS91" s="612"/>
      <c r="EZT91" s="181"/>
      <c r="EZU91" s="611"/>
      <c r="EZV91" s="612"/>
      <c r="EZW91" s="612"/>
      <c r="EZX91" s="612"/>
      <c r="EZY91" s="612"/>
      <c r="EZZ91" s="612"/>
      <c r="FAA91" s="181"/>
      <c r="FAB91" s="611"/>
      <c r="FAC91" s="612"/>
      <c r="FAD91" s="612"/>
      <c r="FAE91" s="612"/>
      <c r="FAF91" s="612"/>
      <c r="FAG91" s="612"/>
      <c r="FAH91" s="181"/>
      <c r="FAI91" s="611"/>
      <c r="FAJ91" s="612"/>
      <c r="FAK91" s="612"/>
      <c r="FAL91" s="612"/>
      <c r="FAM91" s="612"/>
      <c r="FAN91" s="612"/>
      <c r="FAO91" s="181"/>
      <c r="FAP91" s="611"/>
      <c r="FAQ91" s="612"/>
      <c r="FAR91" s="612"/>
      <c r="FAS91" s="612"/>
      <c r="FAT91" s="612"/>
      <c r="FAU91" s="612"/>
      <c r="FAV91" s="181"/>
      <c r="FAW91" s="611"/>
      <c r="FAX91" s="612"/>
      <c r="FAY91" s="612"/>
      <c r="FAZ91" s="612"/>
      <c r="FBA91" s="612"/>
      <c r="FBB91" s="612"/>
      <c r="FBC91" s="181"/>
      <c r="FBD91" s="611"/>
      <c r="FBE91" s="612"/>
      <c r="FBF91" s="612"/>
      <c r="FBG91" s="612"/>
      <c r="FBH91" s="612"/>
      <c r="FBI91" s="612"/>
      <c r="FBJ91" s="181"/>
      <c r="FBK91" s="611"/>
      <c r="FBL91" s="612"/>
      <c r="FBM91" s="612"/>
      <c r="FBN91" s="612"/>
      <c r="FBO91" s="612"/>
      <c r="FBP91" s="612"/>
      <c r="FBQ91" s="181"/>
      <c r="FBR91" s="611"/>
      <c r="FBS91" s="612"/>
      <c r="FBT91" s="612"/>
      <c r="FBU91" s="612"/>
      <c r="FBV91" s="612"/>
      <c r="FBW91" s="612"/>
      <c r="FBX91" s="181"/>
      <c r="FBY91" s="611"/>
      <c r="FBZ91" s="612"/>
      <c r="FCA91" s="612"/>
      <c r="FCB91" s="612"/>
      <c r="FCC91" s="612"/>
      <c r="FCD91" s="612"/>
      <c r="FCE91" s="181"/>
      <c r="FCF91" s="611"/>
      <c r="FCG91" s="612"/>
      <c r="FCH91" s="612"/>
      <c r="FCI91" s="612"/>
      <c r="FCJ91" s="612"/>
      <c r="FCK91" s="612"/>
      <c r="FCL91" s="181"/>
      <c r="FCM91" s="611"/>
      <c r="FCN91" s="612"/>
      <c r="FCO91" s="612"/>
      <c r="FCP91" s="612"/>
      <c r="FCQ91" s="612"/>
      <c r="FCR91" s="612"/>
      <c r="FCS91" s="181"/>
      <c r="FCT91" s="611"/>
      <c r="FCU91" s="612"/>
      <c r="FCV91" s="612"/>
      <c r="FCW91" s="612"/>
      <c r="FCX91" s="612"/>
      <c r="FCY91" s="612"/>
      <c r="FCZ91" s="181"/>
      <c r="FDA91" s="611"/>
      <c r="FDB91" s="612"/>
      <c r="FDC91" s="612"/>
      <c r="FDD91" s="612"/>
      <c r="FDE91" s="612"/>
      <c r="FDF91" s="612"/>
      <c r="FDG91" s="181"/>
      <c r="FDH91" s="611"/>
      <c r="FDI91" s="612"/>
      <c r="FDJ91" s="612"/>
      <c r="FDK91" s="612"/>
      <c r="FDL91" s="612"/>
      <c r="FDM91" s="612"/>
      <c r="FDN91" s="181"/>
      <c r="FDO91" s="611"/>
      <c r="FDP91" s="612"/>
      <c r="FDQ91" s="612"/>
      <c r="FDR91" s="612"/>
      <c r="FDS91" s="612"/>
      <c r="FDT91" s="612"/>
      <c r="FDU91" s="181"/>
      <c r="FDV91" s="611"/>
      <c r="FDW91" s="612"/>
      <c r="FDX91" s="612"/>
      <c r="FDY91" s="612"/>
      <c r="FDZ91" s="612"/>
      <c r="FEA91" s="612"/>
      <c r="FEB91" s="181"/>
      <c r="FEC91" s="611"/>
      <c r="FED91" s="612"/>
      <c r="FEE91" s="612"/>
      <c r="FEF91" s="612"/>
      <c r="FEG91" s="612"/>
      <c r="FEH91" s="612"/>
      <c r="FEI91" s="181"/>
      <c r="FEJ91" s="611"/>
      <c r="FEK91" s="612"/>
      <c r="FEL91" s="612"/>
      <c r="FEM91" s="612"/>
      <c r="FEN91" s="612"/>
      <c r="FEO91" s="612"/>
      <c r="FEP91" s="181"/>
      <c r="FEQ91" s="611"/>
      <c r="FER91" s="612"/>
      <c r="FES91" s="612"/>
      <c r="FET91" s="612"/>
      <c r="FEU91" s="612"/>
      <c r="FEV91" s="612"/>
      <c r="FEW91" s="181"/>
      <c r="FEX91" s="611"/>
      <c r="FEY91" s="612"/>
      <c r="FEZ91" s="612"/>
      <c r="FFA91" s="612"/>
      <c r="FFB91" s="612"/>
      <c r="FFC91" s="612"/>
      <c r="FFD91" s="181"/>
      <c r="FFE91" s="611"/>
      <c r="FFF91" s="612"/>
      <c r="FFG91" s="612"/>
      <c r="FFH91" s="612"/>
      <c r="FFI91" s="612"/>
      <c r="FFJ91" s="612"/>
      <c r="FFK91" s="181"/>
      <c r="FFL91" s="611"/>
      <c r="FFM91" s="612"/>
      <c r="FFN91" s="612"/>
      <c r="FFO91" s="612"/>
      <c r="FFP91" s="612"/>
      <c r="FFQ91" s="612"/>
      <c r="FFR91" s="181"/>
      <c r="FFS91" s="611"/>
      <c r="FFT91" s="612"/>
      <c r="FFU91" s="612"/>
      <c r="FFV91" s="612"/>
      <c r="FFW91" s="612"/>
      <c r="FFX91" s="612"/>
      <c r="FFY91" s="181"/>
      <c r="FFZ91" s="611"/>
      <c r="FGA91" s="612"/>
      <c r="FGB91" s="612"/>
      <c r="FGC91" s="612"/>
      <c r="FGD91" s="612"/>
      <c r="FGE91" s="612"/>
      <c r="FGF91" s="181"/>
      <c r="FGG91" s="611"/>
      <c r="FGH91" s="612"/>
      <c r="FGI91" s="612"/>
      <c r="FGJ91" s="612"/>
      <c r="FGK91" s="612"/>
      <c r="FGL91" s="612"/>
      <c r="FGM91" s="181"/>
      <c r="FGN91" s="611"/>
      <c r="FGO91" s="612"/>
      <c r="FGP91" s="612"/>
      <c r="FGQ91" s="612"/>
      <c r="FGR91" s="612"/>
      <c r="FGS91" s="612"/>
      <c r="FGT91" s="181"/>
      <c r="FGU91" s="611"/>
      <c r="FGV91" s="612"/>
      <c r="FGW91" s="612"/>
      <c r="FGX91" s="612"/>
      <c r="FGY91" s="612"/>
      <c r="FGZ91" s="612"/>
      <c r="FHA91" s="181"/>
      <c r="FHB91" s="611"/>
      <c r="FHC91" s="612"/>
      <c r="FHD91" s="612"/>
      <c r="FHE91" s="612"/>
      <c r="FHF91" s="612"/>
      <c r="FHG91" s="612"/>
      <c r="FHH91" s="181"/>
      <c r="FHI91" s="611"/>
      <c r="FHJ91" s="612"/>
      <c r="FHK91" s="612"/>
      <c r="FHL91" s="612"/>
      <c r="FHM91" s="612"/>
      <c r="FHN91" s="612"/>
      <c r="FHO91" s="181"/>
      <c r="FHP91" s="611"/>
      <c r="FHQ91" s="612"/>
      <c r="FHR91" s="612"/>
      <c r="FHS91" s="612"/>
      <c r="FHT91" s="612"/>
      <c r="FHU91" s="612"/>
      <c r="FHV91" s="181"/>
      <c r="FHW91" s="611"/>
      <c r="FHX91" s="612"/>
      <c r="FHY91" s="612"/>
      <c r="FHZ91" s="612"/>
      <c r="FIA91" s="612"/>
      <c r="FIB91" s="612"/>
      <c r="FIC91" s="181"/>
      <c r="FID91" s="611"/>
      <c r="FIE91" s="612"/>
      <c r="FIF91" s="612"/>
      <c r="FIG91" s="612"/>
      <c r="FIH91" s="612"/>
      <c r="FII91" s="612"/>
      <c r="FIJ91" s="181"/>
      <c r="FIK91" s="611"/>
      <c r="FIL91" s="612"/>
      <c r="FIM91" s="612"/>
      <c r="FIN91" s="612"/>
      <c r="FIO91" s="612"/>
      <c r="FIP91" s="612"/>
      <c r="FIQ91" s="181"/>
      <c r="FIR91" s="611"/>
      <c r="FIS91" s="612"/>
      <c r="FIT91" s="612"/>
      <c r="FIU91" s="612"/>
      <c r="FIV91" s="612"/>
      <c r="FIW91" s="612"/>
      <c r="FIX91" s="181"/>
      <c r="FIY91" s="611"/>
      <c r="FIZ91" s="612"/>
      <c r="FJA91" s="612"/>
      <c r="FJB91" s="612"/>
      <c r="FJC91" s="612"/>
      <c r="FJD91" s="612"/>
      <c r="FJE91" s="181"/>
      <c r="FJF91" s="611"/>
      <c r="FJG91" s="612"/>
      <c r="FJH91" s="612"/>
      <c r="FJI91" s="612"/>
      <c r="FJJ91" s="612"/>
      <c r="FJK91" s="612"/>
      <c r="FJL91" s="181"/>
      <c r="FJM91" s="611"/>
      <c r="FJN91" s="612"/>
      <c r="FJO91" s="612"/>
      <c r="FJP91" s="612"/>
      <c r="FJQ91" s="612"/>
      <c r="FJR91" s="612"/>
      <c r="FJS91" s="181"/>
      <c r="FJT91" s="611"/>
      <c r="FJU91" s="612"/>
      <c r="FJV91" s="612"/>
      <c r="FJW91" s="612"/>
      <c r="FJX91" s="612"/>
      <c r="FJY91" s="612"/>
      <c r="FJZ91" s="181"/>
      <c r="FKA91" s="611"/>
      <c r="FKB91" s="612"/>
      <c r="FKC91" s="612"/>
      <c r="FKD91" s="612"/>
      <c r="FKE91" s="612"/>
      <c r="FKF91" s="612"/>
      <c r="FKG91" s="181"/>
      <c r="FKH91" s="611"/>
      <c r="FKI91" s="612"/>
      <c r="FKJ91" s="612"/>
      <c r="FKK91" s="612"/>
      <c r="FKL91" s="612"/>
      <c r="FKM91" s="612"/>
      <c r="FKN91" s="181"/>
      <c r="FKO91" s="611"/>
      <c r="FKP91" s="612"/>
      <c r="FKQ91" s="612"/>
      <c r="FKR91" s="612"/>
      <c r="FKS91" s="612"/>
      <c r="FKT91" s="612"/>
      <c r="FKU91" s="181"/>
      <c r="FKV91" s="611"/>
      <c r="FKW91" s="612"/>
      <c r="FKX91" s="612"/>
      <c r="FKY91" s="612"/>
      <c r="FKZ91" s="612"/>
      <c r="FLA91" s="612"/>
      <c r="FLB91" s="181"/>
      <c r="FLC91" s="611"/>
      <c r="FLD91" s="612"/>
      <c r="FLE91" s="612"/>
      <c r="FLF91" s="612"/>
      <c r="FLG91" s="612"/>
      <c r="FLH91" s="612"/>
      <c r="FLI91" s="181"/>
      <c r="FLJ91" s="611"/>
      <c r="FLK91" s="612"/>
      <c r="FLL91" s="612"/>
      <c r="FLM91" s="612"/>
      <c r="FLN91" s="612"/>
      <c r="FLO91" s="612"/>
      <c r="FLP91" s="181"/>
      <c r="FLQ91" s="611"/>
      <c r="FLR91" s="612"/>
      <c r="FLS91" s="612"/>
      <c r="FLT91" s="612"/>
      <c r="FLU91" s="612"/>
      <c r="FLV91" s="612"/>
      <c r="FLW91" s="181"/>
      <c r="FLX91" s="611"/>
      <c r="FLY91" s="612"/>
      <c r="FLZ91" s="612"/>
      <c r="FMA91" s="612"/>
      <c r="FMB91" s="612"/>
      <c r="FMC91" s="612"/>
      <c r="FMD91" s="181"/>
      <c r="FME91" s="611"/>
      <c r="FMF91" s="612"/>
      <c r="FMG91" s="612"/>
      <c r="FMH91" s="612"/>
      <c r="FMI91" s="612"/>
      <c r="FMJ91" s="612"/>
      <c r="FMK91" s="181"/>
      <c r="FML91" s="611"/>
      <c r="FMM91" s="612"/>
      <c r="FMN91" s="612"/>
      <c r="FMO91" s="612"/>
      <c r="FMP91" s="612"/>
      <c r="FMQ91" s="612"/>
      <c r="FMR91" s="181"/>
      <c r="FMS91" s="611"/>
      <c r="FMT91" s="612"/>
      <c r="FMU91" s="612"/>
      <c r="FMV91" s="612"/>
      <c r="FMW91" s="612"/>
      <c r="FMX91" s="612"/>
      <c r="FMY91" s="181"/>
      <c r="FMZ91" s="611"/>
      <c r="FNA91" s="612"/>
      <c r="FNB91" s="612"/>
      <c r="FNC91" s="612"/>
      <c r="FND91" s="612"/>
      <c r="FNE91" s="612"/>
      <c r="FNF91" s="181"/>
      <c r="FNG91" s="611"/>
      <c r="FNH91" s="612"/>
      <c r="FNI91" s="612"/>
      <c r="FNJ91" s="612"/>
      <c r="FNK91" s="612"/>
      <c r="FNL91" s="612"/>
      <c r="FNM91" s="181"/>
      <c r="FNN91" s="611"/>
      <c r="FNO91" s="612"/>
      <c r="FNP91" s="612"/>
      <c r="FNQ91" s="612"/>
      <c r="FNR91" s="612"/>
      <c r="FNS91" s="612"/>
      <c r="FNT91" s="181"/>
      <c r="FNU91" s="611"/>
      <c r="FNV91" s="612"/>
      <c r="FNW91" s="612"/>
      <c r="FNX91" s="612"/>
      <c r="FNY91" s="612"/>
      <c r="FNZ91" s="612"/>
      <c r="FOA91" s="181"/>
      <c r="FOB91" s="611"/>
      <c r="FOC91" s="612"/>
      <c r="FOD91" s="612"/>
      <c r="FOE91" s="612"/>
      <c r="FOF91" s="612"/>
      <c r="FOG91" s="612"/>
      <c r="FOH91" s="181"/>
      <c r="FOI91" s="611"/>
      <c r="FOJ91" s="612"/>
      <c r="FOK91" s="612"/>
      <c r="FOL91" s="612"/>
      <c r="FOM91" s="612"/>
      <c r="FON91" s="612"/>
      <c r="FOO91" s="181"/>
      <c r="FOP91" s="611"/>
      <c r="FOQ91" s="612"/>
      <c r="FOR91" s="612"/>
      <c r="FOS91" s="612"/>
      <c r="FOT91" s="612"/>
      <c r="FOU91" s="612"/>
      <c r="FOV91" s="181"/>
      <c r="FOW91" s="611"/>
      <c r="FOX91" s="612"/>
      <c r="FOY91" s="612"/>
      <c r="FOZ91" s="612"/>
      <c r="FPA91" s="612"/>
      <c r="FPB91" s="612"/>
      <c r="FPC91" s="181"/>
      <c r="FPD91" s="611"/>
      <c r="FPE91" s="612"/>
      <c r="FPF91" s="612"/>
      <c r="FPG91" s="612"/>
      <c r="FPH91" s="612"/>
      <c r="FPI91" s="612"/>
      <c r="FPJ91" s="181"/>
      <c r="FPK91" s="611"/>
      <c r="FPL91" s="612"/>
      <c r="FPM91" s="612"/>
      <c r="FPN91" s="612"/>
      <c r="FPO91" s="612"/>
      <c r="FPP91" s="612"/>
      <c r="FPQ91" s="181"/>
      <c r="FPR91" s="611"/>
      <c r="FPS91" s="612"/>
      <c r="FPT91" s="612"/>
      <c r="FPU91" s="612"/>
      <c r="FPV91" s="612"/>
      <c r="FPW91" s="612"/>
      <c r="FPX91" s="181"/>
      <c r="FPY91" s="611"/>
      <c r="FPZ91" s="612"/>
      <c r="FQA91" s="612"/>
      <c r="FQB91" s="612"/>
      <c r="FQC91" s="612"/>
      <c r="FQD91" s="612"/>
      <c r="FQE91" s="181"/>
      <c r="FQF91" s="611"/>
      <c r="FQG91" s="612"/>
      <c r="FQH91" s="612"/>
      <c r="FQI91" s="612"/>
      <c r="FQJ91" s="612"/>
      <c r="FQK91" s="612"/>
      <c r="FQL91" s="181"/>
      <c r="FQM91" s="611"/>
      <c r="FQN91" s="612"/>
      <c r="FQO91" s="612"/>
      <c r="FQP91" s="612"/>
      <c r="FQQ91" s="612"/>
      <c r="FQR91" s="612"/>
      <c r="FQS91" s="181"/>
      <c r="FQT91" s="611"/>
      <c r="FQU91" s="612"/>
      <c r="FQV91" s="612"/>
      <c r="FQW91" s="612"/>
      <c r="FQX91" s="612"/>
      <c r="FQY91" s="612"/>
      <c r="FQZ91" s="181"/>
      <c r="FRA91" s="611"/>
      <c r="FRB91" s="612"/>
      <c r="FRC91" s="612"/>
      <c r="FRD91" s="612"/>
      <c r="FRE91" s="612"/>
      <c r="FRF91" s="612"/>
      <c r="FRG91" s="181"/>
      <c r="FRH91" s="611"/>
      <c r="FRI91" s="612"/>
      <c r="FRJ91" s="612"/>
      <c r="FRK91" s="612"/>
      <c r="FRL91" s="612"/>
      <c r="FRM91" s="612"/>
      <c r="FRN91" s="181"/>
      <c r="FRO91" s="611"/>
      <c r="FRP91" s="612"/>
      <c r="FRQ91" s="612"/>
      <c r="FRR91" s="612"/>
      <c r="FRS91" s="612"/>
      <c r="FRT91" s="612"/>
      <c r="FRU91" s="181"/>
      <c r="FRV91" s="611"/>
      <c r="FRW91" s="612"/>
      <c r="FRX91" s="612"/>
      <c r="FRY91" s="612"/>
      <c r="FRZ91" s="612"/>
      <c r="FSA91" s="612"/>
      <c r="FSB91" s="181"/>
      <c r="FSC91" s="611"/>
      <c r="FSD91" s="612"/>
      <c r="FSE91" s="612"/>
      <c r="FSF91" s="612"/>
      <c r="FSG91" s="612"/>
      <c r="FSH91" s="612"/>
      <c r="FSI91" s="181"/>
      <c r="FSJ91" s="611"/>
      <c r="FSK91" s="612"/>
      <c r="FSL91" s="612"/>
      <c r="FSM91" s="612"/>
      <c r="FSN91" s="612"/>
      <c r="FSO91" s="612"/>
      <c r="FSP91" s="181"/>
      <c r="FSQ91" s="611"/>
      <c r="FSR91" s="612"/>
      <c r="FSS91" s="612"/>
      <c r="FST91" s="612"/>
      <c r="FSU91" s="612"/>
      <c r="FSV91" s="612"/>
      <c r="FSW91" s="181"/>
      <c r="FSX91" s="611"/>
      <c r="FSY91" s="612"/>
      <c r="FSZ91" s="612"/>
      <c r="FTA91" s="612"/>
      <c r="FTB91" s="612"/>
      <c r="FTC91" s="612"/>
      <c r="FTD91" s="181"/>
      <c r="FTE91" s="611"/>
      <c r="FTF91" s="612"/>
      <c r="FTG91" s="612"/>
      <c r="FTH91" s="612"/>
      <c r="FTI91" s="612"/>
      <c r="FTJ91" s="612"/>
      <c r="FTK91" s="181"/>
      <c r="FTL91" s="611"/>
      <c r="FTM91" s="612"/>
      <c r="FTN91" s="612"/>
      <c r="FTO91" s="612"/>
      <c r="FTP91" s="612"/>
      <c r="FTQ91" s="612"/>
      <c r="FTR91" s="181"/>
      <c r="FTS91" s="611"/>
      <c r="FTT91" s="612"/>
      <c r="FTU91" s="612"/>
      <c r="FTV91" s="612"/>
      <c r="FTW91" s="612"/>
      <c r="FTX91" s="612"/>
      <c r="FTY91" s="181"/>
      <c r="FTZ91" s="611"/>
      <c r="FUA91" s="612"/>
      <c r="FUB91" s="612"/>
      <c r="FUC91" s="612"/>
      <c r="FUD91" s="612"/>
      <c r="FUE91" s="612"/>
      <c r="FUF91" s="181"/>
      <c r="FUG91" s="611"/>
      <c r="FUH91" s="612"/>
      <c r="FUI91" s="612"/>
      <c r="FUJ91" s="612"/>
      <c r="FUK91" s="612"/>
      <c r="FUL91" s="612"/>
      <c r="FUM91" s="181"/>
      <c r="FUN91" s="611"/>
      <c r="FUO91" s="612"/>
      <c r="FUP91" s="612"/>
      <c r="FUQ91" s="612"/>
      <c r="FUR91" s="612"/>
      <c r="FUS91" s="612"/>
      <c r="FUT91" s="181"/>
      <c r="FUU91" s="611"/>
      <c r="FUV91" s="612"/>
      <c r="FUW91" s="612"/>
      <c r="FUX91" s="612"/>
      <c r="FUY91" s="612"/>
      <c r="FUZ91" s="612"/>
      <c r="FVA91" s="181"/>
      <c r="FVB91" s="611"/>
      <c r="FVC91" s="612"/>
      <c r="FVD91" s="612"/>
      <c r="FVE91" s="612"/>
      <c r="FVF91" s="612"/>
      <c r="FVG91" s="612"/>
      <c r="FVH91" s="181"/>
      <c r="FVI91" s="611"/>
      <c r="FVJ91" s="612"/>
      <c r="FVK91" s="612"/>
      <c r="FVL91" s="612"/>
      <c r="FVM91" s="612"/>
      <c r="FVN91" s="612"/>
      <c r="FVO91" s="181"/>
      <c r="FVP91" s="611"/>
      <c r="FVQ91" s="612"/>
      <c r="FVR91" s="612"/>
      <c r="FVS91" s="612"/>
      <c r="FVT91" s="612"/>
      <c r="FVU91" s="612"/>
      <c r="FVV91" s="181"/>
      <c r="FVW91" s="611"/>
      <c r="FVX91" s="612"/>
      <c r="FVY91" s="612"/>
      <c r="FVZ91" s="612"/>
      <c r="FWA91" s="612"/>
      <c r="FWB91" s="612"/>
      <c r="FWC91" s="181"/>
      <c r="FWD91" s="611"/>
      <c r="FWE91" s="612"/>
      <c r="FWF91" s="612"/>
      <c r="FWG91" s="612"/>
      <c r="FWH91" s="612"/>
      <c r="FWI91" s="612"/>
      <c r="FWJ91" s="181"/>
      <c r="FWK91" s="611"/>
      <c r="FWL91" s="612"/>
      <c r="FWM91" s="612"/>
      <c r="FWN91" s="612"/>
      <c r="FWO91" s="612"/>
      <c r="FWP91" s="612"/>
      <c r="FWQ91" s="181"/>
      <c r="FWR91" s="611"/>
      <c r="FWS91" s="612"/>
      <c r="FWT91" s="612"/>
      <c r="FWU91" s="612"/>
      <c r="FWV91" s="612"/>
      <c r="FWW91" s="612"/>
      <c r="FWX91" s="181"/>
      <c r="FWY91" s="611"/>
      <c r="FWZ91" s="612"/>
      <c r="FXA91" s="612"/>
      <c r="FXB91" s="612"/>
      <c r="FXC91" s="612"/>
      <c r="FXD91" s="612"/>
      <c r="FXE91" s="181"/>
      <c r="FXF91" s="611"/>
      <c r="FXG91" s="612"/>
      <c r="FXH91" s="612"/>
      <c r="FXI91" s="612"/>
      <c r="FXJ91" s="612"/>
      <c r="FXK91" s="612"/>
      <c r="FXL91" s="181"/>
      <c r="FXM91" s="611"/>
      <c r="FXN91" s="612"/>
      <c r="FXO91" s="612"/>
      <c r="FXP91" s="612"/>
      <c r="FXQ91" s="612"/>
      <c r="FXR91" s="612"/>
      <c r="FXS91" s="181"/>
      <c r="FXT91" s="611"/>
      <c r="FXU91" s="612"/>
      <c r="FXV91" s="612"/>
      <c r="FXW91" s="612"/>
      <c r="FXX91" s="612"/>
      <c r="FXY91" s="612"/>
      <c r="FXZ91" s="181"/>
      <c r="FYA91" s="611"/>
      <c r="FYB91" s="612"/>
      <c r="FYC91" s="612"/>
      <c r="FYD91" s="612"/>
      <c r="FYE91" s="612"/>
      <c r="FYF91" s="612"/>
      <c r="FYG91" s="181"/>
      <c r="FYH91" s="611"/>
      <c r="FYI91" s="612"/>
      <c r="FYJ91" s="612"/>
      <c r="FYK91" s="612"/>
      <c r="FYL91" s="612"/>
      <c r="FYM91" s="612"/>
      <c r="FYN91" s="181"/>
      <c r="FYO91" s="611"/>
      <c r="FYP91" s="612"/>
      <c r="FYQ91" s="612"/>
      <c r="FYR91" s="612"/>
      <c r="FYS91" s="612"/>
      <c r="FYT91" s="612"/>
      <c r="FYU91" s="181"/>
      <c r="FYV91" s="611"/>
      <c r="FYW91" s="612"/>
      <c r="FYX91" s="612"/>
      <c r="FYY91" s="612"/>
      <c r="FYZ91" s="612"/>
      <c r="FZA91" s="612"/>
      <c r="FZB91" s="181"/>
      <c r="FZC91" s="611"/>
      <c r="FZD91" s="612"/>
      <c r="FZE91" s="612"/>
      <c r="FZF91" s="612"/>
      <c r="FZG91" s="612"/>
      <c r="FZH91" s="612"/>
      <c r="FZI91" s="181"/>
      <c r="FZJ91" s="611"/>
      <c r="FZK91" s="612"/>
      <c r="FZL91" s="612"/>
      <c r="FZM91" s="612"/>
      <c r="FZN91" s="612"/>
      <c r="FZO91" s="612"/>
      <c r="FZP91" s="181"/>
      <c r="FZQ91" s="611"/>
      <c r="FZR91" s="612"/>
      <c r="FZS91" s="612"/>
      <c r="FZT91" s="612"/>
      <c r="FZU91" s="612"/>
      <c r="FZV91" s="612"/>
      <c r="FZW91" s="181"/>
      <c r="FZX91" s="611"/>
      <c r="FZY91" s="612"/>
      <c r="FZZ91" s="612"/>
      <c r="GAA91" s="612"/>
      <c r="GAB91" s="612"/>
      <c r="GAC91" s="612"/>
      <c r="GAD91" s="181"/>
      <c r="GAE91" s="611"/>
      <c r="GAF91" s="612"/>
      <c r="GAG91" s="612"/>
      <c r="GAH91" s="612"/>
      <c r="GAI91" s="612"/>
      <c r="GAJ91" s="612"/>
      <c r="GAK91" s="181"/>
      <c r="GAL91" s="611"/>
      <c r="GAM91" s="612"/>
      <c r="GAN91" s="612"/>
      <c r="GAO91" s="612"/>
      <c r="GAP91" s="612"/>
      <c r="GAQ91" s="612"/>
      <c r="GAR91" s="181"/>
      <c r="GAS91" s="611"/>
      <c r="GAT91" s="612"/>
      <c r="GAU91" s="612"/>
      <c r="GAV91" s="612"/>
      <c r="GAW91" s="612"/>
      <c r="GAX91" s="612"/>
      <c r="GAY91" s="181"/>
      <c r="GAZ91" s="611"/>
      <c r="GBA91" s="612"/>
      <c r="GBB91" s="612"/>
      <c r="GBC91" s="612"/>
      <c r="GBD91" s="612"/>
      <c r="GBE91" s="612"/>
      <c r="GBF91" s="181"/>
      <c r="GBG91" s="611"/>
      <c r="GBH91" s="612"/>
      <c r="GBI91" s="612"/>
      <c r="GBJ91" s="612"/>
      <c r="GBK91" s="612"/>
      <c r="GBL91" s="612"/>
      <c r="GBM91" s="181"/>
      <c r="GBN91" s="611"/>
      <c r="GBO91" s="612"/>
      <c r="GBP91" s="612"/>
      <c r="GBQ91" s="612"/>
      <c r="GBR91" s="612"/>
      <c r="GBS91" s="612"/>
      <c r="GBT91" s="181"/>
      <c r="GBU91" s="611"/>
      <c r="GBV91" s="612"/>
      <c r="GBW91" s="612"/>
      <c r="GBX91" s="612"/>
      <c r="GBY91" s="612"/>
      <c r="GBZ91" s="612"/>
      <c r="GCA91" s="181"/>
      <c r="GCB91" s="611"/>
      <c r="GCC91" s="612"/>
      <c r="GCD91" s="612"/>
      <c r="GCE91" s="612"/>
      <c r="GCF91" s="612"/>
      <c r="GCG91" s="612"/>
      <c r="GCH91" s="181"/>
      <c r="GCI91" s="611"/>
      <c r="GCJ91" s="612"/>
      <c r="GCK91" s="612"/>
      <c r="GCL91" s="612"/>
      <c r="GCM91" s="612"/>
      <c r="GCN91" s="612"/>
      <c r="GCO91" s="181"/>
      <c r="GCP91" s="611"/>
      <c r="GCQ91" s="612"/>
      <c r="GCR91" s="612"/>
      <c r="GCS91" s="612"/>
      <c r="GCT91" s="612"/>
      <c r="GCU91" s="612"/>
      <c r="GCV91" s="181"/>
      <c r="GCW91" s="611"/>
      <c r="GCX91" s="612"/>
      <c r="GCY91" s="612"/>
      <c r="GCZ91" s="612"/>
      <c r="GDA91" s="612"/>
      <c r="GDB91" s="612"/>
      <c r="GDC91" s="181"/>
      <c r="GDD91" s="611"/>
      <c r="GDE91" s="612"/>
      <c r="GDF91" s="612"/>
      <c r="GDG91" s="612"/>
      <c r="GDH91" s="612"/>
      <c r="GDI91" s="612"/>
      <c r="GDJ91" s="181"/>
      <c r="GDK91" s="611"/>
      <c r="GDL91" s="612"/>
      <c r="GDM91" s="612"/>
      <c r="GDN91" s="612"/>
      <c r="GDO91" s="612"/>
      <c r="GDP91" s="612"/>
      <c r="GDQ91" s="181"/>
      <c r="GDR91" s="611"/>
      <c r="GDS91" s="612"/>
      <c r="GDT91" s="612"/>
      <c r="GDU91" s="612"/>
      <c r="GDV91" s="612"/>
      <c r="GDW91" s="612"/>
      <c r="GDX91" s="181"/>
      <c r="GDY91" s="611"/>
      <c r="GDZ91" s="612"/>
      <c r="GEA91" s="612"/>
      <c r="GEB91" s="612"/>
      <c r="GEC91" s="612"/>
      <c r="GED91" s="612"/>
      <c r="GEE91" s="181"/>
      <c r="GEF91" s="611"/>
      <c r="GEG91" s="612"/>
      <c r="GEH91" s="612"/>
      <c r="GEI91" s="612"/>
      <c r="GEJ91" s="612"/>
      <c r="GEK91" s="612"/>
      <c r="GEL91" s="181"/>
      <c r="GEM91" s="611"/>
      <c r="GEN91" s="612"/>
      <c r="GEO91" s="612"/>
      <c r="GEP91" s="612"/>
      <c r="GEQ91" s="612"/>
      <c r="GER91" s="612"/>
      <c r="GES91" s="181"/>
      <c r="GET91" s="611"/>
      <c r="GEU91" s="612"/>
      <c r="GEV91" s="612"/>
      <c r="GEW91" s="612"/>
      <c r="GEX91" s="612"/>
      <c r="GEY91" s="612"/>
      <c r="GEZ91" s="181"/>
      <c r="GFA91" s="611"/>
      <c r="GFB91" s="612"/>
      <c r="GFC91" s="612"/>
      <c r="GFD91" s="612"/>
      <c r="GFE91" s="612"/>
      <c r="GFF91" s="612"/>
      <c r="GFG91" s="181"/>
      <c r="GFH91" s="611"/>
      <c r="GFI91" s="612"/>
      <c r="GFJ91" s="612"/>
      <c r="GFK91" s="612"/>
      <c r="GFL91" s="612"/>
      <c r="GFM91" s="612"/>
      <c r="GFN91" s="181"/>
      <c r="GFO91" s="611"/>
      <c r="GFP91" s="612"/>
      <c r="GFQ91" s="612"/>
      <c r="GFR91" s="612"/>
      <c r="GFS91" s="612"/>
      <c r="GFT91" s="612"/>
      <c r="GFU91" s="181"/>
      <c r="GFV91" s="611"/>
      <c r="GFW91" s="612"/>
      <c r="GFX91" s="612"/>
      <c r="GFY91" s="612"/>
      <c r="GFZ91" s="612"/>
      <c r="GGA91" s="612"/>
      <c r="GGB91" s="181"/>
      <c r="GGC91" s="611"/>
      <c r="GGD91" s="612"/>
      <c r="GGE91" s="612"/>
      <c r="GGF91" s="612"/>
      <c r="GGG91" s="612"/>
      <c r="GGH91" s="612"/>
      <c r="GGI91" s="181"/>
      <c r="GGJ91" s="611"/>
      <c r="GGK91" s="612"/>
      <c r="GGL91" s="612"/>
      <c r="GGM91" s="612"/>
      <c r="GGN91" s="612"/>
      <c r="GGO91" s="612"/>
      <c r="GGP91" s="181"/>
      <c r="GGQ91" s="611"/>
      <c r="GGR91" s="612"/>
      <c r="GGS91" s="612"/>
      <c r="GGT91" s="612"/>
      <c r="GGU91" s="612"/>
      <c r="GGV91" s="612"/>
      <c r="GGW91" s="181"/>
      <c r="GGX91" s="611"/>
      <c r="GGY91" s="612"/>
      <c r="GGZ91" s="612"/>
      <c r="GHA91" s="612"/>
      <c r="GHB91" s="612"/>
      <c r="GHC91" s="612"/>
      <c r="GHD91" s="181"/>
      <c r="GHE91" s="611"/>
      <c r="GHF91" s="612"/>
      <c r="GHG91" s="612"/>
      <c r="GHH91" s="612"/>
      <c r="GHI91" s="612"/>
      <c r="GHJ91" s="612"/>
      <c r="GHK91" s="181"/>
      <c r="GHL91" s="611"/>
      <c r="GHM91" s="612"/>
      <c r="GHN91" s="612"/>
      <c r="GHO91" s="612"/>
      <c r="GHP91" s="612"/>
      <c r="GHQ91" s="612"/>
      <c r="GHR91" s="181"/>
      <c r="GHS91" s="611"/>
      <c r="GHT91" s="612"/>
      <c r="GHU91" s="612"/>
      <c r="GHV91" s="612"/>
      <c r="GHW91" s="612"/>
      <c r="GHX91" s="612"/>
      <c r="GHY91" s="181"/>
      <c r="GHZ91" s="611"/>
      <c r="GIA91" s="612"/>
      <c r="GIB91" s="612"/>
      <c r="GIC91" s="612"/>
      <c r="GID91" s="612"/>
      <c r="GIE91" s="612"/>
      <c r="GIF91" s="181"/>
      <c r="GIG91" s="611"/>
      <c r="GIH91" s="612"/>
      <c r="GII91" s="612"/>
      <c r="GIJ91" s="612"/>
      <c r="GIK91" s="612"/>
      <c r="GIL91" s="612"/>
      <c r="GIM91" s="181"/>
      <c r="GIN91" s="611"/>
      <c r="GIO91" s="612"/>
      <c r="GIP91" s="612"/>
      <c r="GIQ91" s="612"/>
      <c r="GIR91" s="612"/>
      <c r="GIS91" s="612"/>
      <c r="GIT91" s="181"/>
      <c r="GIU91" s="611"/>
      <c r="GIV91" s="612"/>
      <c r="GIW91" s="612"/>
      <c r="GIX91" s="612"/>
      <c r="GIY91" s="612"/>
      <c r="GIZ91" s="612"/>
      <c r="GJA91" s="181"/>
      <c r="GJB91" s="611"/>
      <c r="GJC91" s="612"/>
      <c r="GJD91" s="612"/>
      <c r="GJE91" s="612"/>
      <c r="GJF91" s="612"/>
      <c r="GJG91" s="612"/>
      <c r="GJH91" s="181"/>
      <c r="GJI91" s="611"/>
      <c r="GJJ91" s="612"/>
      <c r="GJK91" s="612"/>
      <c r="GJL91" s="612"/>
      <c r="GJM91" s="612"/>
      <c r="GJN91" s="612"/>
      <c r="GJO91" s="181"/>
      <c r="GJP91" s="611"/>
      <c r="GJQ91" s="612"/>
      <c r="GJR91" s="612"/>
      <c r="GJS91" s="612"/>
      <c r="GJT91" s="612"/>
      <c r="GJU91" s="612"/>
      <c r="GJV91" s="181"/>
      <c r="GJW91" s="611"/>
      <c r="GJX91" s="612"/>
      <c r="GJY91" s="612"/>
      <c r="GJZ91" s="612"/>
      <c r="GKA91" s="612"/>
      <c r="GKB91" s="612"/>
      <c r="GKC91" s="181"/>
      <c r="GKD91" s="611"/>
      <c r="GKE91" s="612"/>
      <c r="GKF91" s="612"/>
      <c r="GKG91" s="612"/>
      <c r="GKH91" s="612"/>
      <c r="GKI91" s="612"/>
      <c r="GKJ91" s="181"/>
      <c r="GKK91" s="611"/>
      <c r="GKL91" s="612"/>
      <c r="GKM91" s="612"/>
      <c r="GKN91" s="612"/>
      <c r="GKO91" s="612"/>
      <c r="GKP91" s="612"/>
      <c r="GKQ91" s="181"/>
      <c r="GKR91" s="611"/>
      <c r="GKS91" s="612"/>
      <c r="GKT91" s="612"/>
      <c r="GKU91" s="612"/>
      <c r="GKV91" s="612"/>
      <c r="GKW91" s="612"/>
      <c r="GKX91" s="181"/>
      <c r="GKY91" s="611"/>
      <c r="GKZ91" s="612"/>
      <c r="GLA91" s="612"/>
      <c r="GLB91" s="612"/>
      <c r="GLC91" s="612"/>
      <c r="GLD91" s="612"/>
      <c r="GLE91" s="181"/>
      <c r="GLF91" s="611"/>
      <c r="GLG91" s="612"/>
      <c r="GLH91" s="612"/>
      <c r="GLI91" s="612"/>
      <c r="GLJ91" s="612"/>
      <c r="GLK91" s="612"/>
      <c r="GLL91" s="181"/>
      <c r="GLM91" s="611"/>
      <c r="GLN91" s="612"/>
      <c r="GLO91" s="612"/>
      <c r="GLP91" s="612"/>
      <c r="GLQ91" s="612"/>
      <c r="GLR91" s="612"/>
      <c r="GLS91" s="181"/>
      <c r="GLT91" s="611"/>
      <c r="GLU91" s="612"/>
      <c r="GLV91" s="612"/>
      <c r="GLW91" s="612"/>
      <c r="GLX91" s="612"/>
      <c r="GLY91" s="612"/>
      <c r="GLZ91" s="181"/>
      <c r="GMA91" s="611"/>
      <c r="GMB91" s="612"/>
      <c r="GMC91" s="612"/>
      <c r="GMD91" s="612"/>
      <c r="GME91" s="612"/>
      <c r="GMF91" s="612"/>
      <c r="GMG91" s="181"/>
      <c r="GMH91" s="611"/>
      <c r="GMI91" s="612"/>
      <c r="GMJ91" s="612"/>
      <c r="GMK91" s="612"/>
      <c r="GML91" s="612"/>
      <c r="GMM91" s="612"/>
      <c r="GMN91" s="181"/>
      <c r="GMO91" s="611"/>
      <c r="GMP91" s="612"/>
      <c r="GMQ91" s="612"/>
      <c r="GMR91" s="612"/>
      <c r="GMS91" s="612"/>
      <c r="GMT91" s="612"/>
      <c r="GMU91" s="181"/>
      <c r="GMV91" s="611"/>
      <c r="GMW91" s="612"/>
      <c r="GMX91" s="612"/>
      <c r="GMY91" s="612"/>
      <c r="GMZ91" s="612"/>
      <c r="GNA91" s="612"/>
      <c r="GNB91" s="181"/>
      <c r="GNC91" s="611"/>
      <c r="GND91" s="612"/>
      <c r="GNE91" s="612"/>
      <c r="GNF91" s="612"/>
      <c r="GNG91" s="612"/>
      <c r="GNH91" s="612"/>
      <c r="GNI91" s="181"/>
      <c r="GNJ91" s="611"/>
      <c r="GNK91" s="612"/>
      <c r="GNL91" s="612"/>
      <c r="GNM91" s="612"/>
      <c r="GNN91" s="612"/>
      <c r="GNO91" s="612"/>
      <c r="GNP91" s="181"/>
      <c r="GNQ91" s="611"/>
      <c r="GNR91" s="612"/>
      <c r="GNS91" s="612"/>
      <c r="GNT91" s="612"/>
      <c r="GNU91" s="612"/>
      <c r="GNV91" s="612"/>
      <c r="GNW91" s="181"/>
      <c r="GNX91" s="611"/>
      <c r="GNY91" s="612"/>
      <c r="GNZ91" s="612"/>
      <c r="GOA91" s="612"/>
      <c r="GOB91" s="612"/>
      <c r="GOC91" s="612"/>
      <c r="GOD91" s="181"/>
      <c r="GOE91" s="611"/>
      <c r="GOF91" s="612"/>
      <c r="GOG91" s="612"/>
      <c r="GOH91" s="612"/>
      <c r="GOI91" s="612"/>
      <c r="GOJ91" s="612"/>
      <c r="GOK91" s="181"/>
      <c r="GOL91" s="611"/>
      <c r="GOM91" s="612"/>
      <c r="GON91" s="612"/>
      <c r="GOO91" s="612"/>
      <c r="GOP91" s="612"/>
      <c r="GOQ91" s="612"/>
      <c r="GOR91" s="181"/>
      <c r="GOS91" s="611"/>
      <c r="GOT91" s="612"/>
      <c r="GOU91" s="612"/>
      <c r="GOV91" s="612"/>
      <c r="GOW91" s="612"/>
      <c r="GOX91" s="612"/>
      <c r="GOY91" s="181"/>
      <c r="GOZ91" s="611"/>
      <c r="GPA91" s="612"/>
      <c r="GPB91" s="612"/>
      <c r="GPC91" s="612"/>
      <c r="GPD91" s="612"/>
      <c r="GPE91" s="612"/>
      <c r="GPF91" s="181"/>
      <c r="GPG91" s="611"/>
      <c r="GPH91" s="612"/>
      <c r="GPI91" s="612"/>
      <c r="GPJ91" s="612"/>
      <c r="GPK91" s="612"/>
      <c r="GPL91" s="612"/>
      <c r="GPM91" s="181"/>
      <c r="GPN91" s="611"/>
      <c r="GPO91" s="612"/>
      <c r="GPP91" s="612"/>
      <c r="GPQ91" s="612"/>
      <c r="GPR91" s="612"/>
      <c r="GPS91" s="612"/>
      <c r="GPT91" s="181"/>
      <c r="GPU91" s="611"/>
      <c r="GPV91" s="612"/>
      <c r="GPW91" s="612"/>
      <c r="GPX91" s="612"/>
      <c r="GPY91" s="612"/>
      <c r="GPZ91" s="612"/>
      <c r="GQA91" s="181"/>
      <c r="GQB91" s="611"/>
      <c r="GQC91" s="612"/>
      <c r="GQD91" s="612"/>
      <c r="GQE91" s="612"/>
      <c r="GQF91" s="612"/>
      <c r="GQG91" s="612"/>
      <c r="GQH91" s="181"/>
      <c r="GQI91" s="611"/>
      <c r="GQJ91" s="612"/>
      <c r="GQK91" s="612"/>
      <c r="GQL91" s="612"/>
      <c r="GQM91" s="612"/>
      <c r="GQN91" s="612"/>
      <c r="GQO91" s="181"/>
      <c r="GQP91" s="611"/>
      <c r="GQQ91" s="612"/>
      <c r="GQR91" s="612"/>
      <c r="GQS91" s="612"/>
      <c r="GQT91" s="612"/>
      <c r="GQU91" s="612"/>
      <c r="GQV91" s="181"/>
      <c r="GQW91" s="611"/>
      <c r="GQX91" s="612"/>
      <c r="GQY91" s="612"/>
      <c r="GQZ91" s="612"/>
      <c r="GRA91" s="612"/>
      <c r="GRB91" s="612"/>
      <c r="GRC91" s="181"/>
      <c r="GRD91" s="611"/>
      <c r="GRE91" s="612"/>
      <c r="GRF91" s="612"/>
      <c r="GRG91" s="612"/>
      <c r="GRH91" s="612"/>
      <c r="GRI91" s="612"/>
      <c r="GRJ91" s="181"/>
      <c r="GRK91" s="611"/>
      <c r="GRL91" s="612"/>
      <c r="GRM91" s="612"/>
      <c r="GRN91" s="612"/>
      <c r="GRO91" s="612"/>
      <c r="GRP91" s="612"/>
      <c r="GRQ91" s="181"/>
      <c r="GRR91" s="611"/>
      <c r="GRS91" s="612"/>
      <c r="GRT91" s="612"/>
      <c r="GRU91" s="612"/>
      <c r="GRV91" s="612"/>
      <c r="GRW91" s="612"/>
      <c r="GRX91" s="181"/>
      <c r="GRY91" s="611"/>
      <c r="GRZ91" s="612"/>
      <c r="GSA91" s="612"/>
      <c r="GSB91" s="612"/>
      <c r="GSC91" s="612"/>
      <c r="GSD91" s="612"/>
      <c r="GSE91" s="181"/>
      <c r="GSF91" s="611"/>
      <c r="GSG91" s="612"/>
      <c r="GSH91" s="612"/>
      <c r="GSI91" s="612"/>
      <c r="GSJ91" s="612"/>
      <c r="GSK91" s="612"/>
      <c r="GSL91" s="181"/>
      <c r="GSM91" s="611"/>
      <c r="GSN91" s="612"/>
      <c r="GSO91" s="612"/>
      <c r="GSP91" s="612"/>
      <c r="GSQ91" s="612"/>
      <c r="GSR91" s="612"/>
      <c r="GSS91" s="181"/>
      <c r="GST91" s="611"/>
      <c r="GSU91" s="612"/>
      <c r="GSV91" s="612"/>
      <c r="GSW91" s="612"/>
      <c r="GSX91" s="612"/>
      <c r="GSY91" s="612"/>
      <c r="GSZ91" s="181"/>
      <c r="GTA91" s="611"/>
      <c r="GTB91" s="612"/>
      <c r="GTC91" s="612"/>
      <c r="GTD91" s="612"/>
      <c r="GTE91" s="612"/>
      <c r="GTF91" s="612"/>
      <c r="GTG91" s="181"/>
      <c r="GTH91" s="611"/>
      <c r="GTI91" s="612"/>
      <c r="GTJ91" s="612"/>
      <c r="GTK91" s="612"/>
      <c r="GTL91" s="612"/>
      <c r="GTM91" s="612"/>
      <c r="GTN91" s="181"/>
      <c r="GTO91" s="611"/>
      <c r="GTP91" s="612"/>
      <c r="GTQ91" s="612"/>
      <c r="GTR91" s="612"/>
      <c r="GTS91" s="612"/>
      <c r="GTT91" s="612"/>
      <c r="GTU91" s="181"/>
      <c r="GTV91" s="611"/>
      <c r="GTW91" s="612"/>
      <c r="GTX91" s="612"/>
      <c r="GTY91" s="612"/>
      <c r="GTZ91" s="612"/>
      <c r="GUA91" s="612"/>
      <c r="GUB91" s="181"/>
      <c r="GUC91" s="611"/>
      <c r="GUD91" s="612"/>
      <c r="GUE91" s="612"/>
      <c r="GUF91" s="612"/>
      <c r="GUG91" s="612"/>
      <c r="GUH91" s="612"/>
      <c r="GUI91" s="181"/>
      <c r="GUJ91" s="611"/>
      <c r="GUK91" s="612"/>
      <c r="GUL91" s="612"/>
      <c r="GUM91" s="612"/>
      <c r="GUN91" s="612"/>
      <c r="GUO91" s="612"/>
      <c r="GUP91" s="181"/>
      <c r="GUQ91" s="611"/>
      <c r="GUR91" s="612"/>
      <c r="GUS91" s="612"/>
      <c r="GUT91" s="612"/>
      <c r="GUU91" s="612"/>
      <c r="GUV91" s="612"/>
      <c r="GUW91" s="181"/>
      <c r="GUX91" s="611"/>
      <c r="GUY91" s="612"/>
      <c r="GUZ91" s="612"/>
      <c r="GVA91" s="612"/>
      <c r="GVB91" s="612"/>
      <c r="GVC91" s="612"/>
      <c r="GVD91" s="181"/>
      <c r="GVE91" s="611"/>
      <c r="GVF91" s="612"/>
      <c r="GVG91" s="612"/>
      <c r="GVH91" s="612"/>
      <c r="GVI91" s="612"/>
      <c r="GVJ91" s="612"/>
      <c r="GVK91" s="181"/>
      <c r="GVL91" s="611"/>
      <c r="GVM91" s="612"/>
      <c r="GVN91" s="612"/>
      <c r="GVO91" s="612"/>
      <c r="GVP91" s="612"/>
      <c r="GVQ91" s="612"/>
      <c r="GVR91" s="181"/>
      <c r="GVS91" s="611"/>
      <c r="GVT91" s="612"/>
      <c r="GVU91" s="612"/>
      <c r="GVV91" s="612"/>
      <c r="GVW91" s="612"/>
      <c r="GVX91" s="612"/>
      <c r="GVY91" s="181"/>
      <c r="GVZ91" s="611"/>
      <c r="GWA91" s="612"/>
      <c r="GWB91" s="612"/>
      <c r="GWC91" s="612"/>
      <c r="GWD91" s="612"/>
      <c r="GWE91" s="612"/>
      <c r="GWF91" s="181"/>
      <c r="GWG91" s="611"/>
      <c r="GWH91" s="612"/>
      <c r="GWI91" s="612"/>
      <c r="GWJ91" s="612"/>
      <c r="GWK91" s="612"/>
      <c r="GWL91" s="612"/>
      <c r="GWM91" s="181"/>
      <c r="GWN91" s="611"/>
      <c r="GWO91" s="612"/>
      <c r="GWP91" s="612"/>
      <c r="GWQ91" s="612"/>
      <c r="GWR91" s="612"/>
      <c r="GWS91" s="612"/>
      <c r="GWT91" s="181"/>
      <c r="GWU91" s="611"/>
      <c r="GWV91" s="612"/>
      <c r="GWW91" s="612"/>
      <c r="GWX91" s="612"/>
      <c r="GWY91" s="612"/>
      <c r="GWZ91" s="612"/>
      <c r="GXA91" s="181"/>
      <c r="GXB91" s="611"/>
      <c r="GXC91" s="612"/>
      <c r="GXD91" s="612"/>
      <c r="GXE91" s="612"/>
      <c r="GXF91" s="612"/>
      <c r="GXG91" s="612"/>
      <c r="GXH91" s="181"/>
      <c r="GXI91" s="611"/>
      <c r="GXJ91" s="612"/>
      <c r="GXK91" s="612"/>
      <c r="GXL91" s="612"/>
      <c r="GXM91" s="612"/>
      <c r="GXN91" s="612"/>
      <c r="GXO91" s="181"/>
      <c r="GXP91" s="611"/>
      <c r="GXQ91" s="612"/>
      <c r="GXR91" s="612"/>
      <c r="GXS91" s="612"/>
      <c r="GXT91" s="612"/>
      <c r="GXU91" s="612"/>
      <c r="GXV91" s="181"/>
      <c r="GXW91" s="611"/>
      <c r="GXX91" s="612"/>
      <c r="GXY91" s="612"/>
      <c r="GXZ91" s="612"/>
      <c r="GYA91" s="612"/>
      <c r="GYB91" s="612"/>
      <c r="GYC91" s="181"/>
      <c r="GYD91" s="611"/>
      <c r="GYE91" s="612"/>
      <c r="GYF91" s="612"/>
      <c r="GYG91" s="612"/>
      <c r="GYH91" s="612"/>
      <c r="GYI91" s="612"/>
      <c r="GYJ91" s="181"/>
      <c r="GYK91" s="611"/>
      <c r="GYL91" s="612"/>
      <c r="GYM91" s="612"/>
      <c r="GYN91" s="612"/>
      <c r="GYO91" s="612"/>
      <c r="GYP91" s="612"/>
      <c r="GYQ91" s="181"/>
      <c r="GYR91" s="611"/>
      <c r="GYS91" s="612"/>
      <c r="GYT91" s="612"/>
      <c r="GYU91" s="612"/>
      <c r="GYV91" s="612"/>
      <c r="GYW91" s="612"/>
      <c r="GYX91" s="181"/>
      <c r="GYY91" s="611"/>
      <c r="GYZ91" s="612"/>
      <c r="GZA91" s="612"/>
      <c r="GZB91" s="612"/>
      <c r="GZC91" s="612"/>
      <c r="GZD91" s="612"/>
      <c r="GZE91" s="181"/>
      <c r="GZF91" s="611"/>
      <c r="GZG91" s="612"/>
      <c r="GZH91" s="612"/>
      <c r="GZI91" s="612"/>
      <c r="GZJ91" s="612"/>
      <c r="GZK91" s="612"/>
      <c r="GZL91" s="181"/>
      <c r="GZM91" s="611"/>
      <c r="GZN91" s="612"/>
      <c r="GZO91" s="612"/>
      <c r="GZP91" s="612"/>
      <c r="GZQ91" s="612"/>
      <c r="GZR91" s="612"/>
      <c r="GZS91" s="181"/>
      <c r="GZT91" s="611"/>
      <c r="GZU91" s="612"/>
      <c r="GZV91" s="612"/>
      <c r="GZW91" s="612"/>
      <c r="GZX91" s="612"/>
      <c r="GZY91" s="612"/>
      <c r="GZZ91" s="181"/>
      <c r="HAA91" s="611"/>
      <c r="HAB91" s="612"/>
      <c r="HAC91" s="612"/>
      <c r="HAD91" s="612"/>
      <c r="HAE91" s="612"/>
      <c r="HAF91" s="612"/>
      <c r="HAG91" s="181"/>
      <c r="HAH91" s="611"/>
      <c r="HAI91" s="612"/>
      <c r="HAJ91" s="612"/>
      <c r="HAK91" s="612"/>
      <c r="HAL91" s="612"/>
      <c r="HAM91" s="612"/>
      <c r="HAN91" s="181"/>
      <c r="HAO91" s="611"/>
      <c r="HAP91" s="612"/>
      <c r="HAQ91" s="612"/>
      <c r="HAR91" s="612"/>
      <c r="HAS91" s="612"/>
      <c r="HAT91" s="612"/>
      <c r="HAU91" s="181"/>
      <c r="HAV91" s="611"/>
      <c r="HAW91" s="612"/>
      <c r="HAX91" s="612"/>
      <c r="HAY91" s="612"/>
      <c r="HAZ91" s="612"/>
      <c r="HBA91" s="612"/>
      <c r="HBB91" s="181"/>
      <c r="HBC91" s="611"/>
      <c r="HBD91" s="612"/>
      <c r="HBE91" s="612"/>
      <c r="HBF91" s="612"/>
      <c r="HBG91" s="612"/>
      <c r="HBH91" s="612"/>
      <c r="HBI91" s="181"/>
      <c r="HBJ91" s="611"/>
      <c r="HBK91" s="612"/>
      <c r="HBL91" s="612"/>
      <c r="HBM91" s="612"/>
      <c r="HBN91" s="612"/>
      <c r="HBO91" s="612"/>
      <c r="HBP91" s="181"/>
      <c r="HBQ91" s="611"/>
      <c r="HBR91" s="612"/>
      <c r="HBS91" s="612"/>
      <c r="HBT91" s="612"/>
      <c r="HBU91" s="612"/>
      <c r="HBV91" s="612"/>
      <c r="HBW91" s="181"/>
      <c r="HBX91" s="611"/>
      <c r="HBY91" s="612"/>
      <c r="HBZ91" s="612"/>
      <c r="HCA91" s="612"/>
      <c r="HCB91" s="612"/>
      <c r="HCC91" s="612"/>
      <c r="HCD91" s="181"/>
      <c r="HCE91" s="611"/>
      <c r="HCF91" s="612"/>
      <c r="HCG91" s="612"/>
      <c r="HCH91" s="612"/>
      <c r="HCI91" s="612"/>
      <c r="HCJ91" s="612"/>
      <c r="HCK91" s="181"/>
      <c r="HCL91" s="611"/>
      <c r="HCM91" s="612"/>
      <c r="HCN91" s="612"/>
      <c r="HCO91" s="612"/>
      <c r="HCP91" s="612"/>
      <c r="HCQ91" s="612"/>
      <c r="HCR91" s="181"/>
      <c r="HCS91" s="611"/>
      <c r="HCT91" s="612"/>
      <c r="HCU91" s="612"/>
      <c r="HCV91" s="612"/>
      <c r="HCW91" s="612"/>
      <c r="HCX91" s="612"/>
      <c r="HCY91" s="181"/>
      <c r="HCZ91" s="611"/>
      <c r="HDA91" s="612"/>
      <c r="HDB91" s="612"/>
      <c r="HDC91" s="612"/>
      <c r="HDD91" s="612"/>
      <c r="HDE91" s="612"/>
      <c r="HDF91" s="181"/>
      <c r="HDG91" s="611"/>
      <c r="HDH91" s="612"/>
      <c r="HDI91" s="612"/>
      <c r="HDJ91" s="612"/>
      <c r="HDK91" s="612"/>
      <c r="HDL91" s="612"/>
      <c r="HDM91" s="181"/>
      <c r="HDN91" s="611"/>
      <c r="HDO91" s="612"/>
      <c r="HDP91" s="612"/>
      <c r="HDQ91" s="612"/>
      <c r="HDR91" s="612"/>
      <c r="HDS91" s="612"/>
      <c r="HDT91" s="181"/>
      <c r="HDU91" s="611"/>
      <c r="HDV91" s="612"/>
      <c r="HDW91" s="612"/>
      <c r="HDX91" s="612"/>
      <c r="HDY91" s="612"/>
      <c r="HDZ91" s="612"/>
      <c r="HEA91" s="181"/>
      <c r="HEB91" s="611"/>
      <c r="HEC91" s="612"/>
      <c r="HED91" s="612"/>
      <c r="HEE91" s="612"/>
      <c r="HEF91" s="612"/>
      <c r="HEG91" s="612"/>
      <c r="HEH91" s="181"/>
      <c r="HEI91" s="611"/>
      <c r="HEJ91" s="612"/>
      <c r="HEK91" s="612"/>
      <c r="HEL91" s="612"/>
      <c r="HEM91" s="612"/>
      <c r="HEN91" s="612"/>
      <c r="HEO91" s="181"/>
      <c r="HEP91" s="611"/>
      <c r="HEQ91" s="612"/>
      <c r="HER91" s="612"/>
      <c r="HES91" s="612"/>
      <c r="HET91" s="612"/>
      <c r="HEU91" s="612"/>
      <c r="HEV91" s="181"/>
      <c r="HEW91" s="611"/>
      <c r="HEX91" s="612"/>
      <c r="HEY91" s="612"/>
      <c r="HEZ91" s="612"/>
      <c r="HFA91" s="612"/>
      <c r="HFB91" s="612"/>
      <c r="HFC91" s="181"/>
      <c r="HFD91" s="611"/>
      <c r="HFE91" s="612"/>
      <c r="HFF91" s="612"/>
      <c r="HFG91" s="612"/>
      <c r="HFH91" s="612"/>
      <c r="HFI91" s="612"/>
      <c r="HFJ91" s="181"/>
      <c r="HFK91" s="611"/>
      <c r="HFL91" s="612"/>
      <c r="HFM91" s="612"/>
      <c r="HFN91" s="612"/>
      <c r="HFO91" s="612"/>
      <c r="HFP91" s="612"/>
      <c r="HFQ91" s="181"/>
      <c r="HFR91" s="611"/>
      <c r="HFS91" s="612"/>
      <c r="HFT91" s="612"/>
      <c r="HFU91" s="612"/>
      <c r="HFV91" s="612"/>
      <c r="HFW91" s="612"/>
      <c r="HFX91" s="181"/>
      <c r="HFY91" s="611"/>
      <c r="HFZ91" s="612"/>
      <c r="HGA91" s="612"/>
      <c r="HGB91" s="612"/>
      <c r="HGC91" s="612"/>
      <c r="HGD91" s="612"/>
      <c r="HGE91" s="181"/>
      <c r="HGF91" s="611"/>
      <c r="HGG91" s="612"/>
      <c r="HGH91" s="612"/>
      <c r="HGI91" s="612"/>
      <c r="HGJ91" s="612"/>
      <c r="HGK91" s="612"/>
      <c r="HGL91" s="181"/>
      <c r="HGM91" s="611"/>
      <c r="HGN91" s="612"/>
      <c r="HGO91" s="612"/>
      <c r="HGP91" s="612"/>
      <c r="HGQ91" s="612"/>
      <c r="HGR91" s="612"/>
      <c r="HGS91" s="181"/>
      <c r="HGT91" s="611"/>
      <c r="HGU91" s="612"/>
      <c r="HGV91" s="612"/>
      <c r="HGW91" s="612"/>
      <c r="HGX91" s="612"/>
      <c r="HGY91" s="612"/>
      <c r="HGZ91" s="181"/>
      <c r="HHA91" s="611"/>
      <c r="HHB91" s="612"/>
      <c r="HHC91" s="612"/>
      <c r="HHD91" s="612"/>
      <c r="HHE91" s="612"/>
      <c r="HHF91" s="612"/>
      <c r="HHG91" s="181"/>
      <c r="HHH91" s="611"/>
      <c r="HHI91" s="612"/>
      <c r="HHJ91" s="612"/>
      <c r="HHK91" s="612"/>
      <c r="HHL91" s="612"/>
      <c r="HHM91" s="612"/>
      <c r="HHN91" s="181"/>
      <c r="HHO91" s="611"/>
      <c r="HHP91" s="612"/>
      <c r="HHQ91" s="612"/>
      <c r="HHR91" s="612"/>
      <c r="HHS91" s="612"/>
      <c r="HHT91" s="612"/>
      <c r="HHU91" s="181"/>
      <c r="HHV91" s="611"/>
      <c r="HHW91" s="612"/>
      <c r="HHX91" s="612"/>
      <c r="HHY91" s="612"/>
      <c r="HHZ91" s="612"/>
      <c r="HIA91" s="612"/>
      <c r="HIB91" s="181"/>
      <c r="HIC91" s="611"/>
      <c r="HID91" s="612"/>
      <c r="HIE91" s="612"/>
      <c r="HIF91" s="612"/>
      <c r="HIG91" s="612"/>
      <c r="HIH91" s="612"/>
      <c r="HII91" s="181"/>
      <c r="HIJ91" s="611"/>
      <c r="HIK91" s="612"/>
      <c r="HIL91" s="612"/>
      <c r="HIM91" s="612"/>
      <c r="HIN91" s="612"/>
      <c r="HIO91" s="612"/>
      <c r="HIP91" s="181"/>
      <c r="HIQ91" s="611"/>
      <c r="HIR91" s="612"/>
      <c r="HIS91" s="612"/>
      <c r="HIT91" s="612"/>
      <c r="HIU91" s="612"/>
      <c r="HIV91" s="612"/>
      <c r="HIW91" s="181"/>
      <c r="HIX91" s="611"/>
      <c r="HIY91" s="612"/>
      <c r="HIZ91" s="612"/>
      <c r="HJA91" s="612"/>
      <c r="HJB91" s="612"/>
      <c r="HJC91" s="612"/>
      <c r="HJD91" s="181"/>
      <c r="HJE91" s="611"/>
      <c r="HJF91" s="612"/>
      <c r="HJG91" s="612"/>
      <c r="HJH91" s="612"/>
      <c r="HJI91" s="612"/>
      <c r="HJJ91" s="612"/>
      <c r="HJK91" s="181"/>
      <c r="HJL91" s="611"/>
      <c r="HJM91" s="612"/>
      <c r="HJN91" s="612"/>
      <c r="HJO91" s="612"/>
      <c r="HJP91" s="612"/>
      <c r="HJQ91" s="612"/>
      <c r="HJR91" s="181"/>
      <c r="HJS91" s="611"/>
      <c r="HJT91" s="612"/>
      <c r="HJU91" s="612"/>
      <c r="HJV91" s="612"/>
      <c r="HJW91" s="612"/>
      <c r="HJX91" s="612"/>
      <c r="HJY91" s="181"/>
      <c r="HJZ91" s="611"/>
      <c r="HKA91" s="612"/>
      <c r="HKB91" s="612"/>
      <c r="HKC91" s="612"/>
      <c r="HKD91" s="612"/>
      <c r="HKE91" s="612"/>
      <c r="HKF91" s="181"/>
      <c r="HKG91" s="611"/>
      <c r="HKH91" s="612"/>
      <c r="HKI91" s="612"/>
      <c r="HKJ91" s="612"/>
      <c r="HKK91" s="612"/>
      <c r="HKL91" s="612"/>
      <c r="HKM91" s="181"/>
      <c r="HKN91" s="611"/>
      <c r="HKO91" s="612"/>
      <c r="HKP91" s="612"/>
      <c r="HKQ91" s="612"/>
      <c r="HKR91" s="612"/>
      <c r="HKS91" s="612"/>
      <c r="HKT91" s="181"/>
      <c r="HKU91" s="611"/>
      <c r="HKV91" s="612"/>
      <c r="HKW91" s="612"/>
      <c r="HKX91" s="612"/>
      <c r="HKY91" s="612"/>
      <c r="HKZ91" s="612"/>
      <c r="HLA91" s="181"/>
      <c r="HLB91" s="611"/>
      <c r="HLC91" s="612"/>
      <c r="HLD91" s="612"/>
      <c r="HLE91" s="612"/>
      <c r="HLF91" s="612"/>
      <c r="HLG91" s="612"/>
      <c r="HLH91" s="181"/>
      <c r="HLI91" s="611"/>
      <c r="HLJ91" s="612"/>
      <c r="HLK91" s="612"/>
      <c r="HLL91" s="612"/>
      <c r="HLM91" s="612"/>
      <c r="HLN91" s="612"/>
      <c r="HLO91" s="181"/>
      <c r="HLP91" s="611"/>
      <c r="HLQ91" s="612"/>
      <c r="HLR91" s="612"/>
      <c r="HLS91" s="612"/>
      <c r="HLT91" s="612"/>
      <c r="HLU91" s="612"/>
      <c r="HLV91" s="181"/>
      <c r="HLW91" s="611"/>
      <c r="HLX91" s="612"/>
      <c r="HLY91" s="612"/>
      <c r="HLZ91" s="612"/>
      <c r="HMA91" s="612"/>
      <c r="HMB91" s="612"/>
      <c r="HMC91" s="181"/>
      <c r="HMD91" s="611"/>
      <c r="HME91" s="612"/>
      <c r="HMF91" s="612"/>
      <c r="HMG91" s="612"/>
      <c r="HMH91" s="612"/>
      <c r="HMI91" s="612"/>
      <c r="HMJ91" s="181"/>
      <c r="HMK91" s="611"/>
      <c r="HML91" s="612"/>
      <c r="HMM91" s="612"/>
      <c r="HMN91" s="612"/>
      <c r="HMO91" s="612"/>
      <c r="HMP91" s="612"/>
      <c r="HMQ91" s="181"/>
      <c r="HMR91" s="611"/>
      <c r="HMS91" s="612"/>
      <c r="HMT91" s="612"/>
      <c r="HMU91" s="612"/>
      <c r="HMV91" s="612"/>
      <c r="HMW91" s="612"/>
      <c r="HMX91" s="181"/>
      <c r="HMY91" s="611"/>
      <c r="HMZ91" s="612"/>
      <c r="HNA91" s="612"/>
      <c r="HNB91" s="612"/>
      <c r="HNC91" s="612"/>
      <c r="HND91" s="612"/>
      <c r="HNE91" s="181"/>
      <c r="HNF91" s="611"/>
      <c r="HNG91" s="612"/>
      <c r="HNH91" s="612"/>
      <c r="HNI91" s="612"/>
      <c r="HNJ91" s="612"/>
      <c r="HNK91" s="612"/>
      <c r="HNL91" s="181"/>
      <c r="HNM91" s="611"/>
      <c r="HNN91" s="612"/>
      <c r="HNO91" s="612"/>
      <c r="HNP91" s="612"/>
      <c r="HNQ91" s="612"/>
      <c r="HNR91" s="612"/>
      <c r="HNS91" s="181"/>
      <c r="HNT91" s="611"/>
      <c r="HNU91" s="612"/>
      <c r="HNV91" s="612"/>
      <c r="HNW91" s="612"/>
      <c r="HNX91" s="612"/>
      <c r="HNY91" s="612"/>
      <c r="HNZ91" s="181"/>
      <c r="HOA91" s="611"/>
      <c r="HOB91" s="612"/>
      <c r="HOC91" s="612"/>
      <c r="HOD91" s="612"/>
      <c r="HOE91" s="612"/>
      <c r="HOF91" s="612"/>
      <c r="HOG91" s="181"/>
      <c r="HOH91" s="611"/>
      <c r="HOI91" s="612"/>
      <c r="HOJ91" s="612"/>
      <c r="HOK91" s="612"/>
      <c r="HOL91" s="612"/>
      <c r="HOM91" s="612"/>
      <c r="HON91" s="181"/>
      <c r="HOO91" s="611"/>
      <c r="HOP91" s="612"/>
      <c r="HOQ91" s="612"/>
      <c r="HOR91" s="612"/>
      <c r="HOS91" s="612"/>
      <c r="HOT91" s="612"/>
      <c r="HOU91" s="181"/>
      <c r="HOV91" s="611"/>
      <c r="HOW91" s="612"/>
      <c r="HOX91" s="612"/>
      <c r="HOY91" s="612"/>
      <c r="HOZ91" s="612"/>
      <c r="HPA91" s="612"/>
      <c r="HPB91" s="181"/>
      <c r="HPC91" s="611"/>
      <c r="HPD91" s="612"/>
      <c r="HPE91" s="612"/>
      <c r="HPF91" s="612"/>
      <c r="HPG91" s="612"/>
      <c r="HPH91" s="612"/>
      <c r="HPI91" s="181"/>
      <c r="HPJ91" s="611"/>
      <c r="HPK91" s="612"/>
      <c r="HPL91" s="612"/>
      <c r="HPM91" s="612"/>
      <c r="HPN91" s="612"/>
      <c r="HPO91" s="612"/>
      <c r="HPP91" s="181"/>
      <c r="HPQ91" s="611"/>
      <c r="HPR91" s="612"/>
      <c r="HPS91" s="612"/>
      <c r="HPT91" s="612"/>
      <c r="HPU91" s="612"/>
      <c r="HPV91" s="612"/>
      <c r="HPW91" s="181"/>
      <c r="HPX91" s="611"/>
      <c r="HPY91" s="612"/>
      <c r="HPZ91" s="612"/>
      <c r="HQA91" s="612"/>
      <c r="HQB91" s="612"/>
      <c r="HQC91" s="612"/>
      <c r="HQD91" s="181"/>
      <c r="HQE91" s="611"/>
      <c r="HQF91" s="612"/>
      <c r="HQG91" s="612"/>
      <c r="HQH91" s="612"/>
      <c r="HQI91" s="612"/>
      <c r="HQJ91" s="612"/>
      <c r="HQK91" s="181"/>
      <c r="HQL91" s="611"/>
      <c r="HQM91" s="612"/>
      <c r="HQN91" s="612"/>
      <c r="HQO91" s="612"/>
      <c r="HQP91" s="612"/>
      <c r="HQQ91" s="612"/>
      <c r="HQR91" s="181"/>
      <c r="HQS91" s="611"/>
      <c r="HQT91" s="612"/>
      <c r="HQU91" s="612"/>
      <c r="HQV91" s="612"/>
      <c r="HQW91" s="612"/>
      <c r="HQX91" s="612"/>
      <c r="HQY91" s="181"/>
      <c r="HQZ91" s="611"/>
      <c r="HRA91" s="612"/>
      <c r="HRB91" s="612"/>
      <c r="HRC91" s="612"/>
      <c r="HRD91" s="612"/>
      <c r="HRE91" s="612"/>
      <c r="HRF91" s="181"/>
      <c r="HRG91" s="611"/>
      <c r="HRH91" s="612"/>
      <c r="HRI91" s="612"/>
      <c r="HRJ91" s="612"/>
      <c r="HRK91" s="612"/>
      <c r="HRL91" s="612"/>
      <c r="HRM91" s="181"/>
      <c r="HRN91" s="611"/>
      <c r="HRO91" s="612"/>
      <c r="HRP91" s="612"/>
      <c r="HRQ91" s="612"/>
      <c r="HRR91" s="612"/>
      <c r="HRS91" s="612"/>
      <c r="HRT91" s="181"/>
      <c r="HRU91" s="611"/>
      <c r="HRV91" s="612"/>
      <c r="HRW91" s="612"/>
      <c r="HRX91" s="612"/>
      <c r="HRY91" s="612"/>
      <c r="HRZ91" s="612"/>
      <c r="HSA91" s="181"/>
      <c r="HSB91" s="611"/>
      <c r="HSC91" s="612"/>
      <c r="HSD91" s="612"/>
      <c r="HSE91" s="612"/>
      <c r="HSF91" s="612"/>
      <c r="HSG91" s="612"/>
      <c r="HSH91" s="181"/>
      <c r="HSI91" s="611"/>
      <c r="HSJ91" s="612"/>
      <c r="HSK91" s="612"/>
      <c r="HSL91" s="612"/>
      <c r="HSM91" s="612"/>
      <c r="HSN91" s="612"/>
      <c r="HSO91" s="181"/>
      <c r="HSP91" s="611"/>
      <c r="HSQ91" s="612"/>
      <c r="HSR91" s="612"/>
      <c r="HSS91" s="612"/>
      <c r="HST91" s="612"/>
      <c r="HSU91" s="612"/>
      <c r="HSV91" s="181"/>
      <c r="HSW91" s="611"/>
      <c r="HSX91" s="612"/>
      <c r="HSY91" s="612"/>
      <c r="HSZ91" s="612"/>
      <c r="HTA91" s="612"/>
      <c r="HTB91" s="612"/>
      <c r="HTC91" s="181"/>
      <c r="HTD91" s="611"/>
      <c r="HTE91" s="612"/>
      <c r="HTF91" s="612"/>
      <c r="HTG91" s="612"/>
      <c r="HTH91" s="612"/>
      <c r="HTI91" s="612"/>
      <c r="HTJ91" s="181"/>
      <c r="HTK91" s="611"/>
      <c r="HTL91" s="612"/>
      <c r="HTM91" s="612"/>
      <c r="HTN91" s="612"/>
      <c r="HTO91" s="612"/>
      <c r="HTP91" s="612"/>
      <c r="HTQ91" s="181"/>
      <c r="HTR91" s="611"/>
      <c r="HTS91" s="612"/>
      <c r="HTT91" s="612"/>
      <c r="HTU91" s="612"/>
      <c r="HTV91" s="612"/>
      <c r="HTW91" s="612"/>
      <c r="HTX91" s="181"/>
      <c r="HTY91" s="611"/>
      <c r="HTZ91" s="612"/>
      <c r="HUA91" s="612"/>
      <c r="HUB91" s="612"/>
      <c r="HUC91" s="612"/>
      <c r="HUD91" s="612"/>
      <c r="HUE91" s="181"/>
      <c r="HUF91" s="611"/>
      <c r="HUG91" s="612"/>
      <c r="HUH91" s="612"/>
      <c r="HUI91" s="612"/>
      <c r="HUJ91" s="612"/>
      <c r="HUK91" s="612"/>
      <c r="HUL91" s="181"/>
      <c r="HUM91" s="611"/>
      <c r="HUN91" s="612"/>
      <c r="HUO91" s="612"/>
      <c r="HUP91" s="612"/>
      <c r="HUQ91" s="612"/>
      <c r="HUR91" s="612"/>
      <c r="HUS91" s="181"/>
      <c r="HUT91" s="611"/>
      <c r="HUU91" s="612"/>
      <c r="HUV91" s="612"/>
      <c r="HUW91" s="612"/>
      <c r="HUX91" s="612"/>
      <c r="HUY91" s="612"/>
      <c r="HUZ91" s="181"/>
      <c r="HVA91" s="611"/>
      <c r="HVB91" s="612"/>
      <c r="HVC91" s="612"/>
      <c r="HVD91" s="612"/>
      <c r="HVE91" s="612"/>
      <c r="HVF91" s="612"/>
      <c r="HVG91" s="181"/>
      <c r="HVH91" s="611"/>
      <c r="HVI91" s="612"/>
      <c r="HVJ91" s="612"/>
      <c r="HVK91" s="612"/>
      <c r="HVL91" s="612"/>
      <c r="HVM91" s="612"/>
      <c r="HVN91" s="181"/>
      <c r="HVO91" s="611"/>
      <c r="HVP91" s="612"/>
      <c r="HVQ91" s="612"/>
      <c r="HVR91" s="612"/>
      <c r="HVS91" s="612"/>
      <c r="HVT91" s="612"/>
      <c r="HVU91" s="181"/>
      <c r="HVV91" s="611"/>
      <c r="HVW91" s="612"/>
      <c r="HVX91" s="612"/>
      <c r="HVY91" s="612"/>
      <c r="HVZ91" s="612"/>
      <c r="HWA91" s="612"/>
      <c r="HWB91" s="181"/>
      <c r="HWC91" s="611"/>
      <c r="HWD91" s="612"/>
      <c r="HWE91" s="612"/>
      <c r="HWF91" s="612"/>
      <c r="HWG91" s="612"/>
      <c r="HWH91" s="612"/>
      <c r="HWI91" s="181"/>
      <c r="HWJ91" s="611"/>
      <c r="HWK91" s="612"/>
      <c r="HWL91" s="612"/>
      <c r="HWM91" s="612"/>
      <c r="HWN91" s="612"/>
      <c r="HWO91" s="612"/>
      <c r="HWP91" s="181"/>
      <c r="HWQ91" s="611"/>
      <c r="HWR91" s="612"/>
      <c r="HWS91" s="612"/>
      <c r="HWT91" s="612"/>
      <c r="HWU91" s="612"/>
      <c r="HWV91" s="612"/>
      <c r="HWW91" s="181"/>
      <c r="HWX91" s="611"/>
      <c r="HWY91" s="612"/>
      <c r="HWZ91" s="612"/>
      <c r="HXA91" s="612"/>
      <c r="HXB91" s="612"/>
      <c r="HXC91" s="612"/>
      <c r="HXD91" s="181"/>
      <c r="HXE91" s="611"/>
      <c r="HXF91" s="612"/>
      <c r="HXG91" s="612"/>
      <c r="HXH91" s="612"/>
      <c r="HXI91" s="612"/>
      <c r="HXJ91" s="612"/>
      <c r="HXK91" s="181"/>
      <c r="HXL91" s="611"/>
      <c r="HXM91" s="612"/>
      <c r="HXN91" s="612"/>
      <c r="HXO91" s="612"/>
      <c r="HXP91" s="612"/>
      <c r="HXQ91" s="612"/>
      <c r="HXR91" s="181"/>
      <c r="HXS91" s="611"/>
      <c r="HXT91" s="612"/>
      <c r="HXU91" s="612"/>
      <c r="HXV91" s="612"/>
      <c r="HXW91" s="612"/>
      <c r="HXX91" s="612"/>
      <c r="HXY91" s="181"/>
      <c r="HXZ91" s="611"/>
      <c r="HYA91" s="612"/>
      <c r="HYB91" s="612"/>
      <c r="HYC91" s="612"/>
      <c r="HYD91" s="612"/>
      <c r="HYE91" s="612"/>
      <c r="HYF91" s="181"/>
      <c r="HYG91" s="611"/>
      <c r="HYH91" s="612"/>
      <c r="HYI91" s="612"/>
      <c r="HYJ91" s="612"/>
      <c r="HYK91" s="612"/>
      <c r="HYL91" s="612"/>
      <c r="HYM91" s="181"/>
      <c r="HYN91" s="611"/>
      <c r="HYO91" s="612"/>
      <c r="HYP91" s="612"/>
      <c r="HYQ91" s="612"/>
      <c r="HYR91" s="612"/>
      <c r="HYS91" s="612"/>
      <c r="HYT91" s="181"/>
      <c r="HYU91" s="611"/>
      <c r="HYV91" s="612"/>
      <c r="HYW91" s="612"/>
      <c r="HYX91" s="612"/>
      <c r="HYY91" s="612"/>
      <c r="HYZ91" s="612"/>
      <c r="HZA91" s="181"/>
      <c r="HZB91" s="611"/>
      <c r="HZC91" s="612"/>
      <c r="HZD91" s="612"/>
      <c r="HZE91" s="612"/>
      <c r="HZF91" s="612"/>
      <c r="HZG91" s="612"/>
      <c r="HZH91" s="181"/>
      <c r="HZI91" s="611"/>
      <c r="HZJ91" s="612"/>
      <c r="HZK91" s="612"/>
      <c r="HZL91" s="612"/>
      <c r="HZM91" s="612"/>
      <c r="HZN91" s="612"/>
      <c r="HZO91" s="181"/>
      <c r="HZP91" s="611"/>
      <c r="HZQ91" s="612"/>
      <c r="HZR91" s="612"/>
      <c r="HZS91" s="612"/>
      <c r="HZT91" s="612"/>
      <c r="HZU91" s="612"/>
      <c r="HZV91" s="181"/>
      <c r="HZW91" s="611"/>
      <c r="HZX91" s="612"/>
      <c r="HZY91" s="612"/>
      <c r="HZZ91" s="612"/>
      <c r="IAA91" s="612"/>
      <c r="IAB91" s="612"/>
      <c r="IAC91" s="181"/>
      <c r="IAD91" s="611"/>
      <c r="IAE91" s="612"/>
      <c r="IAF91" s="612"/>
      <c r="IAG91" s="612"/>
      <c r="IAH91" s="612"/>
      <c r="IAI91" s="612"/>
      <c r="IAJ91" s="181"/>
      <c r="IAK91" s="611"/>
      <c r="IAL91" s="612"/>
      <c r="IAM91" s="612"/>
      <c r="IAN91" s="612"/>
      <c r="IAO91" s="612"/>
      <c r="IAP91" s="612"/>
      <c r="IAQ91" s="181"/>
      <c r="IAR91" s="611"/>
      <c r="IAS91" s="612"/>
      <c r="IAT91" s="612"/>
      <c r="IAU91" s="612"/>
      <c r="IAV91" s="612"/>
      <c r="IAW91" s="612"/>
      <c r="IAX91" s="181"/>
      <c r="IAY91" s="611"/>
      <c r="IAZ91" s="612"/>
      <c r="IBA91" s="612"/>
      <c r="IBB91" s="612"/>
      <c r="IBC91" s="612"/>
      <c r="IBD91" s="612"/>
      <c r="IBE91" s="181"/>
      <c r="IBF91" s="611"/>
      <c r="IBG91" s="612"/>
      <c r="IBH91" s="612"/>
      <c r="IBI91" s="612"/>
      <c r="IBJ91" s="612"/>
      <c r="IBK91" s="612"/>
      <c r="IBL91" s="181"/>
      <c r="IBM91" s="611"/>
      <c r="IBN91" s="612"/>
      <c r="IBO91" s="612"/>
      <c r="IBP91" s="612"/>
      <c r="IBQ91" s="612"/>
      <c r="IBR91" s="612"/>
      <c r="IBS91" s="181"/>
      <c r="IBT91" s="611"/>
      <c r="IBU91" s="612"/>
      <c r="IBV91" s="612"/>
      <c r="IBW91" s="612"/>
      <c r="IBX91" s="612"/>
      <c r="IBY91" s="612"/>
      <c r="IBZ91" s="181"/>
      <c r="ICA91" s="611"/>
      <c r="ICB91" s="612"/>
      <c r="ICC91" s="612"/>
      <c r="ICD91" s="612"/>
      <c r="ICE91" s="612"/>
      <c r="ICF91" s="612"/>
      <c r="ICG91" s="181"/>
      <c r="ICH91" s="611"/>
      <c r="ICI91" s="612"/>
      <c r="ICJ91" s="612"/>
      <c r="ICK91" s="612"/>
      <c r="ICL91" s="612"/>
      <c r="ICM91" s="612"/>
      <c r="ICN91" s="181"/>
      <c r="ICO91" s="611"/>
      <c r="ICP91" s="612"/>
      <c r="ICQ91" s="612"/>
      <c r="ICR91" s="612"/>
      <c r="ICS91" s="612"/>
      <c r="ICT91" s="612"/>
      <c r="ICU91" s="181"/>
      <c r="ICV91" s="611"/>
      <c r="ICW91" s="612"/>
      <c r="ICX91" s="612"/>
      <c r="ICY91" s="612"/>
      <c r="ICZ91" s="612"/>
      <c r="IDA91" s="612"/>
      <c r="IDB91" s="181"/>
      <c r="IDC91" s="611"/>
      <c r="IDD91" s="612"/>
      <c r="IDE91" s="612"/>
      <c r="IDF91" s="612"/>
      <c r="IDG91" s="612"/>
      <c r="IDH91" s="612"/>
      <c r="IDI91" s="181"/>
      <c r="IDJ91" s="611"/>
      <c r="IDK91" s="612"/>
      <c r="IDL91" s="612"/>
      <c r="IDM91" s="612"/>
      <c r="IDN91" s="612"/>
      <c r="IDO91" s="612"/>
      <c r="IDP91" s="181"/>
      <c r="IDQ91" s="611"/>
      <c r="IDR91" s="612"/>
      <c r="IDS91" s="612"/>
      <c r="IDT91" s="612"/>
      <c r="IDU91" s="612"/>
      <c r="IDV91" s="612"/>
      <c r="IDW91" s="181"/>
      <c r="IDX91" s="611"/>
      <c r="IDY91" s="612"/>
      <c r="IDZ91" s="612"/>
      <c r="IEA91" s="612"/>
      <c r="IEB91" s="612"/>
      <c r="IEC91" s="612"/>
      <c r="IED91" s="181"/>
      <c r="IEE91" s="611"/>
      <c r="IEF91" s="612"/>
      <c r="IEG91" s="612"/>
      <c r="IEH91" s="612"/>
      <c r="IEI91" s="612"/>
      <c r="IEJ91" s="612"/>
      <c r="IEK91" s="181"/>
      <c r="IEL91" s="611"/>
      <c r="IEM91" s="612"/>
      <c r="IEN91" s="612"/>
      <c r="IEO91" s="612"/>
      <c r="IEP91" s="612"/>
      <c r="IEQ91" s="612"/>
      <c r="IER91" s="181"/>
      <c r="IES91" s="611"/>
      <c r="IET91" s="612"/>
      <c r="IEU91" s="612"/>
      <c r="IEV91" s="612"/>
      <c r="IEW91" s="612"/>
      <c r="IEX91" s="612"/>
      <c r="IEY91" s="181"/>
      <c r="IEZ91" s="611"/>
      <c r="IFA91" s="612"/>
      <c r="IFB91" s="612"/>
      <c r="IFC91" s="612"/>
      <c r="IFD91" s="612"/>
      <c r="IFE91" s="612"/>
      <c r="IFF91" s="181"/>
      <c r="IFG91" s="611"/>
      <c r="IFH91" s="612"/>
      <c r="IFI91" s="612"/>
      <c r="IFJ91" s="612"/>
      <c r="IFK91" s="612"/>
      <c r="IFL91" s="612"/>
      <c r="IFM91" s="181"/>
      <c r="IFN91" s="611"/>
      <c r="IFO91" s="612"/>
      <c r="IFP91" s="612"/>
      <c r="IFQ91" s="612"/>
      <c r="IFR91" s="612"/>
      <c r="IFS91" s="612"/>
      <c r="IFT91" s="181"/>
      <c r="IFU91" s="611"/>
      <c r="IFV91" s="612"/>
      <c r="IFW91" s="612"/>
      <c r="IFX91" s="612"/>
      <c r="IFY91" s="612"/>
      <c r="IFZ91" s="612"/>
      <c r="IGA91" s="181"/>
      <c r="IGB91" s="611"/>
      <c r="IGC91" s="612"/>
      <c r="IGD91" s="612"/>
      <c r="IGE91" s="612"/>
      <c r="IGF91" s="612"/>
      <c r="IGG91" s="612"/>
      <c r="IGH91" s="181"/>
      <c r="IGI91" s="611"/>
      <c r="IGJ91" s="612"/>
      <c r="IGK91" s="612"/>
      <c r="IGL91" s="612"/>
      <c r="IGM91" s="612"/>
      <c r="IGN91" s="612"/>
      <c r="IGO91" s="181"/>
      <c r="IGP91" s="611"/>
      <c r="IGQ91" s="612"/>
      <c r="IGR91" s="612"/>
      <c r="IGS91" s="612"/>
      <c r="IGT91" s="612"/>
      <c r="IGU91" s="612"/>
      <c r="IGV91" s="181"/>
      <c r="IGW91" s="611"/>
      <c r="IGX91" s="612"/>
      <c r="IGY91" s="612"/>
      <c r="IGZ91" s="612"/>
      <c r="IHA91" s="612"/>
      <c r="IHB91" s="612"/>
      <c r="IHC91" s="181"/>
      <c r="IHD91" s="611"/>
      <c r="IHE91" s="612"/>
      <c r="IHF91" s="612"/>
      <c r="IHG91" s="612"/>
      <c r="IHH91" s="612"/>
      <c r="IHI91" s="612"/>
      <c r="IHJ91" s="181"/>
      <c r="IHK91" s="611"/>
      <c r="IHL91" s="612"/>
      <c r="IHM91" s="612"/>
      <c r="IHN91" s="612"/>
      <c r="IHO91" s="612"/>
      <c r="IHP91" s="612"/>
      <c r="IHQ91" s="181"/>
      <c r="IHR91" s="611"/>
      <c r="IHS91" s="612"/>
      <c r="IHT91" s="612"/>
      <c r="IHU91" s="612"/>
      <c r="IHV91" s="612"/>
      <c r="IHW91" s="612"/>
      <c r="IHX91" s="181"/>
      <c r="IHY91" s="611"/>
      <c r="IHZ91" s="612"/>
      <c r="IIA91" s="612"/>
      <c r="IIB91" s="612"/>
      <c r="IIC91" s="612"/>
      <c r="IID91" s="612"/>
      <c r="IIE91" s="181"/>
      <c r="IIF91" s="611"/>
      <c r="IIG91" s="612"/>
      <c r="IIH91" s="612"/>
      <c r="III91" s="612"/>
      <c r="IIJ91" s="612"/>
      <c r="IIK91" s="612"/>
      <c r="IIL91" s="181"/>
      <c r="IIM91" s="611"/>
      <c r="IIN91" s="612"/>
      <c r="IIO91" s="612"/>
      <c r="IIP91" s="612"/>
      <c r="IIQ91" s="612"/>
      <c r="IIR91" s="612"/>
      <c r="IIS91" s="181"/>
      <c r="IIT91" s="611"/>
      <c r="IIU91" s="612"/>
      <c r="IIV91" s="612"/>
      <c r="IIW91" s="612"/>
      <c r="IIX91" s="612"/>
      <c r="IIY91" s="612"/>
      <c r="IIZ91" s="181"/>
      <c r="IJA91" s="611"/>
      <c r="IJB91" s="612"/>
      <c r="IJC91" s="612"/>
      <c r="IJD91" s="612"/>
      <c r="IJE91" s="612"/>
      <c r="IJF91" s="612"/>
      <c r="IJG91" s="181"/>
      <c r="IJH91" s="611"/>
      <c r="IJI91" s="612"/>
      <c r="IJJ91" s="612"/>
      <c r="IJK91" s="612"/>
      <c r="IJL91" s="612"/>
      <c r="IJM91" s="612"/>
      <c r="IJN91" s="181"/>
      <c r="IJO91" s="611"/>
      <c r="IJP91" s="612"/>
      <c r="IJQ91" s="612"/>
      <c r="IJR91" s="612"/>
      <c r="IJS91" s="612"/>
      <c r="IJT91" s="612"/>
      <c r="IJU91" s="181"/>
      <c r="IJV91" s="611"/>
      <c r="IJW91" s="612"/>
      <c r="IJX91" s="612"/>
      <c r="IJY91" s="612"/>
      <c r="IJZ91" s="612"/>
      <c r="IKA91" s="612"/>
      <c r="IKB91" s="181"/>
      <c r="IKC91" s="611"/>
      <c r="IKD91" s="612"/>
      <c r="IKE91" s="612"/>
      <c r="IKF91" s="612"/>
      <c r="IKG91" s="612"/>
      <c r="IKH91" s="612"/>
      <c r="IKI91" s="181"/>
      <c r="IKJ91" s="611"/>
      <c r="IKK91" s="612"/>
      <c r="IKL91" s="612"/>
      <c r="IKM91" s="612"/>
      <c r="IKN91" s="612"/>
      <c r="IKO91" s="612"/>
      <c r="IKP91" s="181"/>
      <c r="IKQ91" s="611"/>
      <c r="IKR91" s="612"/>
      <c r="IKS91" s="612"/>
      <c r="IKT91" s="612"/>
      <c r="IKU91" s="612"/>
      <c r="IKV91" s="612"/>
      <c r="IKW91" s="181"/>
      <c r="IKX91" s="611"/>
      <c r="IKY91" s="612"/>
      <c r="IKZ91" s="612"/>
      <c r="ILA91" s="612"/>
      <c r="ILB91" s="612"/>
      <c r="ILC91" s="612"/>
      <c r="ILD91" s="181"/>
      <c r="ILE91" s="611"/>
      <c r="ILF91" s="612"/>
      <c r="ILG91" s="612"/>
      <c r="ILH91" s="612"/>
      <c r="ILI91" s="612"/>
      <c r="ILJ91" s="612"/>
      <c r="ILK91" s="181"/>
      <c r="ILL91" s="611"/>
      <c r="ILM91" s="612"/>
      <c r="ILN91" s="612"/>
      <c r="ILO91" s="612"/>
      <c r="ILP91" s="612"/>
      <c r="ILQ91" s="612"/>
      <c r="ILR91" s="181"/>
      <c r="ILS91" s="611"/>
      <c r="ILT91" s="612"/>
      <c r="ILU91" s="612"/>
      <c r="ILV91" s="612"/>
      <c r="ILW91" s="612"/>
      <c r="ILX91" s="612"/>
      <c r="ILY91" s="181"/>
      <c r="ILZ91" s="611"/>
      <c r="IMA91" s="612"/>
      <c r="IMB91" s="612"/>
      <c r="IMC91" s="612"/>
      <c r="IMD91" s="612"/>
      <c r="IME91" s="612"/>
      <c r="IMF91" s="181"/>
      <c r="IMG91" s="611"/>
      <c r="IMH91" s="612"/>
      <c r="IMI91" s="612"/>
      <c r="IMJ91" s="612"/>
      <c r="IMK91" s="612"/>
      <c r="IML91" s="612"/>
      <c r="IMM91" s="181"/>
      <c r="IMN91" s="611"/>
      <c r="IMO91" s="612"/>
      <c r="IMP91" s="612"/>
      <c r="IMQ91" s="612"/>
      <c r="IMR91" s="612"/>
      <c r="IMS91" s="612"/>
      <c r="IMT91" s="181"/>
      <c r="IMU91" s="611"/>
      <c r="IMV91" s="612"/>
      <c r="IMW91" s="612"/>
      <c r="IMX91" s="612"/>
      <c r="IMY91" s="612"/>
      <c r="IMZ91" s="612"/>
      <c r="INA91" s="181"/>
      <c r="INB91" s="611"/>
      <c r="INC91" s="612"/>
      <c r="IND91" s="612"/>
      <c r="INE91" s="612"/>
      <c r="INF91" s="612"/>
      <c r="ING91" s="612"/>
      <c r="INH91" s="181"/>
      <c r="INI91" s="611"/>
      <c r="INJ91" s="612"/>
      <c r="INK91" s="612"/>
      <c r="INL91" s="612"/>
      <c r="INM91" s="612"/>
      <c r="INN91" s="612"/>
      <c r="INO91" s="181"/>
      <c r="INP91" s="611"/>
      <c r="INQ91" s="612"/>
      <c r="INR91" s="612"/>
      <c r="INS91" s="612"/>
      <c r="INT91" s="612"/>
      <c r="INU91" s="612"/>
      <c r="INV91" s="181"/>
      <c r="INW91" s="611"/>
      <c r="INX91" s="612"/>
      <c r="INY91" s="612"/>
      <c r="INZ91" s="612"/>
      <c r="IOA91" s="612"/>
      <c r="IOB91" s="612"/>
      <c r="IOC91" s="181"/>
      <c r="IOD91" s="611"/>
      <c r="IOE91" s="612"/>
      <c r="IOF91" s="612"/>
      <c r="IOG91" s="612"/>
      <c r="IOH91" s="612"/>
      <c r="IOI91" s="612"/>
      <c r="IOJ91" s="181"/>
      <c r="IOK91" s="611"/>
      <c r="IOL91" s="612"/>
      <c r="IOM91" s="612"/>
      <c r="ION91" s="612"/>
      <c r="IOO91" s="612"/>
      <c r="IOP91" s="612"/>
      <c r="IOQ91" s="181"/>
      <c r="IOR91" s="611"/>
      <c r="IOS91" s="612"/>
      <c r="IOT91" s="612"/>
      <c r="IOU91" s="612"/>
      <c r="IOV91" s="612"/>
      <c r="IOW91" s="612"/>
      <c r="IOX91" s="181"/>
      <c r="IOY91" s="611"/>
      <c r="IOZ91" s="612"/>
      <c r="IPA91" s="612"/>
      <c r="IPB91" s="612"/>
      <c r="IPC91" s="612"/>
      <c r="IPD91" s="612"/>
      <c r="IPE91" s="181"/>
      <c r="IPF91" s="611"/>
      <c r="IPG91" s="612"/>
      <c r="IPH91" s="612"/>
      <c r="IPI91" s="612"/>
      <c r="IPJ91" s="612"/>
      <c r="IPK91" s="612"/>
      <c r="IPL91" s="181"/>
      <c r="IPM91" s="611"/>
      <c r="IPN91" s="612"/>
      <c r="IPO91" s="612"/>
      <c r="IPP91" s="612"/>
      <c r="IPQ91" s="612"/>
      <c r="IPR91" s="612"/>
      <c r="IPS91" s="181"/>
      <c r="IPT91" s="611"/>
      <c r="IPU91" s="612"/>
      <c r="IPV91" s="612"/>
      <c r="IPW91" s="612"/>
      <c r="IPX91" s="612"/>
      <c r="IPY91" s="612"/>
      <c r="IPZ91" s="181"/>
      <c r="IQA91" s="611"/>
      <c r="IQB91" s="612"/>
      <c r="IQC91" s="612"/>
      <c r="IQD91" s="612"/>
      <c r="IQE91" s="612"/>
      <c r="IQF91" s="612"/>
      <c r="IQG91" s="181"/>
      <c r="IQH91" s="611"/>
      <c r="IQI91" s="612"/>
      <c r="IQJ91" s="612"/>
      <c r="IQK91" s="612"/>
      <c r="IQL91" s="612"/>
      <c r="IQM91" s="612"/>
      <c r="IQN91" s="181"/>
      <c r="IQO91" s="611"/>
      <c r="IQP91" s="612"/>
      <c r="IQQ91" s="612"/>
      <c r="IQR91" s="612"/>
      <c r="IQS91" s="612"/>
      <c r="IQT91" s="612"/>
      <c r="IQU91" s="181"/>
      <c r="IQV91" s="611"/>
      <c r="IQW91" s="612"/>
      <c r="IQX91" s="612"/>
      <c r="IQY91" s="612"/>
      <c r="IQZ91" s="612"/>
      <c r="IRA91" s="612"/>
      <c r="IRB91" s="181"/>
      <c r="IRC91" s="611"/>
      <c r="IRD91" s="612"/>
      <c r="IRE91" s="612"/>
      <c r="IRF91" s="612"/>
      <c r="IRG91" s="612"/>
      <c r="IRH91" s="612"/>
      <c r="IRI91" s="181"/>
      <c r="IRJ91" s="611"/>
      <c r="IRK91" s="612"/>
      <c r="IRL91" s="612"/>
      <c r="IRM91" s="612"/>
      <c r="IRN91" s="612"/>
      <c r="IRO91" s="612"/>
      <c r="IRP91" s="181"/>
      <c r="IRQ91" s="611"/>
      <c r="IRR91" s="612"/>
      <c r="IRS91" s="612"/>
      <c r="IRT91" s="612"/>
      <c r="IRU91" s="612"/>
      <c r="IRV91" s="612"/>
      <c r="IRW91" s="181"/>
      <c r="IRX91" s="611"/>
      <c r="IRY91" s="612"/>
      <c r="IRZ91" s="612"/>
      <c r="ISA91" s="612"/>
      <c r="ISB91" s="612"/>
      <c r="ISC91" s="612"/>
      <c r="ISD91" s="181"/>
      <c r="ISE91" s="611"/>
      <c r="ISF91" s="612"/>
      <c r="ISG91" s="612"/>
      <c r="ISH91" s="612"/>
      <c r="ISI91" s="612"/>
      <c r="ISJ91" s="612"/>
      <c r="ISK91" s="181"/>
      <c r="ISL91" s="611"/>
      <c r="ISM91" s="612"/>
      <c r="ISN91" s="612"/>
      <c r="ISO91" s="612"/>
      <c r="ISP91" s="612"/>
      <c r="ISQ91" s="612"/>
      <c r="ISR91" s="181"/>
      <c r="ISS91" s="611"/>
      <c r="IST91" s="612"/>
      <c r="ISU91" s="612"/>
      <c r="ISV91" s="612"/>
      <c r="ISW91" s="612"/>
      <c r="ISX91" s="612"/>
      <c r="ISY91" s="181"/>
      <c r="ISZ91" s="611"/>
      <c r="ITA91" s="612"/>
      <c r="ITB91" s="612"/>
      <c r="ITC91" s="612"/>
      <c r="ITD91" s="612"/>
      <c r="ITE91" s="612"/>
      <c r="ITF91" s="181"/>
      <c r="ITG91" s="611"/>
      <c r="ITH91" s="612"/>
      <c r="ITI91" s="612"/>
      <c r="ITJ91" s="612"/>
      <c r="ITK91" s="612"/>
      <c r="ITL91" s="612"/>
      <c r="ITM91" s="181"/>
      <c r="ITN91" s="611"/>
      <c r="ITO91" s="612"/>
      <c r="ITP91" s="612"/>
      <c r="ITQ91" s="612"/>
      <c r="ITR91" s="612"/>
      <c r="ITS91" s="612"/>
      <c r="ITT91" s="181"/>
      <c r="ITU91" s="611"/>
      <c r="ITV91" s="612"/>
      <c r="ITW91" s="612"/>
      <c r="ITX91" s="612"/>
      <c r="ITY91" s="612"/>
      <c r="ITZ91" s="612"/>
      <c r="IUA91" s="181"/>
      <c r="IUB91" s="611"/>
      <c r="IUC91" s="612"/>
      <c r="IUD91" s="612"/>
      <c r="IUE91" s="612"/>
      <c r="IUF91" s="612"/>
      <c r="IUG91" s="612"/>
      <c r="IUH91" s="181"/>
      <c r="IUI91" s="611"/>
      <c r="IUJ91" s="612"/>
      <c r="IUK91" s="612"/>
      <c r="IUL91" s="612"/>
      <c r="IUM91" s="612"/>
      <c r="IUN91" s="612"/>
      <c r="IUO91" s="181"/>
      <c r="IUP91" s="611"/>
      <c r="IUQ91" s="612"/>
      <c r="IUR91" s="612"/>
      <c r="IUS91" s="612"/>
      <c r="IUT91" s="612"/>
      <c r="IUU91" s="612"/>
      <c r="IUV91" s="181"/>
      <c r="IUW91" s="611"/>
      <c r="IUX91" s="612"/>
      <c r="IUY91" s="612"/>
      <c r="IUZ91" s="612"/>
      <c r="IVA91" s="612"/>
      <c r="IVB91" s="612"/>
      <c r="IVC91" s="181"/>
      <c r="IVD91" s="611"/>
      <c r="IVE91" s="612"/>
      <c r="IVF91" s="612"/>
      <c r="IVG91" s="612"/>
      <c r="IVH91" s="612"/>
      <c r="IVI91" s="612"/>
      <c r="IVJ91" s="181"/>
      <c r="IVK91" s="611"/>
      <c r="IVL91" s="612"/>
      <c r="IVM91" s="612"/>
      <c r="IVN91" s="612"/>
      <c r="IVO91" s="612"/>
      <c r="IVP91" s="612"/>
      <c r="IVQ91" s="181"/>
      <c r="IVR91" s="611"/>
      <c r="IVS91" s="612"/>
      <c r="IVT91" s="612"/>
      <c r="IVU91" s="612"/>
      <c r="IVV91" s="612"/>
      <c r="IVW91" s="612"/>
      <c r="IVX91" s="181"/>
      <c r="IVY91" s="611"/>
      <c r="IVZ91" s="612"/>
      <c r="IWA91" s="612"/>
      <c r="IWB91" s="612"/>
      <c r="IWC91" s="612"/>
      <c r="IWD91" s="612"/>
      <c r="IWE91" s="181"/>
      <c r="IWF91" s="611"/>
      <c r="IWG91" s="612"/>
      <c r="IWH91" s="612"/>
      <c r="IWI91" s="612"/>
      <c r="IWJ91" s="612"/>
      <c r="IWK91" s="612"/>
      <c r="IWL91" s="181"/>
      <c r="IWM91" s="611"/>
      <c r="IWN91" s="612"/>
      <c r="IWO91" s="612"/>
      <c r="IWP91" s="612"/>
      <c r="IWQ91" s="612"/>
      <c r="IWR91" s="612"/>
      <c r="IWS91" s="181"/>
      <c r="IWT91" s="611"/>
      <c r="IWU91" s="612"/>
      <c r="IWV91" s="612"/>
      <c r="IWW91" s="612"/>
      <c r="IWX91" s="612"/>
      <c r="IWY91" s="612"/>
      <c r="IWZ91" s="181"/>
      <c r="IXA91" s="611"/>
      <c r="IXB91" s="612"/>
      <c r="IXC91" s="612"/>
      <c r="IXD91" s="612"/>
      <c r="IXE91" s="612"/>
      <c r="IXF91" s="612"/>
      <c r="IXG91" s="181"/>
      <c r="IXH91" s="611"/>
      <c r="IXI91" s="612"/>
      <c r="IXJ91" s="612"/>
      <c r="IXK91" s="612"/>
      <c r="IXL91" s="612"/>
      <c r="IXM91" s="612"/>
      <c r="IXN91" s="181"/>
      <c r="IXO91" s="611"/>
      <c r="IXP91" s="612"/>
      <c r="IXQ91" s="612"/>
      <c r="IXR91" s="612"/>
      <c r="IXS91" s="612"/>
      <c r="IXT91" s="612"/>
      <c r="IXU91" s="181"/>
      <c r="IXV91" s="611"/>
      <c r="IXW91" s="612"/>
      <c r="IXX91" s="612"/>
      <c r="IXY91" s="612"/>
      <c r="IXZ91" s="612"/>
      <c r="IYA91" s="612"/>
      <c r="IYB91" s="181"/>
      <c r="IYC91" s="611"/>
      <c r="IYD91" s="612"/>
      <c r="IYE91" s="612"/>
      <c r="IYF91" s="612"/>
      <c r="IYG91" s="612"/>
      <c r="IYH91" s="612"/>
      <c r="IYI91" s="181"/>
      <c r="IYJ91" s="611"/>
      <c r="IYK91" s="612"/>
      <c r="IYL91" s="612"/>
      <c r="IYM91" s="612"/>
      <c r="IYN91" s="612"/>
      <c r="IYO91" s="612"/>
      <c r="IYP91" s="181"/>
      <c r="IYQ91" s="611"/>
      <c r="IYR91" s="612"/>
      <c r="IYS91" s="612"/>
      <c r="IYT91" s="612"/>
      <c r="IYU91" s="612"/>
      <c r="IYV91" s="612"/>
      <c r="IYW91" s="181"/>
      <c r="IYX91" s="611"/>
      <c r="IYY91" s="612"/>
      <c r="IYZ91" s="612"/>
      <c r="IZA91" s="612"/>
      <c r="IZB91" s="612"/>
      <c r="IZC91" s="612"/>
      <c r="IZD91" s="181"/>
      <c r="IZE91" s="611"/>
      <c r="IZF91" s="612"/>
      <c r="IZG91" s="612"/>
      <c r="IZH91" s="612"/>
      <c r="IZI91" s="612"/>
      <c r="IZJ91" s="612"/>
      <c r="IZK91" s="181"/>
      <c r="IZL91" s="611"/>
      <c r="IZM91" s="612"/>
      <c r="IZN91" s="612"/>
      <c r="IZO91" s="612"/>
      <c r="IZP91" s="612"/>
      <c r="IZQ91" s="612"/>
      <c r="IZR91" s="181"/>
      <c r="IZS91" s="611"/>
      <c r="IZT91" s="612"/>
      <c r="IZU91" s="612"/>
      <c r="IZV91" s="612"/>
      <c r="IZW91" s="612"/>
      <c r="IZX91" s="612"/>
      <c r="IZY91" s="181"/>
      <c r="IZZ91" s="611"/>
      <c r="JAA91" s="612"/>
      <c r="JAB91" s="612"/>
      <c r="JAC91" s="612"/>
      <c r="JAD91" s="612"/>
      <c r="JAE91" s="612"/>
      <c r="JAF91" s="181"/>
      <c r="JAG91" s="611"/>
      <c r="JAH91" s="612"/>
      <c r="JAI91" s="612"/>
      <c r="JAJ91" s="612"/>
      <c r="JAK91" s="612"/>
      <c r="JAL91" s="612"/>
      <c r="JAM91" s="181"/>
      <c r="JAN91" s="611"/>
      <c r="JAO91" s="612"/>
      <c r="JAP91" s="612"/>
      <c r="JAQ91" s="612"/>
      <c r="JAR91" s="612"/>
      <c r="JAS91" s="612"/>
      <c r="JAT91" s="181"/>
      <c r="JAU91" s="611"/>
      <c r="JAV91" s="612"/>
      <c r="JAW91" s="612"/>
      <c r="JAX91" s="612"/>
      <c r="JAY91" s="612"/>
      <c r="JAZ91" s="612"/>
      <c r="JBA91" s="181"/>
      <c r="JBB91" s="611"/>
      <c r="JBC91" s="612"/>
      <c r="JBD91" s="612"/>
      <c r="JBE91" s="612"/>
      <c r="JBF91" s="612"/>
      <c r="JBG91" s="612"/>
      <c r="JBH91" s="181"/>
      <c r="JBI91" s="611"/>
      <c r="JBJ91" s="612"/>
      <c r="JBK91" s="612"/>
      <c r="JBL91" s="612"/>
      <c r="JBM91" s="612"/>
      <c r="JBN91" s="612"/>
      <c r="JBO91" s="181"/>
      <c r="JBP91" s="611"/>
      <c r="JBQ91" s="612"/>
      <c r="JBR91" s="612"/>
      <c r="JBS91" s="612"/>
      <c r="JBT91" s="612"/>
      <c r="JBU91" s="612"/>
      <c r="JBV91" s="181"/>
      <c r="JBW91" s="611"/>
      <c r="JBX91" s="612"/>
      <c r="JBY91" s="612"/>
      <c r="JBZ91" s="612"/>
      <c r="JCA91" s="612"/>
      <c r="JCB91" s="612"/>
      <c r="JCC91" s="181"/>
      <c r="JCD91" s="611"/>
      <c r="JCE91" s="612"/>
      <c r="JCF91" s="612"/>
      <c r="JCG91" s="612"/>
      <c r="JCH91" s="612"/>
      <c r="JCI91" s="612"/>
      <c r="JCJ91" s="181"/>
      <c r="JCK91" s="611"/>
      <c r="JCL91" s="612"/>
      <c r="JCM91" s="612"/>
      <c r="JCN91" s="612"/>
      <c r="JCO91" s="612"/>
      <c r="JCP91" s="612"/>
      <c r="JCQ91" s="181"/>
      <c r="JCR91" s="611"/>
      <c r="JCS91" s="612"/>
      <c r="JCT91" s="612"/>
      <c r="JCU91" s="612"/>
      <c r="JCV91" s="612"/>
      <c r="JCW91" s="612"/>
      <c r="JCX91" s="181"/>
      <c r="JCY91" s="611"/>
      <c r="JCZ91" s="612"/>
      <c r="JDA91" s="612"/>
      <c r="JDB91" s="612"/>
      <c r="JDC91" s="612"/>
      <c r="JDD91" s="612"/>
      <c r="JDE91" s="181"/>
      <c r="JDF91" s="611"/>
      <c r="JDG91" s="612"/>
      <c r="JDH91" s="612"/>
      <c r="JDI91" s="612"/>
      <c r="JDJ91" s="612"/>
      <c r="JDK91" s="612"/>
      <c r="JDL91" s="181"/>
      <c r="JDM91" s="611"/>
      <c r="JDN91" s="612"/>
      <c r="JDO91" s="612"/>
      <c r="JDP91" s="612"/>
      <c r="JDQ91" s="612"/>
      <c r="JDR91" s="612"/>
      <c r="JDS91" s="181"/>
      <c r="JDT91" s="611"/>
      <c r="JDU91" s="612"/>
      <c r="JDV91" s="612"/>
      <c r="JDW91" s="612"/>
      <c r="JDX91" s="612"/>
      <c r="JDY91" s="612"/>
      <c r="JDZ91" s="181"/>
      <c r="JEA91" s="611"/>
      <c r="JEB91" s="612"/>
      <c r="JEC91" s="612"/>
      <c r="JED91" s="612"/>
      <c r="JEE91" s="612"/>
      <c r="JEF91" s="612"/>
      <c r="JEG91" s="181"/>
      <c r="JEH91" s="611"/>
      <c r="JEI91" s="612"/>
      <c r="JEJ91" s="612"/>
      <c r="JEK91" s="612"/>
      <c r="JEL91" s="612"/>
      <c r="JEM91" s="612"/>
      <c r="JEN91" s="181"/>
      <c r="JEO91" s="611"/>
      <c r="JEP91" s="612"/>
      <c r="JEQ91" s="612"/>
      <c r="JER91" s="612"/>
      <c r="JES91" s="612"/>
      <c r="JET91" s="612"/>
      <c r="JEU91" s="181"/>
      <c r="JEV91" s="611"/>
      <c r="JEW91" s="612"/>
      <c r="JEX91" s="612"/>
      <c r="JEY91" s="612"/>
      <c r="JEZ91" s="612"/>
      <c r="JFA91" s="612"/>
      <c r="JFB91" s="181"/>
      <c r="JFC91" s="611"/>
      <c r="JFD91" s="612"/>
      <c r="JFE91" s="612"/>
      <c r="JFF91" s="612"/>
      <c r="JFG91" s="612"/>
      <c r="JFH91" s="612"/>
      <c r="JFI91" s="181"/>
      <c r="JFJ91" s="611"/>
      <c r="JFK91" s="612"/>
      <c r="JFL91" s="612"/>
      <c r="JFM91" s="612"/>
      <c r="JFN91" s="612"/>
      <c r="JFO91" s="612"/>
      <c r="JFP91" s="181"/>
      <c r="JFQ91" s="611"/>
      <c r="JFR91" s="612"/>
      <c r="JFS91" s="612"/>
      <c r="JFT91" s="612"/>
      <c r="JFU91" s="612"/>
      <c r="JFV91" s="612"/>
      <c r="JFW91" s="181"/>
      <c r="JFX91" s="611"/>
      <c r="JFY91" s="612"/>
      <c r="JFZ91" s="612"/>
      <c r="JGA91" s="612"/>
      <c r="JGB91" s="612"/>
      <c r="JGC91" s="612"/>
      <c r="JGD91" s="181"/>
      <c r="JGE91" s="611"/>
      <c r="JGF91" s="612"/>
      <c r="JGG91" s="612"/>
      <c r="JGH91" s="612"/>
      <c r="JGI91" s="612"/>
      <c r="JGJ91" s="612"/>
      <c r="JGK91" s="181"/>
      <c r="JGL91" s="611"/>
      <c r="JGM91" s="612"/>
      <c r="JGN91" s="612"/>
      <c r="JGO91" s="612"/>
      <c r="JGP91" s="612"/>
      <c r="JGQ91" s="612"/>
      <c r="JGR91" s="181"/>
      <c r="JGS91" s="611"/>
      <c r="JGT91" s="612"/>
      <c r="JGU91" s="612"/>
      <c r="JGV91" s="612"/>
      <c r="JGW91" s="612"/>
      <c r="JGX91" s="612"/>
      <c r="JGY91" s="181"/>
      <c r="JGZ91" s="611"/>
      <c r="JHA91" s="612"/>
      <c r="JHB91" s="612"/>
      <c r="JHC91" s="612"/>
      <c r="JHD91" s="612"/>
      <c r="JHE91" s="612"/>
      <c r="JHF91" s="181"/>
      <c r="JHG91" s="611"/>
      <c r="JHH91" s="612"/>
      <c r="JHI91" s="612"/>
      <c r="JHJ91" s="612"/>
      <c r="JHK91" s="612"/>
      <c r="JHL91" s="612"/>
      <c r="JHM91" s="181"/>
      <c r="JHN91" s="611"/>
      <c r="JHO91" s="612"/>
      <c r="JHP91" s="612"/>
      <c r="JHQ91" s="612"/>
      <c r="JHR91" s="612"/>
      <c r="JHS91" s="612"/>
      <c r="JHT91" s="181"/>
      <c r="JHU91" s="611"/>
      <c r="JHV91" s="612"/>
      <c r="JHW91" s="612"/>
      <c r="JHX91" s="612"/>
      <c r="JHY91" s="612"/>
      <c r="JHZ91" s="612"/>
      <c r="JIA91" s="181"/>
      <c r="JIB91" s="611"/>
      <c r="JIC91" s="612"/>
      <c r="JID91" s="612"/>
      <c r="JIE91" s="612"/>
      <c r="JIF91" s="612"/>
      <c r="JIG91" s="612"/>
      <c r="JIH91" s="181"/>
      <c r="JII91" s="611"/>
      <c r="JIJ91" s="612"/>
      <c r="JIK91" s="612"/>
      <c r="JIL91" s="612"/>
      <c r="JIM91" s="612"/>
      <c r="JIN91" s="612"/>
      <c r="JIO91" s="181"/>
      <c r="JIP91" s="611"/>
      <c r="JIQ91" s="612"/>
      <c r="JIR91" s="612"/>
      <c r="JIS91" s="612"/>
      <c r="JIT91" s="612"/>
      <c r="JIU91" s="612"/>
      <c r="JIV91" s="181"/>
      <c r="JIW91" s="611"/>
      <c r="JIX91" s="612"/>
      <c r="JIY91" s="612"/>
      <c r="JIZ91" s="612"/>
      <c r="JJA91" s="612"/>
      <c r="JJB91" s="612"/>
      <c r="JJC91" s="181"/>
      <c r="JJD91" s="611"/>
      <c r="JJE91" s="612"/>
      <c r="JJF91" s="612"/>
      <c r="JJG91" s="612"/>
      <c r="JJH91" s="612"/>
      <c r="JJI91" s="612"/>
      <c r="JJJ91" s="181"/>
      <c r="JJK91" s="611"/>
      <c r="JJL91" s="612"/>
      <c r="JJM91" s="612"/>
      <c r="JJN91" s="612"/>
      <c r="JJO91" s="612"/>
      <c r="JJP91" s="612"/>
      <c r="JJQ91" s="181"/>
      <c r="JJR91" s="611"/>
      <c r="JJS91" s="612"/>
      <c r="JJT91" s="612"/>
      <c r="JJU91" s="612"/>
      <c r="JJV91" s="612"/>
      <c r="JJW91" s="612"/>
      <c r="JJX91" s="181"/>
      <c r="JJY91" s="611"/>
      <c r="JJZ91" s="612"/>
      <c r="JKA91" s="612"/>
      <c r="JKB91" s="612"/>
      <c r="JKC91" s="612"/>
      <c r="JKD91" s="612"/>
      <c r="JKE91" s="181"/>
      <c r="JKF91" s="611"/>
      <c r="JKG91" s="612"/>
      <c r="JKH91" s="612"/>
      <c r="JKI91" s="612"/>
      <c r="JKJ91" s="612"/>
      <c r="JKK91" s="612"/>
      <c r="JKL91" s="181"/>
      <c r="JKM91" s="611"/>
      <c r="JKN91" s="612"/>
      <c r="JKO91" s="612"/>
      <c r="JKP91" s="612"/>
      <c r="JKQ91" s="612"/>
      <c r="JKR91" s="612"/>
      <c r="JKS91" s="181"/>
      <c r="JKT91" s="611"/>
      <c r="JKU91" s="612"/>
      <c r="JKV91" s="612"/>
      <c r="JKW91" s="612"/>
      <c r="JKX91" s="612"/>
      <c r="JKY91" s="612"/>
      <c r="JKZ91" s="181"/>
      <c r="JLA91" s="611"/>
      <c r="JLB91" s="612"/>
      <c r="JLC91" s="612"/>
      <c r="JLD91" s="612"/>
      <c r="JLE91" s="612"/>
      <c r="JLF91" s="612"/>
      <c r="JLG91" s="181"/>
      <c r="JLH91" s="611"/>
      <c r="JLI91" s="612"/>
      <c r="JLJ91" s="612"/>
      <c r="JLK91" s="612"/>
      <c r="JLL91" s="612"/>
      <c r="JLM91" s="612"/>
      <c r="JLN91" s="181"/>
      <c r="JLO91" s="611"/>
      <c r="JLP91" s="612"/>
      <c r="JLQ91" s="612"/>
      <c r="JLR91" s="612"/>
      <c r="JLS91" s="612"/>
      <c r="JLT91" s="612"/>
      <c r="JLU91" s="181"/>
      <c r="JLV91" s="611"/>
      <c r="JLW91" s="612"/>
      <c r="JLX91" s="612"/>
      <c r="JLY91" s="612"/>
      <c r="JLZ91" s="612"/>
      <c r="JMA91" s="612"/>
      <c r="JMB91" s="181"/>
      <c r="JMC91" s="611"/>
      <c r="JMD91" s="612"/>
      <c r="JME91" s="612"/>
      <c r="JMF91" s="612"/>
      <c r="JMG91" s="612"/>
      <c r="JMH91" s="612"/>
      <c r="JMI91" s="181"/>
      <c r="JMJ91" s="611"/>
      <c r="JMK91" s="612"/>
      <c r="JML91" s="612"/>
      <c r="JMM91" s="612"/>
      <c r="JMN91" s="612"/>
      <c r="JMO91" s="612"/>
      <c r="JMP91" s="181"/>
      <c r="JMQ91" s="611"/>
      <c r="JMR91" s="612"/>
      <c r="JMS91" s="612"/>
      <c r="JMT91" s="612"/>
      <c r="JMU91" s="612"/>
      <c r="JMV91" s="612"/>
      <c r="JMW91" s="181"/>
      <c r="JMX91" s="611"/>
      <c r="JMY91" s="612"/>
      <c r="JMZ91" s="612"/>
      <c r="JNA91" s="612"/>
      <c r="JNB91" s="612"/>
      <c r="JNC91" s="612"/>
      <c r="JND91" s="181"/>
      <c r="JNE91" s="611"/>
      <c r="JNF91" s="612"/>
      <c r="JNG91" s="612"/>
      <c r="JNH91" s="612"/>
      <c r="JNI91" s="612"/>
      <c r="JNJ91" s="612"/>
      <c r="JNK91" s="181"/>
      <c r="JNL91" s="611"/>
      <c r="JNM91" s="612"/>
      <c r="JNN91" s="612"/>
      <c r="JNO91" s="612"/>
      <c r="JNP91" s="612"/>
      <c r="JNQ91" s="612"/>
      <c r="JNR91" s="181"/>
      <c r="JNS91" s="611"/>
      <c r="JNT91" s="612"/>
      <c r="JNU91" s="612"/>
      <c r="JNV91" s="612"/>
      <c r="JNW91" s="612"/>
      <c r="JNX91" s="612"/>
      <c r="JNY91" s="181"/>
      <c r="JNZ91" s="611"/>
      <c r="JOA91" s="612"/>
      <c r="JOB91" s="612"/>
      <c r="JOC91" s="612"/>
      <c r="JOD91" s="612"/>
      <c r="JOE91" s="612"/>
      <c r="JOF91" s="181"/>
      <c r="JOG91" s="611"/>
      <c r="JOH91" s="612"/>
      <c r="JOI91" s="612"/>
      <c r="JOJ91" s="612"/>
      <c r="JOK91" s="612"/>
      <c r="JOL91" s="612"/>
      <c r="JOM91" s="181"/>
      <c r="JON91" s="611"/>
      <c r="JOO91" s="612"/>
      <c r="JOP91" s="612"/>
      <c r="JOQ91" s="612"/>
      <c r="JOR91" s="612"/>
      <c r="JOS91" s="612"/>
      <c r="JOT91" s="181"/>
      <c r="JOU91" s="611"/>
      <c r="JOV91" s="612"/>
      <c r="JOW91" s="612"/>
      <c r="JOX91" s="612"/>
      <c r="JOY91" s="612"/>
      <c r="JOZ91" s="612"/>
      <c r="JPA91" s="181"/>
      <c r="JPB91" s="611"/>
      <c r="JPC91" s="612"/>
      <c r="JPD91" s="612"/>
      <c r="JPE91" s="612"/>
      <c r="JPF91" s="612"/>
      <c r="JPG91" s="612"/>
      <c r="JPH91" s="181"/>
      <c r="JPI91" s="611"/>
      <c r="JPJ91" s="612"/>
      <c r="JPK91" s="612"/>
      <c r="JPL91" s="612"/>
      <c r="JPM91" s="612"/>
      <c r="JPN91" s="612"/>
      <c r="JPO91" s="181"/>
      <c r="JPP91" s="611"/>
      <c r="JPQ91" s="612"/>
      <c r="JPR91" s="612"/>
      <c r="JPS91" s="612"/>
      <c r="JPT91" s="612"/>
      <c r="JPU91" s="612"/>
      <c r="JPV91" s="181"/>
      <c r="JPW91" s="611"/>
      <c r="JPX91" s="612"/>
      <c r="JPY91" s="612"/>
      <c r="JPZ91" s="612"/>
      <c r="JQA91" s="612"/>
      <c r="JQB91" s="612"/>
      <c r="JQC91" s="181"/>
      <c r="JQD91" s="611"/>
      <c r="JQE91" s="612"/>
      <c r="JQF91" s="612"/>
      <c r="JQG91" s="612"/>
      <c r="JQH91" s="612"/>
      <c r="JQI91" s="612"/>
      <c r="JQJ91" s="181"/>
      <c r="JQK91" s="611"/>
      <c r="JQL91" s="612"/>
      <c r="JQM91" s="612"/>
      <c r="JQN91" s="612"/>
      <c r="JQO91" s="612"/>
      <c r="JQP91" s="612"/>
      <c r="JQQ91" s="181"/>
      <c r="JQR91" s="611"/>
      <c r="JQS91" s="612"/>
      <c r="JQT91" s="612"/>
      <c r="JQU91" s="612"/>
      <c r="JQV91" s="612"/>
      <c r="JQW91" s="612"/>
      <c r="JQX91" s="181"/>
      <c r="JQY91" s="611"/>
      <c r="JQZ91" s="612"/>
      <c r="JRA91" s="612"/>
      <c r="JRB91" s="612"/>
      <c r="JRC91" s="612"/>
      <c r="JRD91" s="612"/>
      <c r="JRE91" s="181"/>
      <c r="JRF91" s="611"/>
      <c r="JRG91" s="612"/>
      <c r="JRH91" s="612"/>
      <c r="JRI91" s="612"/>
      <c r="JRJ91" s="612"/>
      <c r="JRK91" s="612"/>
      <c r="JRL91" s="181"/>
      <c r="JRM91" s="611"/>
      <c r="JRN91" s="612"/>
      <c r="JRO91" s="612"/>
      <c r="JRP91" s="612"/>
      <c r="JRQ91" s="612"/>
      <c r="JRR91" s="612"/>
      <c r="JRS91" s="181"/>
      <c r="JRT91" s="611"/>
      <c r="JRU91" s="612"/>
      <c r="JRV91" s="612"/>
      <c r="JRW91" s="612"/>
      <c r="JRX91" s="612"/>
      <c r="JRY91" s="612"/>
      <c r="JRZ91" s="181"/>
      <c r="JSA91" s="611"/>
      <c r="JSB91" s="612"/>
      <c r="JSC91" s="612"/>
      <c r="JSD91" s="612"/>
      <c r="JSE91" s="612"/>
      <c r="JSF91" s="612"/>
      <c r="JSG91" s="181"/>
      <c r="JSH91" s="611"/>
      <c r="JSI91" s="612"/>
      <c r="JSJ91" s="612"/>
      <c r="JSK91" s="612"/>
      <c r="JSL91" s="612"/>
      <c r="JSM91" s="612"/>
      <c r="JSN91" s="181"/>
      <c r="JSO91" s="611"/>
      <c r="JSP91" s="612"/>
      <c r="JSQ91" s="612"/>
      <c r="JSR91" s="612"/>
      <c r="JSS91" s="612"/>
      <c r="JST91" s="612"/>
      <c r="JSU91" s="181"/>
      <c r="JSV91" s="611"/>
      <c r="JSW91" s="612"/>
      <c r="JSX91" s="612"/>
      <c r="JSY91" s="612"/>
      <c r="JSZ91" s="612"/>
      <c r="JTA91" s="612"/>
      <c r="JTB91" s="181"/>
      <c r="JTC91" s="611"/>
      <c r="JTD91" s="612"/>
      <c r="JTE91" s="612"/>
      <c r="JTF91" s="612"/>
      <c r="JTG91" s="612"/>
      <c r="JTH91" s="612"/>
      <c r="JTI91" s="181"/>
      <c r="JTJ91" s="611"/>
      <c r="JTK91" s="612"/>
      <c r="JTL91" s="612"/>
      <c r="JTM91" s="612"/>
      <c r="JTN91" s="612"/>
      <c r="JTO91" s="612"/>
      <c r="JTP91" s="181"/>
      <c r="JTQ91" s="611"/>
      <c r="JTR91" s="612"/>
      <c r="JTS91" s="612"/>
      <c r="JTT91" s="612"/>
      <c r="JTU91" s="612"/>
      <c r="JTV91" s="612"/>
      <c r="JTW91" s="181"/>
      <c r="JTX91" s="611"/>
      <c r="JTY91" s="612"/>
      <c r="JTZ91" s="612"/>
      <c r="JUA91" s="612"/>
      <c r="JUB91" s="612"/>
      <c r="JUC91" s="612"/>
      <c r="JUD91" s="181"/>
      <c r="JUE91" s="611"/>
      <c r="JUF91" s="612"/>
      <c r="JUG91" s="612"/>
      <c r="JUH91" s="612"/>
      <c r="JUI91" s="612"/>
      <c r="JUJ91" s="612"/>
      <c r="JUK91" s="181"/>
      <c r="JUL91" s="611"/>
      <c r="JUM91" s="612"/>
      <c r="JUN91" s="612"/>
      <c r="JUO91" s="612"/>
      <c r="JUP91" s="612"/>
      <c r="JUQ91" s="612"/>
      <c r="JUR91" s="181"/>
      <c r="JUS91" s="611"/>
      <c r="JUT91" s="612"/>
      <c r="JUU91" s="612"/>
      <c r="JUV91" s="612"/>
      <c r="JUW91" s="612"/>
      <c r="JUX91" s="612"/>
      <c r="JUY91" s="181"/>
      <c r="JUZ91" s="611"/>
      <c r="JVA91" s="612"/>
      <c r="JVB91" s="612"/>
      <c r="JVC91" s="612"/>
      <c r="JVD91" s="612"/>
      <c r="JVE91" s="612"/>
      <c r="JVF91" s="181"/>
      <c r="JVG91" s="611"/>
      <c r="JVH91" s="612"/>
      <c r="JVI91" s="612"/>
      <c r="JVJ91" s="612"/>
      <c r="JVK91" s="612"/>
      <c r="JVL91" s="612"/>
      <c r="JVM91" s="181"/>
      <c r="JVN91" s="611"/>
      <c r="JVO91" s="612"/>
      <c r="JVP91" s="612"/>
      <c r="JVQ91" s="612"/>
      <c r="JVR91" s="612"/>
      <c r="JVS91" s="612"/>
      <c r="JVT91" s="181"/>
      <c r="JVU91" s="611"/>
      <c r="JVV91" s="612"/>
      <c r="JVW91" s="612"/>
      <c r="JVX91" s="612"/>
      <c r="JVY91" s="612"/>
      <c r="JVZ91" s="612"/>
      <c r="JWA91" s="181"/>
      <c r="JWB91" s="611"/>
      <c r="JWC91" s="612"/>
      <c r="JWD91" s="612"/>
      <c r="JWE91" s="612"/>
      <c r="JWF91" s="612"/>
      <c r="JWG91" s="612"/>
      <c r="JWH91" s="181"/>
      <c r="JWI91" s="611"/>
      <c r="JWJ91" s="612"/>
      <c r="JWK91" s="612"/>
      <c r="JWL91" s="612"/>
      <c r="JWM91" s="612"/>
      <c r="JWN91" s="612"/>
      <c r="JWO91" s="181"/>
      <c r="JWP91" s="611"/>
      <c r="JWQ91" s="612"/>
      <c r="JWR91" s="612"/>
      <c r="JWS91" s="612"/>
      <c r="JWT91" s="612"/>
      <c r="JWU91" s="612"/>
      <c r="JWV91" s="181"/>
      <c r="JWW91" s="611"/>
      <c r="JWX91" s="612"/>
      <c r="JWY91" s="612"/>
      <c r="JWZ91" s="612"/>
      <c r="JXA91" s="612"/>
      <c r="JXB91" s="612"/>
      <c r="JXC91" s="181"/>
      <c r="JXD91" s="611"/>
      <c r="JXE91" s="612"/>
      <c r="JXF91" s="612"/>
      <c r="JXG91" s="612"/>
      <c r="JXH91" s="612"/>
      <c r="JXI91" s="612"/>
      <c r="JXJ91" s="181"/>
      <c r="JXK91" s="611"/>
      <c r="JXL91" s="612"/>
      <c r="JXM91" s="612"/>
      <c r="JXN91" s="612"/>
      <c r="JXO91" s="612"/>
      <c r="JXP91" s="612"/>
      <c r="JXQ91" s="181"/>
      <c r="JXR91" s="611"/>
      <c r="JXS91" s="612"/>
      <c r="JXT91" s="612"/>
      <c r="JXU91" s="612"/>
      <c r="JXV91" s="612"/>
      <c r="JXW91" s="612"/>
      <c r="JXX91" s="181"/>
      <c r="JXY91" s="611"/>
      <c r="JXZ91" s="612"/>
      <c r="JYA91" s="612"/>
      <c r="JYB91" s="612"/>
      <c r="JYC91" s="612"/>
      <c r="JYD91" s="612"/>
      <c r="JYE91" s="181"/>
      <c r="JYF91" s="611"/>
      <c r="JYG91" s="612"/>
      <c r="JYH91" s="612"/>
      <c r="JYI91" s="612"/>
      <c r="JYJ91" s="612"/>
      <c r="JYK91" s="612"/>
      <c r="JYL91" s="181"/>
      <c r="JYM91" s="611"/>
      <c r="JYN91" s="612"/>
      <c r="JYO91" s="612"/>
      <c r="JYP91" s="612"/>
      <c r="JYQ91" s="612"/>
      <c r="JYR91" s="612"/>
      <c r="JYS91" s="181"/>
      <c r="JYT91" s="611"/>
      <c r="JYU91" s="612"/>
      <c r="JYV91" s="612"/>
      <c r="JYW91" s="612"/>
      <c r="JYX91" s="612"/>
      <c r="JYY91" s="612"/>
      <c r="JYZ91" s="181"/>
      <c r="JZA91" s="611"/>
      <c r="JZB91" s="612"/>
      <c r="JZC91" s="612"/>
      <c r="JZD91" s="612"/>
      <c r="JZE91" s="612"/>
      <c r="JZF91" s="612"/>
      <c r="JZG91" s="181"/>
      <c r="JZH91" s="611"/>
      <c r="JZI91" s="612"/>
      <c r="JZJ91" s="612"/>
      <c r="JZK91" s="612"/>
      <c r="JZL91" s="612"/>
      <c r="JZM91" s="612"/>
      <c r="JZN91" s="181"/>
      <c r="JZO91" s="611"/>
      <c r="JZP91" s="612"/>
      <c r="JZQ91" s="612"/>
      <c r="JZR91" s="612"/>
      <c r="JZS91" s="612"/>
      <c r="JZT91" s="612"/>
      <c r="JZU91" s="181"/>
      <c r="JZV91" s="611"/>
      <c r="JZW91" s="612"/>
      <c r="JZX91" s="612"/>
      <c r="JZY91" s="612"/>
      <c r="JZZ91" s="612"/>
      <c r="KAA91" s="612"/>
      <c r="KAB91" s="181"/>
      <c r="KAC91" s="611"/>
      <c r="KAD91" s="612"/>
      <c r="KAE91" s="612"/>
      <c r="KAF91" s="612"/>
      <c r="KAG91" s="612"/>
      <c r="KAH91" s="612"/>
      <c r="KAI91" s="181"/>
      <c r="KAJ91" s="611"/>
      <c r="KAK91" s="612"/>
      <c r="KAL91" s="612"/>
      <c r="KAM91" s="612"/>
      <c r="KAN91" s="612"/>
      <c r="KAO91" s="612"/>
      <c r="KAP91" s="181"/>
      <c r="KAQ91" s="611"/>
      <c r="KAR91" s="612"/>
      <c r="KAS91" s="612"/>
      <c r="KAT91" s="612"/>
      <c r="KAU91" s="612"/>
      <c r="KAV91" s="612"/>
      <c r="KAW91" s="181"/>
      <c r="KAX91" s="611"/>
      <c r="KAY91" s="612"/>
      <c r="KAZ91" s="612"/>
      <c r="KBA91" s="612"/>
      <c r="KBB91" s="612"/>
      <c r="KBC91" s="612"/>
      <c r="KBD91" s="181"/>
      <c r="KBE91" s="611"/>
      <c r="KBF91" s="612"/>
      <c r="KBG91" s="612"/>
      <c r="KBH91" s="612"/>
      <c r="KBI91" s="612"/>
      <c r="KBJ91" s="612"/>
      <c r="KBK91" s="181"/>
      <c r="KBL91" s="611"/>
      <c r="KBM91" s="612"/>
      <c r="KBN91" s="612"/>
      <c r="KBO91" s="612"/>
      <c r="KBP91" s="612"/>
      <c r="KBQ91" s="612"/>
      <c r="KBR91" s="181"/>
      <c r="KBS91" s="611"/>
      <c r="KBT91" s="612"/>
      <c r="KBU91" s="612"/>
      <c r="KBV91" s="612"/>
      <c r="KBW91" s="612"/>
      <c r="KBX91" s="612"/>
      <c r="KBY91" s="181"/>
      <c r="KBZ91" s="611"/>
      <c r="KCA91" s="612"/>
      <c r="KCB91" s="612"/>
      <c r="KCC91" s="612"/>
      <c r="KCD91" s="612"/>
      <c r="KCE91" s="612"/>
      <c r="KCF91" s="181"/>
      <c r="KCG91" s="611"/>
      <c r="KCH91" s="612"/>
      <c r="KCI91" s="612"/>
      <c r="KCJ91" s="612"/>
      <c r="KCK91" s="612"/>
      <c r="KCL91" s="612"/>
      <c r="KCM91" s="181"/>
      <c r="KCN91" s="611"/>
      <c r="KCO91" s="612"/>
      <c r="KCP91" s="612"/>
      <c r="KCQ91" s="612"/>
      <c r="KCR91" s="612"/>
      <c r="KCS91" s="612"/>
      <c r="KCT91" s="181"/>
      <c r="KCU91" s="611"/>
      <c r="KCV91" s="612"/>
      <c r="KCW91" s="612"/>
      <c r="KCX91" s="612"/>
      <c r="KCY91" s="612"/>
      <c r="KCZ91" s="612"/>
      <c r="KDA91" s="181"/>
      <c r="KDB91" s="611"/>
      <c r="KDC91" s="612"/>
      <c r="KDD91" s="612"/>
      <c r="KDE91" s="612"/>
      <c r="KDF91" s="612"/>
      <c r="KDG91" s="612"/>
      <c r="KDH91" s="181"/>
      <c r="KDI91" s="611"/>
      <c r="KDJ91" s="612"/>
      <c r="KDK91" s="612"/>
      <c r="KDL91" s="612"/>
      <c r="KDM91" s="612"/>
      <c r="KDN91" s="612"/>
      <c r="KDO91" s="181"/>
      <c r="KDP91" s="611"/>
      <c r="KDQ91" s="612"/>
      <c r="KDR91" s="612"/>
      <c r="KDS91" s="612"/>
      <c r="KDT91" s="612"/>
      <c r="KDU91" s="612"/>
      <c r="KDV91" s="181"/>
      <c r="KDW91" s="611"/>
      <c r="KDX91" s="612"/>
      <c r="KDY91" s="612"/>
      <c r="KDZ91" s="612"/>
      <c r="KEA91" s="612"/>
      <c r="KEB91" s="612"/>
      <c r="KEC91" s="181"/>
      <c r="KED91" s="611"/>
      <c r="KEE91" s="612"/>
      <c r="KEF91" s="612"/>
      <c r="KEG91" s="612"/>
      <c r="KEH91" s="612"/>
      <c r="KEI91" s="612"/>
      <c r="KEJ91" s="181"/>
      <c r="KEK91" s="611"/>
      <c r="KEL91" s="612"/>
      <c r="KEM91" s="612"/>
      <c r="KEN91" s="612"/>
      <c r="KEO91" s="612"/>
      <c r="KEP91" s="612"/>
      <c r="KEQ91" s="181"/>
      <c r="KER91" s="611"/>
      <c r="KES91" s="612"/>
      <c r="KET91" s="612"/>
      <c r="KEU91" s="612"/>
      <c r="KEV91" s="612"/>
      <c r="KEW91" s="612"/>
      <c r="KEX91" s="181"/>
      <c r="KEY91" s="611"/>
      <c r="KEZ91" s="612"/>
      <c r="KFA91" s="612"/>
      <c r="KFB91" s="612"/>
      <c r="KFC91" s="612"/>
      <c r="KFD91" s="612"/>
      <c r="KFE91" s="181"/>
      <c r="KFF91" s="611"/>
      <c r="KFG91" s="612"/>
      <c r="KFH91" s="612"/>
      <c r="KFI91" s="612"/>
      <c r="KFJ91" s="612"/>
      <c r="KFK91" s="612"/>
      <c r="KFL91" s="181"/>
      <c r="KFM91" s="611"/>
      <c r="KFN91" s="612"/>
      <c r="KFO91" s="612"/>
      <c r="KFP91" s="612"/>
      <c r="KFQ91" s="612"/>
      <c r="KFR91" s="612"/>
      <c r="KFS91" s="181"/>
      <c r="KFT91" s="611"/>
      <c r="KFU91" s="612"/>
      <c r="KFV91" s="612"/>
      <c r="KFW91" s="612"/>
      <c r="KFX91" s="612"/>
      <c r="KFY91" s="612"/>
      <c r="KFZ91" s="181"/>
      <c r="KGA91" s="611"/>
      <c r="KGB91" s="612"/>
      <c r="KGC91" s="612"/>
      <c r="KGD91" s="612"/>
      <c r="KGE91" s="612"/>
      <c r="KGF91" s="612"/>
      <c r="KGG91" s="181"/>
      <c r="KGH91" s="611"/>
      <c r="KGI91" s="612"/>
      <c r="KGJ91" s="612"/>
      <c r="KGK91" s="612"/>
      <c r="KGL91" s="612"/>
      <c r="KGM91" s="612"/>
      <c r="KGN91" s="181"/>
      <c r="KGO91" s="611"/>
      <c r="KGP91" s="612"/>
      <c r="KGQ91" s="612"/>
      <c r="KGR91" s="612"/>
      <c r="KGS91" s="612"/>
      <c r="KGT91" s="612"/>
      <c r="KGU91" s="181"/>
      <c r="KGV91" s="611"/>
      <c r="KGW91" s="612"/>
      <c r="KGX91" s="612"/>
      <c r="KGY91" s="612"/>
      <c r="KGZ91" s="612"/>
      <c r="KHA91" s="612"/>
      <c r="KHB91" s="181"/>
      <c r="KHC91" s="611"/>
      <c r="KHD91" s="612"/>
      <c r="KHE91" s="612"/>
      <c r="KHF91" s="612"/>
      <c r="KHG91" s="612"/>
      <c r="KHH91" s="612"/>
      <c r="KHI91" s="181"/>
      <c r="KHJ91" s="611"/>
      <c r="KHK91" s="612"/>
      <c r="KHL91" s="612"/>
      <c r="KHM91" s="612"/>
      <c r="KHN91" s="612"/>
      <c r="KHO91" s="612"/>
      <c r="KHP91" s="181"/>
      <c r="KHQ91" s="611"/>
      <c r="KHR91" s="612"/>
      <c r="KHS91" s="612"/>
      <c r="KHT91" s="612"/>
      <c r="KHU91" s="612"/>
      <c r="KHV91" s="612"/>
      <c r="KHW91" s="181"/>
      <c r="KHX91" s="611"/>
      <c r="KHY91" s="612"/>
      <c r="KHZ91" s="612"/>
      <c r="KIA91" s="612"/>
      <c r="KIB91" s="612"/>
      <c r="KIC91" s="612"/>
      <c r="KID91" s="181"/>
      <c r="KIE91" s="611"/>
      <c r="KIF91" s="612"/>
      <c r="KIG91" s="612"/>
      <c r="KIH91" s="612"/>
      <c r="KII91" s="612"/>
      <c r="KIJ91" s="612"/>
      <c r="KIK91" s="181"/>
      <c r="KIL91" s="611"/>
      <c r="KIM91" s="612"/>
      <c r="KIN91" s="612"/>
      <c r="KIO91" s="612"/>
      <c r="KIP91" s="612"/>
      <c r="KIQ91" s="612"/>
      <c r="KIR91" s="181"/>
      <c r="KIS91" s="611"/>
      <c r="KIT91" s="612"/>
      <c r="KIU91" s="612"/>
      <c r="KIV91" s="612"/>
      <c r="KIW91" s="612"/>
      <c r="KIX91" s="612"/>
      <c r="KIY91" s="181"/>
      <c r="KIZ91" s="611"/>
      <c r="KJA91" s="612"/>
      <c r="KJB91" s="612"/>
      <c r="KJC91" s="612"/>
      <c r="KJD91" s="612"/>
      <c r="KJE91" s="612"/>
      <c r="KJF91" s="181"/>
      <c r="KJG91" s="611"/>
      <c r="KJH91" s="612"/>
      <c r="KJI91" s="612"/>
      <c r="KJJ91" s="612"/>
      <c r="KJK91" s="612"/>
      <c r="KJL91" s="612"/>
      <c r="KJM91" s="181"/>
      <c r="KJN91" s="611"/>
      <c r="KJO91" s="612"/>
      <c r="KJP91" s="612"/>
      <c r="KJQ91" s="612"/>
      <c r="KJR91" s="612"/>
      <c r="KJS91" s="612"/>
      <c r="KJT91" s="181"/>
      <c r="KJU91" s="611"/>
      <c r="KJV91" s="612"/>
      <c r="KJW91" s="612"/>
      <c r="KJX91" s="612"/>
      <c r="KJY91" s="612"/>
      <c r="KJZ91" s="612"/>
      <c r="KKA91" s="181"/>
      <c r="KKB91" s="611"/>
      <c r="KKC91" s="612"/>
      <c r="KKD91" s="612"/>
      <c r="KKE91" s="612"/>
      <c r="KKF91" s="612"/>
      <c r="KKG91" s="612"/>
      <c r="KKH91" s="181"/>
      <c r="KKI91" s="611"/>
      <c r="KKJ91" s="612"/>
      <c r="KKK91" s="612"/>
      <c r="KKL91" s="612"/>
      <c r="KKM91" s="612"/>
      <c r="KKN91" s="612"/>
      <c r="KKO91" s="181"/>
      <c r="KKP91" s="611"/>
      <c r="KKQ91" s="612"/>
      <c r="KKR91" s="612"/>
      <c r="KKS91" s="612"/>
      <c r="KKT91" s="612"/>
      <c r="KKU91" s="612"/>
      <c r="KKV91" s="181"/>
      <c r="KKW91" s="611"/>
      <c r="KKX91" s="612"/>
      <c r="KKY91" s="612"/>
      <c r="KKZ91" s="612"/>
      <c r="KLA91" s="612"/>
      <c r="KLB91" s="612"/>
      <c r="KLC91" s="181"/>
      <c r="KLD91" s="611"/>
      <c r="KLE91" s="612"/>
      <c r="KLF91" s="612"/>
      <c r="KLG91" s="612"/>
      <c r="KLH91" s="612"/>
      <c r="KLI91" s="612"/>
      <c r="KLJ91" s="181"/>
      <c r="KLK91" s="611"/>
      <c r="KLL91" s="612"/>
      <c r="KLM91" s="612"/>
      <c r="KLN91" s="612"/>
      <c r="KLO91" s="612"/>
      <c r="KLP91" s="612"/>
      <c r="KLQ91" s="181"/>
      <c r="KLR91" s="611"/>
      <c r="KLS91" s="612"/>
      <c r="KLT91" s="612"/>
      <c r="KLU91" s="612"/>
      <c r="KLV91" s="612"/>
      <c r="KLW91" s="612"/>
      <c r="KLX91" s="181"/>
      <c r="KLY91" s="611"/>
      <c r="KLZ91" s="612"/>
      <c r="KMA91" s="612"/>
      <c r="KMB91" s="612"/>
      <c r="KMC91" s="612"/>
      <c r="KMD91" s="612"/>
      <c r="KME91" s="181"/>
      <c r="KMF91" s="611"/>
      <c r="KMG91" s="612"/>
      <c r="KMH91" s="612"/>
      <c r="KMI91" s="612"/>
      <c r="KMJ91" s="612"/>
      <c r="KMK91" s="612"/>
      <c r="KML91" s="181"/>
      <c r="KMM91" s="611"/>
      <c r="KMN91" s="612"/>
      <c r="KMO91" s="612"/>
      <c r="KMP91" s="612"/>
      <c r="KMQ91" s="612"/>
      <c r="KMR91" s="612"/>
      <c r="KMS91" s="181"/>
      <c r="KMT91" s="611"/>
      <c r="KMU91" s="612"/>
      <c r="KMV91" s="612"/>
      <c r="KMW91" s="612"/>
      <c r="KMX91" s="612"/>
      <c r="KMY91" s="612"/>
      <c r="KMZ91" s="181"/>
      <c r="KNA91" s="611"/>
      <c r="KNB91" s="612"/>
      <c r="KNC91" s="612"/>
      <c r="KND91" s="612"/>
      <c r="KNE91" s="612"/>
      <c r="KNF91" s="612"/>
      <c r="KNG91" s="181"/>
      <c r="KNH91" s="611"/>
      <c r="KNI91" s="612"/>
      <c r="KNJ91" s="612"/>
      <c r="KNK91" s="612"/>
      <c r="KNL91" s="612"/>
      <c r="KNM91" s="612"/>
      <c r="KNN91" s="181"/>
      <c r="KNO91" s="611"/>
      <c r="KNP91" s="612"/>
      <c r="KNQ91" s="612"/>
      <c r="KNR91" s="612"/>
      <c r="KNS91" s="612"/>
      <c r="KNT91" s="612"/>
      <c r="KNU91" s="181"/>
      <c r="KNV91" s="611"/>
      <c r="KNW91" s="612"/>
      <c r="KNX91" s="612"/>
      <c r="KNY91" s="612"/>
      <c r="KNZ91" s="612"/>
      <c r="KOA91" s="612"/>
      <c r="KOB91" s="181"/>
      <c r="KOC91" s="611"/>
      <c r="KOD91" s="612"/>
      <c r="KOE91" s="612"/>
      <c r="KOF91" s="612"/>
      <c r="KOG91" s="612"/>
      <c r="KOH91" s="612"/>
      <c r="KOI91" s="181"/>
      <c r="KOJ91" s="611"/>
      <c r="KOK91" s="612"/>
      <c r="KOL91" s="612"/>
      <c r="KOM91" s="612"/>
      <c r="KON91" s="612"/>
      <c r="KOO91" s="612"/>
      <c r="KOP91" s="181"/>
      <c r="KOQ91" s="611"/>
      <c r="KOR91" s="612"/>
      <c r="KOS91" s="612"/>
      <c r="KOT91" s="612"/>
      <c r="KOU91" s="612"/>
      <c r="KOV91" s="612"/>
      <c r="KOW91" s="181"/>
      <c r="KOX91" s="611"/>
      <c r="KOY91" s="612"/>
      <c r="KOZ91" s="612"/>
      <c r="KPA91" s="612"/>
      <c r="KPB91" s="612"/>
      <c r="KPC91" s="612"/>
      <c r="KPD91" s="181"/>
      <c r="KPE91" s="611"/>
      <c r="KPF91" s="612"/>
      <c r="KPG91" s="612"/>
      <c r="KPH91" s="612"/>
      <c r="KPI91" s="612"/>
      <c r="KPJ91" s="612"/>
      <c r="KPK91" s="181"/>
      <c r="KPL91" s="611"/>
      <c r="KPM91" s="612"/>
      <c r="KPN91" s="612"/>
      <c r="KPO91" s="612"/>
      <c r="KPP91" s="612"/>
      <c r="KPQ91" s="612"/>
      <c r="KPR91" s="181"/>
      <c r="KPS91" s="611"/>
      <c r="KPT91" s="612"/>
      <c r="KPU91" s="612"/>
      <c r="KPV91" s="612"/>
      <c r="KPW91" s="612"/>
      <c r="KPX91" s="612"/>
      <c r="KPY91" s="181"/>
      <c r="KPZ91" s="611"/>
      <c r="KQA91" s="612"/>
      <c r="KQB91" s="612"/>
      <c r="KQC91" s="612"/>
      <c r="KQD91" s="612"/>
      <c r="KQE91" s="612"/>
      <c r="KQF91" s="181"/>
      <c r="KQG91" s="611"/>
      <c r="KQH91" s="612"/>
      <c r="KQI91" s="612"/>
      <c r="KQJ91" s="612"/>
      <c r="KQK91" s="612"/>
      <c r="KQL91" s="612"/>
      <c r="KQM91" s="181"/>
      <c r="KQN91" s="611"/>
      <c r="KQO91" s="612"/>
      <c r="KQP91" s="612"/>
      <c r="KQQ91" s="612"/>
      <c r="KQR91" s="612"/>
      <c r="KQS91" s="612"/>
      <c r="KQT91" s="181"/>
      <c r="KQU91" s="611"/>
      <c r="KQV91" s="612"/>
      <c r="KQW91" s="612"/>
      <c r="KQX91" s="612"/>
      <c r="KQY91" s="612"/>
      <c r="KQZ91" s="612"/>
      <c r="KRA91" s="181"/>
      <c r="KRB91" s="611"/>
      <c r="KRC91" s="612"/>
      <c r="KRD91" s="612"/>
      <c r="KRE91" s="612"/>
      <c r="KRF91" s="612"/>
      <c r="KRG91" s="612"/>
      <c r="KRH91" s="181"/>
      <c r="KRI91" s="611"/>
      <c r="KRJ91" s="612"/>
      <c r="KRK91" s="612"/>
      <c r="KRL91" s="612"/>
      <c r="KRM91" s="612"/>
      <c r="KRN91" s="612"/>
      <c r="KRO91" s="181"/>
      <c r="KRP91" s="611"/>
      <c r="KRQ91" s="612"/>
      <c r="KRR91" s="612"/>
      <c r="KRS91" s="612"/>
      <c r="KRT91" s="612"/>
      <c r="KRU91" s="612"/>
      <c r="KRV91" s="181"/>
      <c r="KRW91" s="611"/>
      <c r="KRX91" s="612"/>
      <c r="KRY91" s="612"/>
      <c r="KRZ91" s="612"/>
      <c r="KSA91" s="612"/>
      <c r="KSB91" s="612"/>
      <c r="KSC91" s="181"/>
      <c r="KSD91" s="611"/>
      <c r="KSE91" s="612"/>
      <c r="KSF91" s="612"/>
      <c r="KSG91" s="612"/>
      <c r="KSH91" s="612"/>
      <c r="KSI91" s="612"/>
      <c r="KSJ91" s="181"/>
      <c r="KSK91" s="611"/>
      <c r="KSL91" s="612"/>
      <c r="KSM91" s="612"/>
      <c r="KSN91" s="612"/>
      <c r="KSO91" s="612"/>
      <c r="KSP91" s="612"/>
      <c r="KSQ91" s="181"/>
      <c r="KSR91" s="611"/>
      <c r="KSS91" s="612"/>
      <c r="KST91" s="612"/>
      <c r="KSU91" s="612"/>
      <c r="KSV91" s="612"/>
      <c r="KSW91" s="612"/>
      <c r="KSX91" s="181"/>
      <c r="KSY91" s="611"/>
      <c r="KSZ91" s="612"/>
      <c r="KTA91" s="612"/>
      <c r="KTB91" s="612"/>
      <c r="KTC91" s="612"/>
      <c r="KTD91" s="612"/>
      <c r="KTE91" s="181"/>
      <c r="KTF91" s="611"/>
      <c r="KTG91" s="612"/>
      <c r="KTH91" s="612"/>
      <c r="KTI91" s="612"/>
      <c r="KTJ91" s="612"/>
      <c r="KTK91" s="612"/>
      <c r="KTL91" s="181"/>
      <c r="KTM91" s="611"/>
      <c r="KTN91" s="612"/>
      <c r="KTO91" s="612"/>
      <c r="KTP91" s="612"/>
      <c r="KTQ91" s="612"/>
      <c r="KTR91" s="612"/>
      <c r="KTS91" s="181"/>
      <c r="KTT91" s="611"/>
      <c r="KTU91" s="612"/>
      <c r="KTV91" s="612"/>
      <c r="KTW91" s="612"/>
      <c r="KTX91" s="612"/>
      <c r="KTY91" s="612"/>
      <c r="KTZ91" s="181"/>
      <c r="KUA91" s="611"/>
      <c r="KUB91" s="612"/>
      <c r="KUC91" s="612"/>
      <c r="KUD91" s="612"/>
      <c r="KUE91" s="612"/>
      <c r="KUF91" s="612"/>
      <c r="KUG91" s="181"/>
      <c r="KUH91" s="611"/>
      <c r="KUI91" s="612"/>
      <c r="KUJ91" s="612"/>
      <c r="KUK91" s="612"/>
      <c r="KUL91" s="612"/>
      <c r="KUM91" s="612"/>
      <c r="KUN91" s="181"/>
      <c r="KUO91" s="611"/>
      <c r="KUP91" s="612"/>
      <c r="KUQ91" s="612"/>
      <c r="KUR91" s="612"/>
      <c r="KUS91" s="612"/>
      <c r="KUT91" s="612"/>
      <c r="KUU91" s="181"/>
      <c r="KUV91" s="611"/>
      <c r="KUW91" s="612"/>
      <c r="KUX91" s="612"/>
      <c r="KUY91" s="612"/>
      <c r="KUZ91" s="612"/>
      <c r="KVA91" s="612"/>
      <c r="KVB91" s="181"/>
      <c r="KVC91" s="611"/>
      <c r="KVD91" s="612"/>
      <c r="KVE91" s="612"/>
      <c r="KVF91" s="612"/>
      <c r="KVG91" s="612"/>
      <c r="KVH91" s="612"/>
      <c r="KVI91" s="181"/>
      <c r="KVJ91" s="611"/>
      <c r="KVK91" s="612"/>
      <c r="KVL91" s="612"/>
      <c r="KVM91" s="612"/>
      <c r="KVN91" s="612"/>
      <c r="KVO91" s="612"/>
      <c r="KVP91" s="181"/>
      <c r="KVQ91" s="611"/>
      <c r="KVR91" s="612"/>
      <c r="KVS91" s="612"/>
      <c r="KVT91" s="612"/>
      <c r="KVU91" s="612"/>
      <c r="KVV91" s="612"/>
      <c r="KVW91" s="181"/>
      <c r="KVX91" s="611"/>
      <c r="KVY91" s="612"/>
      <c r="KVZ91" s="612"/>
      <c r="KWA91" s="612"/>
      <c r="KWB91" s="612"/>
      <c r="KWC91" s="612"/>
      <c r="KWD91" s="181"/>
      <c r="KWE91" s="611"/>
      <c r="KWF91" s="612"/>
      <c r="KWG91" s="612"/>
      <c r="KWH91" s="612"/>
      <c r="KWI91" s="612"/>
      <c r="KWJ91" s="612"/>
      <c r="KWK91" s="181"/>
      <c r="KWL91" s="611"/>
      <c r="KWM91" s="612"/>
      <c r="KWN91" s="612"/>
      <c r="KWO91" s="612"/>
      <c r="KWP91" s="612"/>
      <c r="KWQ91" s="612"/>
      <c r="KWR91" s="181"/>
      <c r="KWS91" s="611"/>
      <c r="KWT91" s="612"/>
      <c r="KWU91" s="612"/>
      <c r="KWV91" s="612"/>
      <c r="KWW91" s="612"/>
      <c r="KWX91" s="612"/>
      <c r="KWY91" s="181"/>
      <c r="KWZ91" s="611"/>
      <c r="KXA91" s="612"/>
      <c r="KXB91" s="612"/>
      <c r="KXC91" s="612"/>
      <c r="KXD91" s="612"/>
      <c r="KXE91" s="612"/>
      <c r="KXF91" s="181"/>
      <c r="KXG91" s="611"/>
      <c r="KXH91" s="612"/>
      <c r="KXI91" s="612"/>
      <c r="KXJ91" s="612"/>
      <c r="KXK91" s="612"/>
      <c r="KXL91" s="612"/>
      <c r="KXM91" s="181"/>
      <c r="KXN91" s="611"/>
      <c r="KXO91" s="612"/>
      <c r="KXP91" s="612"/>
      <c r="KXQ91" s="612"/>
      <c r="KXR91" s="612"/>
      <c r="KXS91" s="612"/>
      <c r="KXT91" s="181"/>
      <c r="KXU91" s="611"/>
      <c r="KXV91" s="612"/>
      <c r="KXW91" s="612"/>
      <c r="KXX91" s="612"/>
      <c r="KXY91" s="612"/>
      <c r="KXZ91" s="612"/>
      <c r="KYA91" s="181"/>
      <c r="KYB91" s="611"/>
      <c r="KYC91" s="612"/>
      <c r="KYD91" s="612"/>
      <c r="KYE91" s="612"/>
      <c r="KYF91" s="612"/>
      <c r="KYG91" s="612"/>
      <c r="KYH91" s="181"/>
      <c r="KYI91" s="611"/>
      <c r="KYJ91" s="612"/>
      <c r="KYK91" s="612"/>
      <c r="KYL91" s="612"/>
      <c r="KYM91" s="612"/>
      <c r="KYN91" s="612"/>
      <c r="KYO91" s="181"/>
      <c r="KYP91" s="611"/>
      <c r="KYQ91" s="612"/>
      <c r="KYR91" s="612"/>
      <c r="KYS91" s="612"/>
      <c r="KYT91" s="612"/>
      <c r="KYU91" s="612"/>
      <c r="KYV91" s="181"/>
      <c r="KYW91" s="611"/>
      <c r="KYX91" s="612"/>
      <c r="KYY91" s="612"/>
      <c r="KYZ91" s="612"/>
      <c r="KZA91" s="612"/>
      <c r="KZB91" s="612"/>
      <c r="KZC91" s="181"/>
      <c r="KZD91" s="611"/>
      <c r="KZE91" s="612"/>
      <c r="KZF91" s="612"/>
      <c r="KZG91" s="612"/>
      <c r="KZH91" s="612"/>
      <c r="KZI91" s="612"/>
      <c r="KZJ91" s="181"/>
      <c r="KZK91" s="611"/>
      <c r="KZL91" s="612"/>
      <c r="KZM91" s="612"/>
      <c r="KZN91" s="612"/>
      <c r="KZO91" s="612"/>
      <c r="KZP91" s="612"/>
      <c r="KZQ91" s="181"/>
      <c r="KZR91" s="611"/>
      <c r="KZS91" s="612"/>
      <c r="KZT91" s="612"/>
      <c r="KZU91" s="612"/>
      <c r="KZV91" s="612"/>
      <c r="KZW91" s="612"/>
      <c r="KZX91" s="181"/>
      <c r="KZY91" s="611"/>
      <c r="KZZ91" s="612"/>
      <c r="LAA91" s="612"/>
      <c r="LAB91" s="612"/>
      <c r="LAC91" s="612"/>
      <c r="LAD91" s="612"/>
      <c r="LAE91" s="181"/>
      <c r="LAF91" s="611"/>
      <c r="LAG91" s="612"/>
      <c r="LAH91" s="612"/>
      <c r="LAI91" s="612"/>
      <c r="LAJ91" s="612"/>
      <c r="LAK91" s="612"/>
      <c r="LAL91" s="181"/>
      <c r="LAM91" s="611"/>
      <c r="LAN91" s="612"/>
      <c r="LAO91" s="612"/>
      <c r="LAP91" s="612"/>
      <c r="LAQ91" s="612"/>
      <c r="LAR91" s="612"/>
      <c r="LAS91" s="181"/>
      <c r="LAT91" s="611"/>
      <c r="LAU91" s="612"/>
      <c r="LAV91" s="612"/>
      <c r="LAW91" s="612"/>
      <c r="LAX91" s="612"/>
      <c r="LAY91" s="612"/>
      <c r="LAZ91" s="181"/>
      <c r="LBA91" s="611"/>
      <c r="LBB91" s="612"/>
      <c r="LBC91" s="612"/>
      <c r="LBD91" s="612"/>
      <c r="LBE91" s="612"/>
      <c r="LBF91" s="612"/>
      <c r="LBG91" s="181"/>
      <c r="LBH91" s="611"/>
      <c r="LBI91" s="612"/>
      <c r="LBJ91" s="612"/>
      <c r="LBK91" s="612"/>
      <c r="LBL91" s="612"/>
      <c r="LBM91" s="612"/>
      <c r="LBN91" s="181"/>
      <c r="LBO91" s="611"/>
      <c r="LBP91" s="612"/>
      <c r="LBQ91" s="612"/>
      <c r="LBR91" s="612"/>
      <c r="LBS91" s="612"/>
      <c r="LBT91" s="612"/>
      <c r="LBU91" s="181"/>
      <c r="LBV91" s="611"/>
      <c r="LBW91" s="612"/>
      <c r="LBX91" s="612"/>
      <c r="LBY91" s="612"/>
      <c r="LBZ91" s="612"/>
      <c r="LCA91" s="612"/>
      <c r="LCB91" s="181"/>
      <c r="LCC91" s="611"/>
      <c r="LCD91" s="612"/>
      <c r="LCE91" s="612"/>
      <c r="LCF91" s="612"/>
      <c r="LCG91" s="612"/>
      <c r="LCH91" s="612"/>
      <c r="LCI91" s="181"/>
      <c r="LCJ91" s="611"/>
      <c r="LCK91" s="612"/>
      <c r="LCL91" s="612"/>
      <c r="LCM91" s="612"/>
      <c r="LCN91" s="612"/>
      <c r="LCO91" s="612"/>
      <c r="LCP91" s="181"/>
      <c r="LCQ91" s="611"/>
      <c r="LCR91" s="612"/>
      <c r="LCS91" s="612"/>
      <c r="LCT91" s="612"/>
      <c r="LCU91" s="612"/>
      <c r="LCV91" s="612"/>
      <c r="LCW91" s="181"/>
      <c r="LCX91" s="611"/>
      <c r="LCY91" s="612"/>
      <c r="LCZ91" s="612"/>
      <c r="LDA91" s="612"/>
      <c r="LDB91" s="612"/>
      <c r="LDC91" s="612"/>
      <c r="LDD91" s="181"/>
      <c r="LDE91" s="611"/>
      <c r="LDF91" s="612"/>
      <c r="LDG91" s="612"/>
      <c r="LDH91" s="612"/>
      <c r="LDI91" s="612"/>
      <c r="LDJ91" s="612"/>
      <c r="LDK91" s="181"/>
      <c r="LDL91" s="611"/>
      <c r="LDM91" s="612"/>
      <c r="LDN91" s="612"/>
      <c r="LDO91" s="612"/>
      <c r="LDP91" s="612"/>
      <c r="LDQ91" s="612"/>
      <c r="LDR91" s="181"/>
      <c r="LDS91" s="611"/>
      <c r="LDT91" s="612"/>
      <c r="LDU91" s="612"/>
      <c r="LDV91" s="612"/>
      <c r="LDW91" s="612"/>
      <c r="LDX91" s="612"/>
      <c r="LDY91" s="181"/>
      <c r="LDZ91" s="611"/>
      <c r="LEA91" s="612"/>
      <c r="LEB91" s="612"/>
      <c r="LEC91" s="612"/>
      <c r="LED91" s="612"/>
      <c r="LEE91" s="612"/>
      <c r="LEF91" s="181"/>
      <c r="LEG91" s="611"/>
      <c r="LEH91" s="612"/>
      <c r="LEI91" s="612"/>
      <c r="LEJ91" s="612"/>
      <c r="LEK91" s="612"/>
      <c r="LEL91" s="612"/>
      <c r="LEM91" s="181"/>
      <c r="LEN91" s="611"/>
      <c r="LEO91" s="612"/>
      <c r="LEP91" s="612"/>
      <c r="LEQ91" s="612"/>
      <c r="LER91" s="612"/>
      <c r="LES91" s="612"/>
      <c r="LET91" s="181"/>
      <c r="LEU91" s="611"/>
      <c r="LEV91" s="612"/>
      <c r="LEW91" s="612"/>
      <c r="LEX91" s="612"/>
      <c r="LEY91" s="612"/>
      <c r="LEZ91" s="612"/>
      <c r="LFA91" s="181"/>
      <c r="LFB91" s="611"/>
      <c r="LFC91" s="612"/>
      <c r="LFD91" s="612"/>
      <c r="LFE91" s="612"/>
      <c r="LFF91" s="612"/>
      <c r="LFG91" s="612"/>
      <c r="LFH91" s="181"/>
      <c r="LFI91" s="611"/>
      <c r="LFJ91" s="612"/>
      <c r="LFK91" s="612"/>
      <c r="LFL91" s="612"/>
      <c r="LFM91" s="612"/>
      <c r="LFN91" s="612"/>
      <c r="LFO91" s="181"/>
      <c r="LFP91" s="611"/>
      <c r="LFQ91" s="612"/>
      <c r="LFR91" s="612"/>
      <c r="LFS91" s="612"/>
      <c r="LFT91" s="612"/>
      <c r="LFU91" s="612"/>
      <c r="LFV91" s="181"/>
      <c r="LFW91" s="611"/>
      <c r="LFX91" s="612"/>
      <c r="LFY91" s="612"/>
      <c r="LFZ91" s="612"/>
      <c r="LGA91" s="612"/>
      <c r="LGB91" s="612"/>
      <c r="LGC91" s="181"/>
      <c r="LGD91" s="611"/>
      <c r="LGE91" s="612"/>
      <c r="LGF91" s="612"/>
      <c r="LGG91" s="612"/>
      <c r="LGH91" s="612"/>
      <c r="LGI91" s="612"/>
      <c r="LGJ91" s="181"/>
      <c r="LGK91" s="611"/>
      <c r="LGL91" s="612"/>
      <c r="LGM91" s="612"/>
      <c r="LGN91" s="612"/>
      <c r="LGO91" s="612"/>
      <c r="LGP91" s="612"/>
      <c r="LGQ91" s="181"/>
      <c r="LGR91" s="611"/>
      <c r="LGS91" s="612"/>
      <c r="LGT91" s="612"/>
      <c r="LGU91" s="612"/>
      <c r="LGV91" s="612"/>
      <c r="LGW91" s="612"/>
      <c r="LGX91" s="181"/>
      <c r="LGY91" s="611"/>
      <c r="LGZ91" s="612"/>
      <c r="LHA91" s="612"/>
      <c r="LHB91" s="612"/>
      <c r="LHC91" s="612"/>
      <c r="LHD91" s="612"/>
      <c r="LHE91" s="181"/>
      <c r="LHF91" s="611"/>
      <c r="LHG91" s="612"/>
      <c r="LHH91" s="612"/>
      <c r="LHI91" s="612"/>
      <c r="LHJ91" s="612"/>
      <c r="LHK91" s="612"/>
      <c r="LHL91" s="181"/>
      <c r="LHM91" s="611"/>
      <c r="LHN91" s="612"/>
      <c r="LHO91" s="612"/>
      <c r="LHP91" s="612"/>
      <c r="LHQ91" s="612"/>
      <c r="LHR91" s="612"/>
      <c r="LHS91" s="181"/>
      <c r="LHT91" s="611"/>
      <c r="LHU91" s="612"/>
      <c r="LHV91" s="612"/>
      <c r="LHW91" s="612"/>
      <c r="LHX91" s="612"/>
      <c r="LHY91" s="612"/>
      <c r="LHZ91" s="181"/>
      <c r="LIA91" s="611"/>
      <c r="LIB91" s="612"/>
      <c r="LIC91" s="612"/>
      <c r="LID91" s="612"/>
      <c r="LIE91" s="612"/>
      <c r="LIF91" s="612"/>
      <c r="LIG91" s="181"/>
      <c r="LIH91" s="611"/>
      <c r="LII91" s="612"/>
      <c r="LIJ91" s="612"/>
      <c r="LIK91" s="612"/>
      <c r="LIL91" s="612"/>
      <c r="LIM91" s="612"/>
      <c r="LIN91" s="181"/>
      <c r="LIO91" s="611"/>
      <c r="LIP91" s="612"/>
      <c r="LIQ91" s="612"/>
      <c r="LIR91" s="612"/>
      <c r="LIS91" s="612"/>
      <c r="LIT91" s="612"/>
      <c r="LIU91" s="181"/>
      <c r="LIV91" s="611"/>
      <c r="LIW91" s="612"/>
      <c r="LIX91" s="612"/>
      <c r="LIY91" s="612"/>
      <c r="LIZ91" s="612"/>
      <c r="LJA91" s="612"/>
      <c r="LJB91" s="181"/>
      <c r="LJC91" s="611"/>
      <c r="LJD91" s="612"/>
      <c r="LJE91" s="612"/>
      <c r="LJF91" s="612"/>
      <c r="LJG91" s="612"/>
      <c r="LJH91" s="612"/>
      <c r="LJI91" s="181"/>
      <c r="LJJ91" s="611"/>
      <c r="LJK91" s="612"/>
      <c r="LJL91" s="612"/>
      <c r="LJM91" s="612"/>
      <c r="LJN91" s="612"/>
      <c r="LJO91" s="612"/>
      <c r="LJP91" s="181"/>
      <c r="LJQ91" s="611"/>
      <c r="LJR91" s="612"/>
      <c r="LJS91" s="612"/>
      <c r="LJT91" s="612"/>
      <c r="LJU91" s="612"/>
      <c r="LJV91" s="612"/>
      <c r="LJW91" s="181"/>
      <c r="LJX91" s="611"/>
      <c r="LJY91" s="612"/>
      <c r="LJZ91" s="612"/>
      <c r="LKA91" s="612"/>
      <c r="LKB91" s="612"/>
      <c r="LKC91" s="612"/>
      <c r="LKD91" s="181"/>
      <c r="LKE91" s="611"/>
      <c r="LKF91" s="612"/>
      <c r="LKG91" s="612"/>
      <c r="LKH91" s="612"/>
      <c r="LKI91" s="612"/>
      <c r="LKJ91" s="612"/>
      <c r="LKK91" s="181"/>
      <c r="LKL91" s="611"/>
      <c r="LKM91" s="612"/>
      <c r="LKN91" s="612"/>
      <c r="LKO91" s="612"/>
      <c r="LKP91" s="612"/>
      <c r="LKQ91" s="612"/>
      <c r="LKR91" s="181"/>
      <c r="LKS91" s="611"/>
      <c r="LKT91" s="612"/>
      <c r="LKU91" s="612"/>
      <c r="LKV91" s="612"/>
      <c r="LKW91" s="612"/>
      <c r="LKX91" s="612"/>
      <c r="LKY91" s="181"/>
      <c r="LKZ91" s="611"/>
      <c r="LLA91" s="612"/>
      <c r="LLB91" s="612"/>
      <c r="LLC91" s="612"/>
      <c r="LLD91" s="612"/>
      <c r="LLE91" s="612"/>
      <c r="LLF91" s="181"/>
      <c r="LLG91" s="611"/>
      <c r="LLH91" s="612"/>
      <c r="LLI91" s="612"/>
      <c r="LLJ91" s="612"/>
      <c r="LLK91" s="612"/>
      <c r="LLL91" s="612"/>
      <c r="LLM91" s="181"/>
      <c r="LLN91" s="611"/>
      <c r="LLO91" s="612"/>
      <c r="LLP91" s="612"/>
      <c r="LLQ91" s="612"/>
      <c r="LLR91" s="612"/>
      <c r="LLS91" s="612"/>
      <c r="LLT91" s="181"/>
      <c r="LLU91" s="611"/>
      <c r="LLV91" s="612"/>
      <c r="LLW91" s="612"/>
      <c r="LLX91" s="612"/>
      <c r="LLY91" s="612"/>
      <c r="LLZ91" s="612"/>
      <c r="LMA91" s="181"/>
      <c r="LMB91" s="611"/>
      <c r="LMC91" s="612"/>
      <c r="LMD91" s="612"/>
      <c r="LME91" s="612"/>
      <c r="LMF91" s="612"/>
      <c r="LMG91" s="612"/>
      <c r="LMH91" s="181"/>
      <c r="LMI91" s="611"/>
      <c r="LMJ91" s="612"/>
      <c r="LMK91" s="612"/>
      <c r="LML91" s="612"/>
      <c r="LMM91" s="612"/>
      <c r="LMN91" s="612"/>
      <c r="LMO91" s="181"/>
      <c r="LMP91" s="611"/>
      <c r="LMQ91" s="612"/>
      <c r="LMR91" s="612"/>
      <c r="LMS91" s="612"/>
      <c r="LMT91" s="612"/>
      <c r="LMU91" s="612"/>
      <c r="LMV91" s="181"/>
      <c r="LMW91" s="611"/>
      <c r="LMX91" s="612"/>
      <c r="LMY91" s="612"/>
      <c r="LMZ91" s="612"/>
      <c r="LNA91" s="612"/>
      <c r="LNB91" s="612"/>
      <c r="LNC91" s="181"/>
      <c r="LND91" s="611"/>
      <c r="LNE91" s="612"/>
      <c r="LNF91" s="612"/>
      <c r="LNG91" s="612"/>
      <c r="LNH91" s="612"/>
      <c r="LNI91" s="612"/>
      <c r="LNJ91" s="181"/>
      <c r="LNK91" s="611"/>
      <c r="LNL91" s="612"/>
      <c r="LNM91" s="612"/>
      <c r="LNN91" s="612"/>
      <c r="LNO91" s="612"/>
      <c r="LNP91" s="612"/>
      <c r="LNQ91" s="181"/>
      <c r="LNR91" s="611"/>
      <c r="LNS91" s="612"/>
      <c r="LNT91" s="612"/>
      <c r="LNU91" s="612"/>
      <c r="LNV91" s="612"/>
      <c r="LNW91" s="612"/>
      <c r="LNX91" s="181"/>
      <c r="LNY91" s="611"/>
      <c r="LNZ91" s="612"/>
      <c r="LOA91" s="612"/>
      <c r="LOB91" s="612"/>
      <c r="LOC91" s="612"/>
      <c r="LOD91" s="612"/>
      <c r="LOE91" s="181"/>
      <c r="LOF91" s="611"/>
      <c r="LOG91" s="612"/>
      <c r="LOH91" s="612"/>
      <c r="LOI91" s="612"/>
      <c r="LOJ91" s="612"/>
      <c r="LOK91" s="612"/>
      <c r="LOL91" s="181"/>
      <c r="LOM91" s="611"/>
      <c r="LON91" s="612"/>
      <c r="LOO91" s="612"/>
      <c r="LOP91" s="612"/>
      <c r="LOQ91" s="612"/>
      <c r="LOR91" s="612"/>
      <c r="LOS91" s="181"/>
      <c r="LOT91" s="611"/>
      <c r="LOU91" s="612"/>
      <c r="LOV91" s="612"/>
      <c r="LOW91" s="612"/>
      <c r="LOX91" s="612"/>
      <c r="LOY91" s="612"/>
      <c r="LOZ91" s="181"/>
      <c r="LPA91" s="611"/>
      <c r="LPB91" s="612"/>
      <c r="LPC91" s="612"/>
      <c r="LPD91" s="612"/>
      <c r="LPE91" s="612"/>
      <c r="LPF91" s="612"/>
      <c r="LPG91" s="181"/>
      <c r="LPH91" s="611"/>
      <c r="LPI91" s="612"/>
      <c r="LPJ91" s="612"/>
      <c r="LPK91" s="612"/>
      <c r="LPL91" s="612"/>
      <c r="LPM91" s="612"/>
      <c r="LPN91" s="181"/>
      <c r="LPO91" s="611"/>
      <c r="LPP91" s="612"/>
      <c r="LPQ91" s="612"/>
      <c r="LPR91" s="612"/>
      <c r="LPS91" s="612"/>
      <c r="LPT91" s="612"/>
      <c r="LPU91" s="181"/>
      <c r="LPV91" s="611"/>
      <c r="LPW91" s="612"/>
      <c r="LPX91" s="612"/>
      <c r="LPY91" s="612"/>
      <c r="LPZ91" s="612"/>
      <c r="LQA91" s="612"/>
      <c r="LQB91" s="181"/>
      <c r="LQC91" s="611"/>
      <c r="LQD91" s="612"/>
      <c r="LQE91" s="612"/>
      <c r="LQF91" s="612"/>
      <c r="LQG91" s="612"/>
      <c r="LQH91" s="612"/>
      <c r="LQI91" s="181"/>
      <c r="LQJ91" s="611"/>
      <c r="LQK91" s="612"/>
      <c r="LQL91" s="612"/>
      <c r="LQM91" s="612"/>
      <c r="LQN91" s="612"/>
      <c r="LQO91" s="612"/>
      <c r="LQP91" s="181"/>
      <c r="LQQ91" s="611"/>
      <c r="LQR91" s="612"/>
      <c r="LQS91" s="612"/>
      <c r="LQT91" s="612"/>
      <c r="LQU91" s="612"/>
      <c r="LQV91" s="612"/>
      <c r="LQW91" s="181"/>
      <c r="LQX91" s="611"/>
      <c r="LQY91" s="612"/>
      <c r="LQZ91" s="612"/>
      <c r="LRA91" s="612"/>
      <c r="LRB91" s="612"/>
      <c r="LRC91" s="612"/>
      <c r="LRD91" s="181"/>
      <c r="LRE91" s="611"/>
      <c r="LRF91" s="612"/>
      <c r="LRG91" s="612"/>
      <c r="LRH91" s="612"/>
      <c r="LRI91" s="612"/>
      <c r="LRJ91" s="612"/>
      <c r="LRK91" s="181"/>
      <c r="LRL91" s="611"/>
      <c r="LRM91" s="612"/>
      <c r="LRN91" s="612"/>
      <c r="LRO91" s="612"/>
      <c r="LRP91" s="612"/>
      <c r="LRQ91" s="612"/>
      <c r="LRR91" s="181"/>
      <c r="LRS91" s="611"/>
      <c r="LRT91" s="612"/>
      <c r="LRU91" s="612"/>
      <c r="LRV91" s="612"/>
      <c r="LRW91" s="612"/>
      <c r="LRX91" s="612"/>
      <c r="LRY91" s="181"/>
      <c r="LRZ91" s="611"/>
      <c r="LSA91" s="612"/>
      <c r="LSB91" s="612"/>
      <c r="LSC91" s="612"/>
      <c r="LSD91" s="612"/>
      <c r="LSE91" s="612"/>
      <c r="LSF91" s="181"/>
      <c r="LSG91" s="611"/>
      <c r="LSH91" s="612"/>
      <c r="LSI91" s="612"/>
      <c r="LSJ91" s="612"/>
      <c r="LSK91" s="612"/>
      <c r="LSL91" s="612"/>
      <c r="LSM91" s="181"/>
      <c r="LSN91" s="611"/>
      <c r="LSO91" s="612"/>
      <c r="LSP91" s="612"/>
      <c r="LSQ91" s="612"/>
      <c r="LSR91" s="612"/>
      <c r="LSS91" s="612"/>
      <c r="LST91" s="181"/>
      <c r="LSU91" s="611"/>
      <c r="LSV91" s="612"/>
      <c r="LSW91" s="612"/>
      <c r="LSX91" s="612"/>
      <c r="LSY91" s="612"/>
      <c r="LSZ91" s="612"/>
      <c r="LTA91" s="181"/>
      <c r="LTB91" s="611"/>
      <c r="LTC91" s="612"/>
      <c r="LTD91" s="612"/>
      <c r="LTE91" s="612"/>
      <c r="LTF91" s="612"/>
      <c r="LTG91" s="612"/>
      <c r="LTH91" s="181"/>
      <c r="LTI91" s="611"/>
      <c r="LTJ91" s="612"/>
      <c r="LTK91" s="612"/>
      <c r="LTL91" s="612"/>
      <c r="LTM91" s="612"/>
      <c r="LTN91" s="612"/>
      <c r="LTO91" s="181"/>
      <c r="LTP91" s="611"/>
      <c r="LTQ91" s="612"/>
      <c r="LTR91" s="612"/>
      <c r="LTS91" s="612"/>
      <c r="LTT91" s="612"/>
      <c r="LTU91" s="612"/>
      <c r="LTV91" s="181"/>
      <c r="LTW91" s="611"/>
      <c r="LTX91" s="612"/>
      <c r="LTY91" s="612"/>
      <c r="LTZ91" s="612"/>
      <c r="LUA91" s="612"/>
      <c r="LUB91" s="612"/>
      <c r="LUC91" s="181"/>
      <c r="LUD91" s="611"/>
      <c r="LUE91" s="612"/>
      <c r="LUF91" s="612"/>
      <c r="LUG91" s="612"/>
      <c r="LUH91" s="612"/>
      <c r="LUI91" s="612"/>
      <c r="LUJ91" s="181"/>
      <c r="LUK91" s="611"/>
      <c r="LUL91" s="612"/>
      <c r="LUM91" s="612"/>
      <c r="LUN91" s="612"/>
      <c r="LUO91" s="612"/>
      <c r="LUP91" s="612"/>
      <c r="LUQ91" s="181"/>
      <c r="LUR91" s="611"/>
      <c r="LUS91" s="612"/>
      <c r="LUT91" s="612"/>
      <c r="LUU91" s="612"/>
      <c r="LUV91" s="612"/>
      <c r="LUW91" s="612"/>
      <c r="LUX91" s="181"/>
      <c r="LUY91" s="611"/>
      <c r="LUZ91" s="612"/>
      <c r="LVA91" s="612"/>
      <c r="LVB91" s="612"/>
      <c r="LVC91" s="612"/>
      <c r="LVD91" s="612"/>
      <c r="LVE91" s="181"/>
      <c r="LVF91" s="611"/>
      <c r="LVG91" s="612"/>
      <c r="LVH91" s="612"/>
      <c r="LVI91" s="612"/>
      <c r="LVJ91" s="612"/>
      <c r="LVK91" s="612"/>
      <c r="LVL91" s="181"/>
      <c r="LVM91" s="611"/>
      <c r="LVN91" s="612"/>
      <c r="LVO91" s="612"/>
      <c r="LVP91" s="612"/>
      <c r="LVQ91" s="612"/>
      <c r="LVR91" s="612"/>
      <c r="LVS91" s="181"/>
      <c r="LVT91" s="611"/>
      <c r="LVU91" s="612"/>
      <c r="LVV91" s="612"/>
      <c r="LVW91" s="612"/>
      <c r="LVX91" s="612"/>
      <c r="LVY91" s="612"/>
      <c r="LVZ91" s="181"/>
      <c r="LWA91" s="611"/>
      <c r="LWB91" s="612"/>
      <c r="LWC91" s="612"/>
      <c r="LWD91" s="612"/>
      <c r="LWE91" s="612"/>
      <c r="LWF91" s="612"/>
      <c r="LWG91" s="181"/>
      <c r="LWH91" s="611"/>
      <c r="LWI91" s="612"/>
      <c r="LWJ91" s="612"/>
      <c r="LWK91" s="612"/>
      <c r="LWL91" s="612"/>
      <c r="LWM91" s="612"/>
      <c r="LWN91" s="181"/>
      <c r="LWO91" s="611"/>
      <c r="LWP91" s="612"/>
      <c r="LWQ91" s="612"/>
      <c r="LWR91" s="612"/>
      <c r="LWS91" s="612"/>
      <c r="LWT91" s="612"/>
      <c r="LWU91" s="181"/>
      <c r="LWV91" s="611"/>
      <c r="LWW91" s="612"/>
      <c r="LWX91" s="612"/>
      <c r="LWY91" s="612"/>
      <c r="LWZ91" s="612"/>
      <c r="LXA91" s="612"/>
      <c r="LXB91" s="181"/>
      <c r="LXC91" s="611"/>
      <c r="LXD91" s="612"/>
      <c r="LXE91" s="612"/>
      <c r="LXF91" s="612"/>
      <c r="LXG91" s="612"/>
      <c r="LXH91" s="612"/>
      <c r="LXI91" s="181"/>
      <c r="LXJ91" s="611"/>
      <c r="LXK91" s="612"/>
      <c r="LXL91" s="612"/>
      <c r="LXM91" s="612"/>
      <c r="LXN91" s="612"/>
      <c r="LXO91" s="612"/>
      <c r="LXP91" s="181"/>
      <c r="LXQ91" s="611"/>
      <c r="LXR91" s="612"/>
      <c r="LXS91" s="612"/>
      <c r="LXT91" s="612"/>
      <c r="LXU91" s="612"/>
      <c r="LXV91" s="612"/>
      <c r="LXW91" s="181"/>
      <c r="LXX91" s="611"/>
      <c r="LXY91" s="612"/>
      <c r="LXZ91" s="612"/>
      <c r="LYA91" s="612"/>
      <c r="LYB91" s="612"/>
      <c r="LYC91" s="612"/>
      <c r="LYD91" s="181"/>
      <c r="LYE91" s="611"/>
      <c r="LYF91" s="612"/>
      <c r="LYG91" s="612"/>
      <c r="LYH91" s="612"/>
      <c r="LYI91" s="612"/>
      <c r="LYJ91" s="612"/>
      <c r="LYK91" s="181"/>
      <c r="LYL91" s="611"/>
      <c r="LYM91" s="612"/>
      <c r="LYN91" s="612"/>
      <c r="LYO91" s="612"/>
      <c r="LYP91" s="612"/>
      <c r="LYQ91" s="612"/>
      <c r="LYR91" s="181"/>
      <c r="LYS91" s="611"/>
      <c r="LYT91" s="612"/>
      <c r="LYU91" s="612"/>
      <c r="LYV91" s="612"/>
      <c r="LYW91" s="612"/>
      <c r="LYX91" s="612"/>
      <c r="LYY91" s="181"/>
      <c r="LYZ91" s="611"/>
      <c r="LZA91" s="612"/>
      <c r="LZB91" s="612"/>
      <c r="LZC91" s="612"/>
      <c r="LZD91" s="612"/>
      <c r="LZE91" s="612"/>
      <c r="LZF91" s="181"/>
      <c r="LZG91" s="611"/>
      <c r="LZH91" s="612"/>
      <c r="LZI91" s="612"/>
      <c r="LZJ91" s="612"/>
      <c r="LZK91" s="612"/>
      <c r="LZL91" s="612"/>
      <c r="LZM91" s="181"/>
      <c r="LZN91" s="611"/>
      <c r="LZO91" s="612"/>
      <c r="LZP91" s="612"/>
      <c r="LZQ91" s="612"/>
      <c r="LZR91" s="612"/>
      <c r="LZS91" s="612"/>
      <c r="LZT91" s="181"/>
      <c r="LZU91" s="611"/>
      <c r="LZV91" s="612"/>
      <c r="LZW91" s="612"/>
      <c r="LZX91" s="612"/>
      <c r="LZY91" s="612"/>
      <c r="LZZ91" s="612"/>
      <c r="MAA91" s="181"/>
      <c r="MAB91" s="611"/>
      <c r="MAC91" s="612"/>
      <c r="MAD91" s="612"/>
      <c r="MAE91" s="612"/>
      <c r="MAF91" s="612"/>
      <c r="MAG91" s="612"/>
      <c r="MAH91" s="181"/>
      <c r="MAI91" s="611"/>
      <c r="MAJ91" s="612"/>
      <c r="MAK91" s="612"/>
      <c r="MAL91" s="612"/>
      <c r="MAM91" s="612"/>
      <c r="MAN91" s="612"/>
      <c r="MAO91" s="181"/>
      <c r="MAP91" s="611"/>
      <c r="MAQ91" s="612"/>
      <c r="MAR91" s="612"/>
      <c r="MAS91" s="612"/>
      <c r="MAT91" s="612"/>
      <c r="MAU91" s="612"/>
      <c r="MAV91" s="181"/>
      <c r="MAW91" s="611"/>
      <c r="MAX91" s="612"/>
      <c r="MAY91" s="612"/>
      <c r="MAZ91" s="612"/>
      <c r="MBA91" s="612"/>
      <c r="MBB91" s="612"/>
      <c r="MBC91" s="181"/>
      <c r="MBD91" s="611"/>
      <c r="MBE91" s="612"/>
      <c r="MBF91" s="612"/>
      <c r="MBG91" s="612"/>
      <c r="MBH91" s="612"/>
      <c r="MBI91" s="612"/>
      <c r="MBJ91" s="181"/>
      <c r="MBK91" s="611"/>
      <c r="MBL91" s="612"/>
      <c r="MBM91" s="612"/>
      <c r="MBN91" s="612"/>
      <c r="MBO91" s="612"/>
      <c r="MBP91" s="612"/>
      <c r="MBQ91" s="181"/>
      <c r="MBR91" s="611"/>
      <c r="MBS91" s="612"/>
      <c r="MBT91" s="612"/>
      <c r="MBU91" s="612"/>
      <c r="MBV91" s="612"/>
      <c r="MBW91" s="612"/>
      <c r="MBX91" s="181"/>
      <c r="MBY91" s="611"/>
      <c r="MBZ91" s="612"/>
      <c r="MCA91" s="612"/>
      <c r="MCB91" s="612"/>
      <c r="MCC91" s="612"/>
      <c r="MCD91" s="612"/>
      <c r="MCE91" s="181"/>
      <c r="MCF91" s="611"/>
      <c r="MCG91" s="612"/>
      <c r="MCH91" s="612"/>
      <c r="MCI91" s="612"/>
      <c r="MCJ91" s="612"/>
      <c r="MCK91" s="612"/>
      <c r="MCL91" s="181"/>
      <c r="MCM91" s="611"/>
      <c r="MCN91" s="612"/>
      <c r="MCO91" s="612"/>
      <c r="MCP91" s="612"/>
      <c r="MCQ91" s="612"/>
      <c r="MCR91" s="612"/>
      <c r="MCS91" s="181"/>
      <c r="MCT91" s="611"/>
      <c r="MCU91" s="612"/>
      <c r="MCV91" s="612"/>
      <c r="MCW91" s="612"/>
      <c r="MCX91" s="612"/>
      <c r="MCY91" s="612"/>
      <c r="MCZ91" s="181"/>
      <c r="MDA91" s="611"/>
      <c r="MDB91" s="612"/>
      <c r="MDC91" s="612"/>
      <c r="MDD91" s="612"/>
      <c r="MDE91" s="612"/>
      <c r="MDF91" s="612"/>
      <c r="MDG91" s="181"/>
      <c r="MDH91" s="611"/>
      <c r="MDI91" s="612"/>
      <c r="MDJ91" s="612"/>
      <c r="MDK91" s="612"/>
      <c r="MDL91" s="612"/>
      <c r="MDM91" s="612"/>
      <c r="MDN91" s="181"/>
      <c r="MDO91" s="611"/>
      <c r="MDP91" s="612"/>
      <c r="MDQ91" s="612"/>
      <c r="MDR91" s="612"/>
      <c r="MDS91" s="612"/>
      <c r="MDT91" s="612"/>
      <c r="MDU91" s="181"/>
      <c r="MDV91" s="611"/>
      <c r="MDW91" s="612"/>
      <c r="MDX91" s="612"/>
      <c r="MDY91" s="612"/>
      <c r="MDZ91" s="612"/>
      <c r="MEA91" s="612"/>
      <c r="MEB91" s="181"/>
      <c r="MEC91" s="611"/>
      <c r="MED91" s="612"/>
      <c r="MEE91" s="612"/>
      <c r="MEF91" s="612"/>
      <c r="MEG91" s="612"/>
      <c r="MEH91" s="612"/>
      <c r="MEI91" s="181"/>
      <c r="MEJ91" s="611"/>
      <c r="MEK91" s="612"/>
      <c r="MEL91" s="612"/>
      <c r="MEM91" s="612"/>
      <c r="MEN91" s="612"/>
      <c r="MEO91" s="612"/>
      <c r="MEP91" s="181"/>
      <c r="MEQ91" s="611"/>
      <c r="MER91" s="612"/>
      <c r="MES91" s="612"/>
      <c r="MET91" s="612"/>
      <c r="MEU91" s="612"/>
      <c r="MEV91" s="612"/>
      <c r="MEW91" s="181"/>
      <c r="MEX91" s="611"/>
      <c r="MEY91" s="612"/>
      <c r="MEZ91" s="612"/>
      <c r="MFA91" s="612"/>
      <c r="MFB91" s="612"/>
      <c r="MFC91" s="612"/>
      <c r="MFD91" s="181"/>
      <c r="MFE91" s="611"/>
      <c r="MFF91" s="612"/>
      <c r="MFG91" s="612"/>
      <c r="MFH91" s="612"/>
      <c r="MFI91" s="612"/>
      <c r="MFJ91" s="612"/>
      <c r="MFK91" s="181"/>
      <c r="MFL91" s="611"/>
      <c r="MFM91" s="612"/>
      <c r="MFN91" s="612"/>
      <c r="MFO91" s="612"/>
      <c r="MFP91" s="612"/>
      <c r="MFQ91" s="612"/>
      <c r="MFR91" s="181"/>
      <c r="MFS91" s="611"/>
      <c r="MFT91" s="612"/>
      <c r="MFU91" s="612"/>
      <c r="MFV91" s="612"/>
      <c r="MFW91" s="612"/>
      <c r="MFX91" s="612"/>
      <c r="MFY91" s="181"/>
      <c r="MFZ91" s="611"/>
      <c r="MGA91" s="612"/>
      <c r="MGB91" s="612"/>
      <c r="MGC91" s="612"/>
      <c r="MGD91" s="612"/>
      <c r="MGE91" s="612"/>
      <c r="MGF91" s="181"/>
      <c r="MGG91" s="611"/>
      <c r="MGH91" s="612"/>
      <c r="MGI91" s="612"/>
      <c r="MGJ91" s="612"/>
      <c r="MGK91" s="612"/>
      <c r="MGL91" s="612"/>
      <c r="MGM91" s="181"/>
      <c r="MGN91" s="611"/>
      <c r="MGO91" s="612"/>
      <c r="MGP91" s="612"/>
      <c r="MGQ91" s="612"/>
      <c r="MGR91" s="612"/>
      <c r="MGS91" s="612"/>
      <c r="MGT91" s="181"/>
      <c r="MGU91" s="611"/>
      <c r="MGV91" s="612"/>
      <c r="MGW91" s="612"/>
      <c r="MGX91" s="612"/>
      <c r="MGY91" s="612"/>
      <c r="MGZ91" s="612"/>
      <c r="MHA91" s="181"/>
      <c r="MHB91" s="611"/>
      <c r="MHC91" s="612"/>
      <c r="MHD91" s="612"/>
      <c r="MHE91" s="612"/>
      <c r="MHF91" s="612"/>
      <c r="MHG91" s="612"/>
      <c r="MHH91" s="181"/>
      <c r="MHI91" s="611"/>
      <c r="MHJ91" s="612"/>
      <c r="MHK91" s="612"/>
      <c r="MHL91" s="612"/>
      <c r="MHM91" s="612"/>
      <c r="MHN91" s="612"/>
      <c r="MHO91" s="181"/>
      <c r="MHP91" s="611"/>
      <c r="MHQ91" s="612"/>
      <c r="MHR91" s="612"/>
      <c r="MHS91" s="612"/>
      <c r="MHT91" s="612"/>
      <c r="MHU91" s="612"/>
      <c r="MHV91" s="181"/>
      <c r="MHW91" s="611"/>
      <c r="MHX91" s="612"/>
      <c r="MHY91" s="612"/>
      <c r="MHZ91" s="612"/>
      <c r="MIA91" s="612"/>
      <c r="MIB91" s="612"/>
      <c r="MIC91" s="181"/>
      <c r="MID91" s="611"/>
      <c r="MIE91" s="612"/>
      <c r="MIF91" s="612"/>
      <c r="MIG91" s="612"/>
      <c r="MIH91" s="612"/>
      <c r="MII91" s="612"/>
      <c r="MIJ91" s="181"/>
      <c r="MIK91" s="611"/>
      <c r="MIL91" s="612"/>
      <c r="MIM91" s="612"/>
      <c r="MIN91" s="612"/>
      <c r="MIO91" s="612"/>
      <c r="MIP91" s="612"/>
      <c r="MIQ91" s="181"/>
      <c r="MIR91" s="611"/>
      <c r="MIS91" s="612"/>
      <c r="MIT91" s="612"/>
      <c r="MIU91" s="612"/>
      <c r="MIV91" s="612"/>
      <c r="MIW91" s="612"/>
      <c r="MIX91" s="181"/>
      <c r="MIY91" s="611"/>
      <c r="MIZ91" s="612"/>
      <c r="MJA91" s="612"/>
      <c r="MJB91" s="612"/>
      <c r="MJC91" s="612"/>
      <c r="MJD91" s="612"/>
      <c r="MJE91" s="181"/>
      <c r="MJF91" s="611"/>
      <c r="MJG91" s="612"/>
      <c r="MJH91" s="612"/>
      <c r="MJI91" s="612"/>
      <c r="MJJ91" s="612"/>
      <c r="MJK91" s="612"/>
      <c r="MJL91" s="181"/>
      <c r="MJM91" s="611"/>
      <c r="MJN91" s="612"/>
      <c r="MJO91" s="612"/>
      <c r="MJP91" s="612"/>
      <c r="MJQ91" s="612"/>
      <c r="MJR91" s="612"/>
      <c r="MJS91" s="181"/>
      <c r="MJT91" s="611"/>
      <c r="MJU91" s="612"/>
      <c r="MJV91" s="612"/>
      <c r="MJW91" s="612"/>
      <c r="MJX91" s="612"/>
      <c r="MJY91" s="612"/>
      <c r="MJZ91" s="181"/>
      <c r="MKA91" s="611"/>
      <c r="MKB91" s="612"/>
      <c r="MKC91" s="612"/>
      <c r="MKD91" s="612"/>
      <c r="MKE91" s="612"/>
      <c r="MKF91" s="612"/>
      <c r="MKG91" s="181"/>
      <c r="MKH91" s="611"/>
      <c r="MKI91" s="612"/>
      <c r="MKJ91" s="612"/>
      <c r="MKK91" s="612"/>
      <c r="MKL91" s="612"/>
      <c r="MKM91" s="612"/>
      <c r="MKN91" s="181"/>
      <c r="MKO91" s="611"/>
      <c r="MKP91" s="612"/>
      <c r="MKQ91" s="612"/>
      <c r="MKR91" s="612"/>
      <c r="MKS91" s="612"/>
      <c r="MKT91" s="612"/>
      <c r="MKU91" s="181"/>
      <c r="MKV91" s="611"/>
      <c r="MKW91" s="612"/>
      <c r="MKX91" s="612"/>
      <c r="MKY91" s="612"/>
      <c r="MKZ91" s="612"/>
      <c r="MLA91" s="612"/>
      <c r="MLB91" s="181"/>
      <c r="MLC91" s="611"/>
      <c r="MLD91" s="612"/>
      <c r="MLE91" s="612"/>
      <c r="MLF91" s="612"/>
      <c r="MLG91" s="612"/>
      <c r="MLH91" s="612"/>
      <c r="MLI91" s="181"/>
      <c r="MLJ91" s="611"/>
      <c r="MLK91" s="612"/>
      <c r="MLL91" s="612"/>
      <c r="MLM91" s="612"/>
      <c r="MLN91" s="612"/>
      <c r="MLO91" s="612"/>
      <c r="MLP91" s="181"/>
      <c r="MLQ91" s="611"/>
      <c r="MLR91" s="612"/>
      <c r="MLS91" s="612"/>
      <c r="MLT91" s="612"/>
      <c r="MLU91" s="612"/>
      <c r="MLV91" s="612"/>
      <c r="MLW91" s="181"/>
      <c r="MLX91" s="611"/>
      <c r="MLY91" s="612"/>
      <c r="MLZ91" s="612"/>
      <c r="MMA91" s="612"/>
      <c r="MMB91" s="612"/>
      <c r="MMC91" s="612"/>
      <c r="MMD91" s="181"/>
      <c r="MME91" s="611"/>
      <c r="MMF91" s="612"/>
      <c r="MMG91" s="612"/>
      <c r="MMH91" s="612"/>
      <c r="MMI91" s="612"/>
      <c r="MMJ91" s="612"/>
      <c r="MMK91" s="181"/>
      <c r="MML91" s="611"/>
      <c r="MMM91" s="612"/>
      <c r="MMN91" s="612"/>
      <c r="MMO91" s="612"/>
      <c r="MMP91" s="612"/>
      <c r="MMQ91" s="612"/>
      <c r="MMR91" s="181"/>
      <c r="MMS91" s="611"/>
      <c r="MMT91" s="612"/>
      <c r="MMU91" s="612"/>
      <c r="MMV91" s="612"/>
      <c r="MMW91" s="612"/>
      <c r="MMX91" s="612"/>
      <c r="MMY91" s="181"/>
      <c r="MMZ91" s="611"/>
      <c r="MNA91" s="612"/>
      <c r="MNB91" s="612"/>
      <c r="MNC91" s="612"/>
      <c r="MND91" s="612"/>
      <c r="MNE91" s="612"/>
      <c r="MNF91" s="181"/>
      <c r="MNG91" s="611"/>
      <c r="MNH91" s="612"/>
      <c r="MNI91" s="612"/>
      <c r="MNJ91" s="612"/>
      <c r="MNK91" s="612"/>
      <c r="MNL91" s="612"/>
      <c r="MNM91" s="181"/>
      <c r="MNN91" s="611"/>
      <c r="MNO91" s="612"/>
      <c r="MNP91" s="612"/>
      <c r="MNQ91" s="612"/>
      <c r="MNR91" s="612"/>
      <c r="MNS91" s="612"/>
      <c r="MNT91" s="181"/>
      <c r="MNU91" s="611"/>
      <c r="MNV91" s="612"/>
      <c r="MNW91" s="612"/>
      <c r="MNX91" s="612"/>
      <c r="MNY91" s="612"/>
      <c r="MNZ91" s="612"/>
      <c r="MOA91" s="181"/>
      <c r="MOB91" s="611"/>
      <c r="MOC91" s="612"/>
      <c r="MOD91" s="612"/>
      <c r="MOE91" s="612"/>
      <c r="MOF91" s="612"/>
      <c r="MOG91" s="612"/>
      <c r="MOH91" s="181"/>
      <c r="MOI91" s="611"/>
      <c r="MOJ91" s="612"/>
      <c r="MOK91" s="612"/>
      <c r="MOL91" s="612"/>
      <c r="MOM91" s="612"/>
      <c r="MON91" s="612"/>
      <c r="MOO91" s="181"/>
      <c r="MOP91" s="611"/>
      <c r="MOQ91" s="612"/>
      <c r="MOR91" s="612"/>
      <c r="MOS91" s="612"/>
      <c r="MOT91" s="612"/>
      <c r="MOU91" s="612"/>
      <c r="MOV91" s="181"/>
      <c r="MOW91" s="611"/>
      <c r="MOX91" s="612"/>
      <c r="MOY91" s="612"/>
      <c r="MOZ91" s="612"/>
      <c r="MPA91" s="612"/>
      <c r="MPB91" s="612"/>
      <c r="MPC91" s="181"/>
      <c r="MPD91" s="611"/>
      <c r="MPE91" s="612"/>
      <c r="MPF91" s="612"/>
      <c r="MPG91" s="612"/>
      <c r="MPH91" s="612"/>
      <c r="MPI91" s="612"/>
      <c r="MPJ91" s="181"/>
      <c r="MPK91" s="611"/>
      <c r="MPL91" s="612"/>
      <c r="MPM91" s="612"/>
      <c r="MPN91" s="612"/>
      <c r="MPO91" s="612"/>
      <c r="MPP91" s="612"/>
      <c r="MPQ91" s="181"/>
      <c r="MPR91" s="611"/>
      <c r="MPS91" s="612"/>
      <c r="MPT91" s="612"/>
      <c r="MPU91" s="612"/>
      <c r="MPV91" s="612"/>
      <c r="MPW91" s="612"/>
      <c r="MPX91" s="181"/>
      <c r="MPY91" s="611"/>
      <c r="MPZ91" s="612"/>
      <c r="MQA91" s="612"/>
      <c r="MQB91" s="612"/>
      <c r="MQC91" s="612"/>
      <c r="MQD91" s="612"/>
      <c r="MQE91" s="181"/>
      <c r="MQF91" s="611"/>
      <c r="MQG91" s="612"/>
      <c r="MQH91" s="612"/>
      <c r="MQI91" s="612"/>
      <c r="MQJ91" s="612"/>
      <c r="MQK91" s="612"/>
      <c r="MQL91" s="181"/>
      <c r="MQM91" s="611"/>
      <c r="MQN91" s="612"/>
      <c r="MQO91" s="612"/>
      <c r="MQP91" s="612"/>
      <c r="MQQ91" s="612"/>
      <c r="MQR91" s="612"/>
      <c r="MQS91" s="181"/>
      <c r="MQT91" s="611"/>
      <c r="MQU91" s="612"/>
      <c r="MQV91" s="612"/>
      <c r="MQW91" s="612"/>
      <c r="MQX91" s="612"/>
      <c r="MQY91" s="612"/>
      <c r="MQZ91" s="181"/>
      <c r="MRA91" s="611"/>
      <c r="MRB91" s="612"/>
      <c r="MRC91" s="612"/>
      <c r="MRD91" s="612"/>
      <c r="MRE91" s="612"/>
      <c r="MRF91" s="612"/>
      <c r="MRG91" s="181"/>
      <c r="MRH91" s="611"/>
      <c r="MRI91" s="612"/>
      <c r="MRJ91" s="612"/>
      <c r="MRK91" s="612"/>
      <c r="MRL91" s="612"/>
      <c r="MRM91" s="612"/>
      <c r="MRN91" s="181"/>
      <c r="MRO91" s="611"/>
      <c r="MRP91" s="612"/>
      <c r="MRQ91" s="612"/>
      <c r="MRR91" s="612"/>
      <c r="MRS91" s="612"/>
      <c r="MRT91" s="612"/>
      <c r="MRU91" s="181"/>
      <c r="MRV91" s="611"/>
      <c r="MRW91" s="612"/>
      <c r="MRX91" s="612"/>
      <c r="MRY91" s="612"/>
      <c r="MRZ91" s="612"/>
      <c r="MSA91" s="612"/>
      <c r="MSB91" s="181"/>
      <c r="MSC91" s="611"/>
      <c r="MSD91" s="612"/>
      <c r="MSE91" s="612"/>
      <c r="MSF91" s="612"/>
      <c r="MSG91" s="612"/>
      <c r="MSH91" s="612"/>
      <c r="MSI91" s="181"/>
      <c r="MSJ91" s="611"/>
      <c r="MSK91" s="612"/>
      <c r="MSL91" s="612"/>
      <c r="MSM91" s="612"/>
      <c r="MSN91" s="612"/>
      <c r="MSO91" s="612"/>
      <c r="MSP91" s="181"/>
      <c r="MSQ91" s="611"/>
      <c r="MSR91" s="612"/>
      <c r="MSS91" s="612"/>
      <c r="MST91" s="612"/>
      <c r="MSU91" s="612"/>
      <c r="MSV91" s="612"/>
      <c r="MSW91" s="181"/>
      <c r="MSX91" s="611"/>
      <c r="MSY91" s="612"/>
      <c r="MSZ91" s="612"/>
      <c r="MTA91" s="612"/>
      <c r="MTB91" s="612"/>
      <c r="MTC91" s="612"/>
      <c r="MTD91" s="181"/>
      <c r="MTE91" s="611"/>
      <c r="MTF91" s="612"/>
      <c r="MTG91" s="612"/>
      <c r="MTH91" s="612"/>
      <c r="MTI91" s="612"/>
      <c r="MTJ91" s="612"/>
      <c r="MTK91" s="181"/>
      <c r="MTL91" s="611"/>
      <c r="MTM91" s="612"/>
      <c r="MTN91" s="612"/>
      <c r="MTO91" s="612"/>
      <c r="MTP91" s="612"/>
      <c r="MTQ91" s="612"/>
      <c r="MTR91" s="181"/>
      <c r="MTS91" s="611"/>
      <c r="MTT91" s="612"/>
      <c r="MTU91" s="612"/>
      <c r="MTV91" s="612"/>
      <c r="MTW91" s="612"/>
      <c r="MTX91" s="612"/>
      <c r="MTY91" s="181"/>
      <c r="MTZ91" s="611"/>
      <c r="MUA91" s="612"/>
      <c r="MUB91" s="612"/>
      <c r="MUC91" s="612"/>
      <c r="MUD91" s="612"/>
      <c r="MUE91" s="612"/>
      <c r="MUF91" s="181"/>
      <c r="MUG91" s="611"/>
      <c r="MUH91" s="612"/>
      <c r="MUI91" s="612"/>
      <c r="MUJ91" s="612"/>
      <c r="MUK91" s="612"/>
      <c r="MUL91" s="612"/>
      <c r="MUM91" s="181"/>
      <c r="MUN91" s="611"/>
      <c r="MUO91" s="612"/>
      <c r="MUP91" s="612"/>
      <c r="MUQ91" s="612"/>
      <c r="MUR91" s="612"/>
      <c r="MUS91" s="612"/>
      <c r="MUT91" s="181"/>
      <c r="MUU91" s="611"/>
      <c r="MUV91" s="612"/>
      <c r="MUW91" s="612"/>
      <c r="MUX91" s="612"/>
      <c r="MUY91" s="612"/>
      <c r="MUZ91" s="612"/>
      <c r="MVA91" s="181"/>
      <c r="MVB91" s="611"/>
      <c r="MVC91" s="612"/>
      <c r="MVD91" s="612"/>
      <c r="MVE91" s="612"/>
      <c r="MVF91" s="612"/>
      <c r="MVG91" s="612"/>
      <c r="MVH91" s="181"/>
      <c r="MVI91" s="611"/>
      <c r="MVJ91" s="612"/>
      <c r="MVK91" s="612"/>
      <c r="MVL91" s="612"/>
      <c r="MVM91" s="612"/>
      <c r="MVN91" s="612"/>
      <c r="MVO91" s="181"/>
      <c r="MVP91" s="611"/>
      <c r="MVQ91" s="612"/>
      <c r="MVR91" s="612"/>
      <c r="MVS91" s="612"/>
      <c r="MVT91" s="612"/>
      <c r="MVU91" s="612"/>
      <c r="MVV91" s="181"/>
      <c r="MVW91" s="611"/>
      <c r="MVX91" s="612"/>
      <c r="MVY91" s="612"/>
      <c r="MVZ91" s="612"/>
      <c r="MWA91" s="612"/>
      <c r="MWB91" s="612"/>
      <c r="MWC91" s="181"/>
      <c r="MWD91" s="611"/>
      <c r="MWE91" s="612"/>
      <c r="MWF91" s="612"/>
      <c r="MWG91" s="612"/>
      <c r="MWH91" s="612"/>
      <c r="MWI91" s="612"/>
      <c r="MWJ91" s="181"/>
      <c r="MWK91" s="611"/>
      <c r="MWL91" s="612"/>
      <c r="MWM91" s="612"/>
      <c r="MWN91" s="612"/>
      <c r="MWO91" s="612"/>
      <c r="MWP91" s="612"/>
      <c r="MWQ91" s="181"/>
      <c r="MWR91" s="611"/>
      <c r="MWS91" s="612"/>
      <c r="MWT91" s="612"/>
      <c r="MWU91" s="612"/>
      <c r="MWV91" s="612"/>
      <c r="MWW91" s="612"/>
      <c r="MWX91" s="181"/>
      <c r="MWY91" s="611"/>
      <c r="MWZ91" s="612"/>
      <c r="MXA91" s="612"/>
      <c r="MXB91" s="612"/>
      <c r="MXC91" s="612"/>
      <c r="MXD91" s="612"/>
      <c r="MXE91" s="181"/>
      <c r="MXF91" s="611"/>
      <c r="MXG91" s="612"/>
      <c r="MXH91" s="612"/>
      <c r="MXI91" s="612"/>
      <c r="MXJ91" s="612"/>
      <c r="MXK91" s="612"/>
      <c r="MXL91" s="181"/>
      <c r="MXM91" s="611"/>
      <c r="MXN91" s="612"/>
      <c r="MXO91" s="612"/>
      <c r="MXP91" s="612"/>
      <c r="MXQ91" s="612"/>
      <c r="MXR91" s="612"/>
      <c r="MXS91" s="181"/>
      <c r="MXT91" s="611"/>
      <c r="MXU91" s="612"/>
      <c r="MXV91" s="612"/>
      <c r="MXW91" s="612"/>
      <c r="MXX91" s="612"/>
      <c r="MXY91" s="612"/>
      <c r="MXZ91" s="181"/>
      <c r="MYA91" s="611"/>
      <c r="MYB91" s="612"/>
      <c r="MYC91" s="612"/>
      <c r="MYD91" s="612"/>
      <c r="MYE91" s="612"/>
      <c r="MYF91" s="612"/>
      <c r="MYG91" s="181"/>
      <c r="MYH91" s="611"/>
      <c r="MYI91" s="612"/>
      <c r="MYJ91" s="612"/>
      <c r="MYK91" s="612"/>
      <c r="MYL91" s="612"/>
      <c r="MYM91" s="612"/>
      <c r="MYN91" s="181"/>
      <c r="MYO91" s="611"/>
      <c r="MYP91" s="612"/>
      <c r="MYQ91" s="612"/>
      <c r="MYR91" s="612"/>
      <c r="MYS91" s="612"/>
      <c r="MYT91" s="612"/>
      <c r="MYU91" s="181"/>
      <c r="MYV91" s="611"/>
      <c r="MYW91" s="612"/>
      <c r="MYX91" s="612"/>
      <c r="MYY91" s="612"/>
      <c r="MYZ91" s="612"/>
      <c r="MZA91" s="612"/>
      <c r="MZB91" s="181"/>
      <c r="MZC91" s="611"/>
      <c r="MZD91" s="612"/>
      <c r="MZE91" s="612"/>
      <c r="MZF91" s="612"/>
      <c r="MZG91" s="612"/>
      <c r="MZH91" s="612"/>
      <c r="MZI91" s="181"/>
      <c r="MZJ91" s="611"/>
      <c r="MZK91" s="612"/>
      <c r="MZL91" s="612"/>
      <c r="MZM91" s="612"/>
      <c r="MZN91" s="612"/>
      <c r="MZO91" s="612"/>
      <c r="MZP91" s="181"/>
      <c r="MZQ91" s="611"/>
      <c r="MZR91" s="612"/>
      <c r="MZS91" s="612"/>
      <c r="MZT91" s="612"/>
      <c r="MZU91" s="612"/>
      <c r="MZV91" s="612"/>
      <c r="MZW91" s="181"/>
      <c r="MZX91" s="611"/>
      <c r="MZY91" s="612"/>
      <c r="MZZ91" s="612"/>
      <c r="NAA91" s="612"/>
      <c r="NAB91" s="612"/>
      <c r="NAC91" s="612"/>
      <c r="NAD91" s="181"/>
      <c r="NAE91" s="611"/>
      <c r="NAF91" s="612"/>
      <c r="NAG91" s="612"/>
      <c r="NAH91" s="612"/>
      <c r="NAI91" s="612"/>
      <c r="NAJ91" s="612"/>
      <c r="NAK91" s="181"/>
      <c r="NAL91" s="611"/>
      <c r="NAM91" s="612"/>
      <c r="NAN91" s="612"/>
      <c r="NAO91" s="612"/>
      <c r="NAP91" s="612"/>
      <c r="NAQ91" s="612"/>
      <c r="NAR91" s="181"/>
      <c r="NAS91" s="611"/>
      <c r="NAT91" s="612"/>
      <c r="NAU91" s="612"/>
      <c r="NAV91" s="612"/>
      <c r="NAW91" s="612"/>
      <c r="NAX91" s="612"/>
      <c r="NAY91" s="181"/>
      <c r="NAZ91" s="611"/>
      <c r="NBA91" s="612"/>
      <c r="NBB91" s="612"/>
      <c r="NBC91" s="612"/>
      <c r="NBD91" s="612"/>
      <c r="NBE91" s="612"/>
      <c r="NBF91" s="181"/>
      <c r="NBG91" s="611"/>
      <c r="NBH91" s="612"/>
      <c r="NBI91" s="612"/>
      <c r="NBJ91" s="612"/>
      <c r="NBK91" s="612"/>
      <c r="NBL91" s="612"/>
      <c r="NBM91" s="181"/>
      <c r="NBN91" s="611"/>
      <c r="NBO91" s="612"/>
      <c r="NBP91" s="612"/>
      <c r="NBQ91" s="612"/>
      <c r="NBR91" s="612"/>
      <c r="NBS91" s="612"/>
      <c r="NBT91" s="181"/>
      <c r="NBU91" s="611"/>
      <c r="NBV91" s="612"/>
      <c r="NBW91" s="612"/>
      <c r="NBX91" s="612"/>
      <c r="NBY91" s="612"/>
      <c r="NBZ91" s="612"/>
      <c r="NCA91" s="181"/>
      <c r="NCB91" s="611"/>
      <c r="NCC91" s="612"/>
      <c r="NCD91" s="612"/>
      <c r="NCE91" s="612"/>
      <c r="NCF91" s="612"/>
      <c r="NCG91" s="612"/>
      <c r="NCH91" s="181"/>
      <c r="NCI91" s="611"/>
      <c r="NCJ91" s="612"/>
      <c r="NCK91" s="612"/>
      <c r="NCL91" s="612"/>
      <c r="NCM91" s="612"/>
      <c r="NCN91" s="612"/>
      <c r="NCO91" s="181"/>
      <c r="NCP91" s="611"/>
      <c r="NCQ91" s="612"/>
      <c r="NCR91" s="612"/>
      <c r="NCS91" s="612"/>
      <c r="NCT91" s="612"/>
      <c r="NCU91" s="612"/>
      <c r="NCV91" s="181"/>
      <c r="NCW91" s="611"/>
      <c r="NCX91" s="612"/>
      <c r="NCY91" s="612"/>
      <c r="NCZ91" s="612"/>
      <c r="NDA91" s="612"/>
      <c r="NDB91" s="612"/>
      <c r="NDC91" s="181"/>
      <c r="NDD91" s="611"/>
      <c r="NDE91" s="612"/>
      <c r="NDF91" s="612"/>
      <c r="NDG91" s="612"/>
      <c r="NDH91" s="612"/>
      <c r="NDI91" s="612"/>
      <c r="NDJ91" s="181"/>
      <c r="NDK91" s="611"/>
      <c r="NDL91" s="612"/>
      <c r="NDM91" s="612"/>
      <c r="NDN91" s="612"/>
      <c r="NDO91" s="612"/>
      <c r="NDP91" s="612"/>
      <c r="NDQ91" s="181"/>
      <c r="NDR91" s="611"/>
      <c r="NDS91" s="612"/>
      <c r="NDT91" s="612"/>
      <c r="NDU91" s="612"/>
      <c r="NDV91" s="612"/>
      <c r="NDW91" s="612"/>
      <c r="NDX91" s="181"/>
      <c r="NDY91" s="611"/>
      <c r="NDZ91" s="612"/>
      <c r="NEA91" s="612"/>
      <c r="NEB91" s="612"/>
      <c r="NEC91" s="612"/>
      <c r="NED91" s="612"/>
      <c r="NEE91" s="181"/>
      <c r="NEF91" s="611"/>
      <c r="NEG91" s="612"/>
      <c r="NEH91" s="612"/>
      <c r="NEI91" s="612"/>
      <c r="NEJ91" s="612"/>
      <c r="NEK91" s="612"/>
      <c r="NEL91" s="181"/>
      <c r="NEM91" s="611"/>
      <c r="NEN91" s="612"/>
      <c r="NEO91" s="612"/>
      <c r="NEP91" s="612"/>
      <c r="NEQ91" s="612"/>
      <c r="NER91" s="612"/>
      <c r="NES91" s="181"/>
      <c r="NET91" s="611"/>
      <c r="NEU91" s="612"/>
      <c r="NEV91" s="612"/>
      <c r="NEW91" s="612"/>
      <c r="NEX91" s="612"/>
      <c r="NEY91" s="612"/>
      <c r="NEZ91" s="181"/>
      <c r="NFA91" s="611"/>
      <c r="NFB91" s="612"/>
      <c r="NFC91" s="612"/>
      <c r="NFD91" s="612"/>
      <c r="NFE91" s="612"/>
      <c r="NFF91" s="612"/>
      <c r="NFG91" s="181"/>
      <c r="NFH91" s="611"/>
      <c r="NFI91" s="612"/>
      <c r="NFJ91" s="612"/>
      <c r="NFK91" s="612"/>
      <c r="NFL91" s="612"/>
      <c r="NFM91" s="612"/>
      <c r="NFN91" s="181"/>
      <c r="NFO91" s="611"/>
      <c r="NFP91" s="612"/>
      <c r="NFQ91" s="612"/>
      <c r="NFR91" s="612"/>
      <c r="NFS91" s="612"/>
      <c r="NFT91" s="612"/>
      <c r="NFU91" s="181"/>
      <c r="NFV91" s="611"/>
      <c r="NFW91" s="612"/>
      <c r="NFX91" s="612"/>
      <c r="NFY91" s="612"/>
      <c r="NFZ91" s="612"/>
      <c r="NGA91" s="612"/>
      <c r="NGB91" s="181"/>
      <c r="NGC91" s="611"/>
      <c r="NGD91" s="612"/>
      <c r="NGE91" s="612"/>
      <c r="NGF91" s="612"/>
      <c r="NGG91" s="612"/>
      <c r="NGH91" s="612"/>
      <c r="NGI91" s="181"/>
      <c r="NGJ91" s="611"/>
      <c r="NGK91" s="612"/>
      <c r="NGL91" s="612"/>
      <c r="NGM91" s="612"/>
      <c r="NGN91" s="612"/>
      <c r="NGO91" s="612"/>
      <c r="NGP91" s="181"/>
      <c r="NGQ91" s="611"/>
      <c r="NGR91" s="612"/>
      <c r="NGS91" s="612"/>
      <c r="NGT91" s="612"/>
      <c r="NGU91" s="612"/>
      <c r="NGV91" s="612"/>
      <c r="NGW91" s="181"/>
      <c r="NGX91" s="611"/>
      <c r="NGY91" s="612"/>
      <c r="NGZ91" s="612"/>
      <c r="NHA91" s="612"/>
      <c r="NHB91" s="612"/>
      <c r="NHC91" s="612"/>
      <c r="NHD91" s="181"/>
      <c r="NHE91" s="611"/>
      <c r="NHF91" s="612"/>
      <c r="NHG91" s="612"/>
      <c r="NHH91" s="612"/>
      <c r="NHI91" s="612"/>
      <c r="NHJ91" s="612"/>
      <c r="NHK91" s="181"/>
      <c r="NHL91" s="611"/>
      <c r="NHM91" s="612"/>
      <c r="NHN91" s="612"/>
      <c r="NHO91" s="612"/>
      <c r="NHP91" s="612"/>
      <c r="NHQ91" s="612"/>
      <c r="NHR91" s="181"/>
      <c r="NHS91" s="611"/>
      <c r="NHT91" s="612"/>
      <c r="NHU91" s="612"/>
      <c r="NHV91" s="612"/>
      <c r="NHW91" s="612"/>
      <c r="NHX91" s="612"/>
      <c r="NHY91" s="181"/>
      <c r="NHZ91" s="611"/>
      <c r="NIA91" s="612"/>
      <c r="NIB91" s="612"/>
      <c r="NIC91" s="612"/>
      <c r="NID91" s="612"/>
      <c r="NIE91" s="612"/>
      <c r="NIF91" s="181"/>
      <c r="NIG91" s="611"/>
      <c r="NIH91" s="612"/>
      <c r="NII91" s="612"/>
      <c r="NIJ91" s="612"/>
      <c r="NIK91" s="612"/>
      <c r="NIL91" s="612"/>
      <c r="NIM91" s="181"/>
      <c r="NIN91" s="611"/>
      <c r="NIO91" s="612"/>
      <c r="NIP91" s="612"/>
      <c r="NIQ91" s="612"/>
      <c r="NIR91" s="612"/>
      <c r="NIS91" s="612"/>
      <c r="NIT91" s="181"/>
      <c r="NIU91" s="611"/>
      <c r="NIV91" s="612"/>
      <c r="NIW91" s="612"/>
      <c r="NIX91" s="612"/>
      <c r="NIY91" s="612"/>
      <c r="NIZ91" s="612"/>
      <c r="NJA91" s="181"/>
      <c r="NJB91" s="611"/>
      <c r="NJC91" s="612"/>
      <c r="NJD91" s="612"/>
      <c r="NJE91" s="612"/>
      <c r="NJF91" s="612"/>
      <c r="NJG91" s="612"/>
      <c r="NJH91" s="181"/>
      <c r="NJI91" s="611"/>
      <c r="NJJ91" s="612"/>
      <c r="NJK91" s="612"/>
      <c r="NJL91" s="612"/>
      <c r="NJM91" s="612"/>
      <c r="NJN91" s="612"/>
      <c r="NJO91" s="181"/>
      <c r="NJP91" s="611"/>
      <c r="NJQ91" s="612"/>
      <c r="NJR91" s="612"/>
      <c r="NJS91" s="612"/>
      <c r="NJT91" s="612"/>
      <c r="NJU91" s="612"/>
      <c r="NJV91" s="181"/>
      <c r="NJW91" s="611"/>
      <c r="NJX91" s="612"/>
      <c r="NJY91" s="612"/>
      <c r="NJZ91" s="612"/>
      <c r="NKA91" s="612"/>
      <c r="NKB91" s="612"/>
      <c r="NKC91" s="181"/>
      <c r="NKD91" s="611"/>
      <c r="NKE91" s="612"/>
      <c r="NKF91" s="612"/>
      <c r="NKG91" s="612"/>
      <c r="NKH91" s="612"/>
      <c r="NKI91" s="612"/>
      <c r="NKJ91" s="181"/>
      <c r="NKK91" s="611"/>
      <c r="NKL91" s="612"/>
      <c r="NKM91" s="612"/>
      <c r="NKN91" s="612"/>
      <c r="NKO91" s="612"/>
      <c r="NKP91" s="612"/>
      <c r="NKQ91" s="181"/>
      <c r="NKR91" s="611"/>
      <c r="NKS91" s="612"/>
      <c r="NKT91" s="612"/>
      <c r="NKU91" s="612"/>
      <c r="NKV91" s="612"/>
      <c r="NKW91" s="612"/>
      <c r="NKX91" s="181"/>
      <c r="NKY91" s="611"/>
      <c r="NKZ91" s="612"/>
      <c r="NLA91" s="612"/>
      <c r="NLB91" s="612"/>
      <c r="NLC91" s="612"/>
      <c r="NLD91" s="612"/>
      <c r="NLE91" s="181"/>
      <c r="NLF91" s="611"/>
      <c r="NLG91" s="612"/>
      <c r="NLH91" s="612"/>
      <c r="NLI91" s="612"/>
      <c r="NLJ91" s="612"/>
      <c r="NLK91" s="612"/>
      <c r="NLL91" s="181"/>
      <c r="NLM91" s="611"/>
      <c r="NLN91" s="612"/>
      <c r="NLO91" s="612"/>
      <c r="NLP91" s="612"/>
      <c r="NLQ91" s="612"/>
      <c r="NLR91" s="612"/>
      <c r="NLS91" s="181"/>
      <c r="NLT91" s="611"/>
      <c r="NLU91" s="612"/>
      <c r="NLV91" s="612"/>
      <c r="NLW91" s="612"/>
      <c r="NLX91" s="612"/>
      <c r="NLY91" s="612"/>
      <c r="NLZ91" s="181"/>
      <c r="NMA91" s="611"/>
      <c r="NMB91" s="612"/>
      <c r="NMC91" s="612"/>
      <c r="NMD91" s="612"/>
      <c r="NME91" s="612"/>
      <c r="NMF91" s="612"/>
      <c r="NMG91" s="181"/>
      <c r="NMH91" s="611"/>
      <c r="NMI91" s="612"/>
      <c r="NMJ91" s="612"/>
      <c r="NMK91" s="612"/>
      <c r="NML91" s="612"/>
      <c r="NMM91" s="612"/>
      <c r="NMN91" s="181"/>
      <c r="NMO91" s="611"/>
      <c r="NMP91" s="612"/>
      <c r="NMQ91" s="612"/>
      <c r="NMR91" s="612"/>
      <c r="NMS91" s="612"/>
      <c r="NMT91" s="612"/>
      <c r="NMU91" s="181"/>
      <c r="NMV91" s="611"/>
      <c r="NMW91" s="612"/>
      <c r="NMX91" s="612"/>
      <c r="NMY91" s="612"/>
      <c r="NMZ91" s="612"/>
      <c r="NNA91" s="612"/>
      <c r="NNB91" s="181"/>
      <c r="NNC91" s="611"/>
      <c r="NND91" s="612"/>
      <c r="NNE91" s="612"/>
      <c r="NNF91" s="612"/>
      <c r="NNG91" s="612"/>
      <c r="NNH91" s="612"/>
      <c r="NNI91" s="181"/>
      <c r="NNJ91" s="611"/>
      <c r="NNK91" s="612"/>
      <c r="NNL91" s="612"/>
      <c r="NNM91" s="612"/>
      <c r="NNN91" s="612"/>
      <c r="NNO91" s="612"/>
      <c r="NNP91" s="181"/>
      <c r="NNQ91" s="611"/>
      <c r="NNR91" s="612"/>
      <c r="NNS91" s="612"/>
      <c r="NNT91" s="612"/>
      <c r="NNU91" s="612"/>
      <c r="NNV91" s="612"/>
      <c r="NNW91" s="181"/>
      <c r="NNX91" s="611"/>
      <c r="NNY91" s="612"/>
      <c r="NNZ91" s="612"/>
      <c r="NOA91" s="612"/>
      <c r="NOB91" s="612"/>
      <c r="NOC91" s="612"/>
      <c r="NOD91" s="181"/>
      <c r="NOE91" s="611"/>
      <c r="NOF91" s="612"/>
      <c r="NOG91" s="612"/>
      <c r="NOH91" s="612"/>
      <c r="NOI91" s="612"/>
      <c r="NOJ91" s="612"/>
      <c r="NOK91" s="181"/>
      <c r="NOL91" s="611"/>
      <c r="NOM91" s="612"/>
      <c r="NON91" s="612"/>
      <c r="NOO91" s="612"/>
      <c r="NOP91" s="612"/>
      <c r="NOQ91" s="612"/>
      <c r="NOR91" s="181"/>
      <c r="NOS91" s="611"/>
      <c r="NOT91" s="612"/>
      <c r="NOU91" s="612"/>
      <c r="NOV91" s="612"/>
      <c r="NOW91" s="612"/>
      <c r="NOX91" s="612"/>
      <c r="NOY91" s="181"/>
      <c r="NOZ91" s="611"/>
      <c r="NPA91" s="612"/>
      <c r="NPB91" s="612"/>
      <c r="NPC91" s="612"/>
      <c r="NPD91" s="612"/>
      <c r="NPE91" s="612"/>
      <c r="NPF91" s="181"/>
      <c r="NPG91" s="611"/>
      <c r="NPH91" s="612"/>
      <c r="NPI91" s="612"/>
      <c r="NPJ91" s="612"/>
      <c r="NPK91" s="612"/>
      <c r="NPL91" s="612"/>
      <c r="NPM91" s="181"/>
      <c r="NPN91" s="611"/>
      <c r="NPO91" s="612"/>
      <c r="NPP91" s="612"/>
      <c r="NPQ91" s="612"/>
      <c r="NPR91" s="612"/>
      <c r="NPS91" s="612"/>
      <c r="NPT91" s="181"/>
      <c r="NPU91" s="611"/>
      <c r="NPV91" s="612"/>
      <c r="NPW91" s="612"/>
      <c r="NPX91" s="612"/>
      <c r="NPY91" s="612"/>
      <c r="NPZ91" s="612"/>
      <c r="NQA91" s="181"/>
      <c r="NQB91" s="611"/>
      <c r="NQC91" s="612"/>
      <c r="NQD91" s="612"/>
      <c r="NQE91" s="612"/>
      <c r="NQF91" s="612"/>
      <c r="NQG91" s="612"/>
      <c r="NQH91" s="181"/>
      <c r="NQI91" s="611"/>
      <c r="NQJ91" s="612"/>
      <c r="NQK91" s="612"/>
      <c r="NQL91" s="612"/>
      <c r="NQM91" s="612"/>
      <c r="NQN91" s="612"/>
      <c r="NQO91" s="181"/>
      <c r="NQP91" s="611"/>
      <c r="NQQ91" s="612"/>
      <c r="NQR91" s="612"/>
      <c r="NQS91" s="612"/>
      <c r="NQT91" s="612"/>
      <c r="NQU91" s="612"/>
      <c r="NQV91" s="181"/>
      <c r="NQW91" s="611"/>
      <c r="NQX91" s="612"/>
      <c r="NQY91" s="612"/>
      <c r="NQZ91" s="612"/>
      <c r="NRA91" s="612"/>
      <c r="NRB91" s="612"/>
      <c r="NRC91" s="181"/>
      <c r="NRD91" s="611"/>
      <c r="NRE91" s="612"/>
      <c r="NRF91" s="612"/>
      <c r="NRG91" s="612"/>
      <c r="NRH91" s="612"/>
      <c r="NRI91" s="612"/>
      <c r="NRJ91" s="181"/>
      <c r="NRK91" s="611"/>
      <c r="NRL91" s="612"/>
      <c r="NRM91" s="612"/>
      <c r="NRN91" s="612"/>
      <c r="NRO91" s="612"/>
      <c r="NRP91" s="612"/>
      <c r="NRQ91" s="181"/>
      <c r="NRR91" s="611"/>
      <c r="NRS91" s="612"/>
      <c r="NRT91" s="612"/>
      <c r="NRU91" s="612"/>
      <c r="NRV91" s="612"/>
      <c r="NRW91" s="612"/>
      <c r="NRX91" s="181"/>
      <c r="NRY91" s="611"/>
      <c r="NRZ91" s="612"/>
      <c r="NSA91" s="612"/>
      <c r="NSB91" s="612"/>
      <c r="NSC91" s="612"/>
      <c r="NSD91" s="612"/>
      <c r="NSE91" s="181"/>
      <c r="NSF91" s="611"/>
      <c r="NSG91" s="612"/>
      <c r="NSH91" s="612"/>
      <c r="NSI91" s="612"/>
      <c r="NSJ91" s="612"/>
      <c r="NSK91" s="612"/>
      <c r="NSL91" s="181"/>
      <c r="NSM91" s="611"/>
      <c r="NSN91" s="612"/>
      <c r="NSO91" s="612"/>
      <c r="NSP91" s="612"/>
      <c r="NSQ91" s="612"/>
      <c r="NSR91" s="612"/>
      <c r="NSS91" s="181"/>
      <c r="NST91" s="611"/>
      <c r="NSU91" s="612"/>
      <c r="NSV91" s="612"/>
      <c r="NSW91" s="612"/>
      <c r="NSX91" s="612"/>
      <c r="NSY91" s="612"/>
      <c r="NSZ91" s="181"/>
      <c r="NTA91" s="611"/>
      <c r="NTB91" s="612"/>
      <c r="NTC91" s="612"/>
      <c r="NTD91" s="612"/>
      <c r="NTE91" s="612"/>
      <c r="NTF91" s="612"/>
      <c r="NTG91" s="181"/>
      <c r="NTH91" s="611"/>
      <c r="NTI91" s="612"/>
      <c r="NTJ91" s="612"/>
      <c r="NTK91" s="612"/>
      <c r="NTL91" s="612"/>
      <c r="NTM91" s="612"/>
      <c r="NTN91" s="181"/>
      <c r="NTO91" s="611"/>
      <c r="NTP91" s="612"/>
      <c r="NTQ91" s="612"/>
      <c r="NTR91" s="612"/>
      <c r="NTS91" s="612"/>
      <c r="NTT91" s="612"/>
      <c r="NTU91" s="181"/>
      <c r="NTV91" s="611"/>
      <c r="NTW91" s="612"/>
      <c r="NTX91" s="612"/>
      <c r="NTY91" s="612"/>
      <c r="NTZ91" s="612"/>
      <c r="NUA91" s="612"/>
      <c r="NUB91" s="181"/>
      <c r="NUC91" s="611"/>
      <c r="NUD91" s="612"/>
      <c r="NUE91" s="612"/>
      <c r="NUF91" s="612"/>
      <c r="NUG91" s="612"/>
      <c r="NUH91" s="612"/>
      <c r="NUI91" s="181"/>
      <c r="NUJ91" s="611"/>
      <c r="NUK91" s="612"/>
      <c r="NUL91" s="612"/>
      <c r="NUM91" s="612"/>
      <c r="NUN91" s="612"/>
      <c r="NUO91" s="612"/>
      <c r="NUP91" s="181"/>
      <c r="NUQ91" s="611"/>
      <c r="NUR91" s="612"/>
      <c r="NUS91" s="612"/>
      <c r="NUT91" s="612"/>
      <c r="NUU91" s="612"/>
      <c r="NUV91" s="612"/>
      <c r="NUW91" s="181"/>
      <c r="NUX91" s="611"/>
      <c r="NUY91" s="612"/>
      <c r="NUZ91" s="612"/>
      <c r="NVA91" s="612"/>
      <c r="NVB91" s="612"/>
      <c r="NVC91" s="612"/>
      <c r="NVD91" s="181"/>
      <c r="NVE91" s="611"/>
      <c r="NVF91" s="612"/>
      <c r="NVG91" s="612"/>
      <c r="NVH91" s="612"/>
      <c r="NVI91" s="612"/>
      <c r="NVJ91" s="612"/>
      <c r="NVK91" s="181"/>
      <c r="NVL91" s="611"/>
      <c r="NVM91" s="612"/>
      <c r="NVN91" s="612"/>
      <c r="NVO91" s="612"/>
      <c r="NVP91" s="612"/>
      <c r="NVQ91" s="612"/>
      <c r="NVR91" s="181"/>
      <c r="NVS91" s="611"/>
      <c r="NVT91" s="612"/>
      <c r="NVU91" s="612"/>
      <c r="NVV91" s="612"/>
      <c r="NVW91" s="612"/>
      <c r="NVX91" s="612"/>
      <c r="NVY91" s="181"/>
      <c r="NVZ91" s="611"/>
      <c r="NWA91" s="612"/>
      <c r="NWB91" s="612"/>
      <c r="NWC91" s="612"/>
      <c r="NWD91" s="612"/>
      <c r="NWE91" s="612"/>
      <c r="NWF91" s="181"/>
      <c r="NWG91" s="611"/>
      <c r="NWH91" s="612"/>
      <c r="NWI91" s="612"/>
      <c r="NWJ91" s="612"/>
      <c r="NWK91" s="612"/>
      <c r="NWL91" s="612"/>
      <c r="NWM91" s="181"/>
      <c r="NWN91" s="611"/>
      <c r="NWO91" s="612"/>
      <c r="NWP91" s="612"/>
      <c r="NWQ91" s="612"/>
      <c r="NWR91" s="612"/>
      <c r="NWS91" s="612"/>
      <c r="NWT91" s="181"/>
      <c r="NWU91" s="611"/>
      <c r="NWV91" s="612"/>
      <c r="NWW91" s="612"/>
      <c r="NWX91" s="612"/>
      <c r="NWY91" s="612"/>
      <c r="NWZ91" s="612"/>
      <c r="NXA91" s="181"/>
      <c r="NXB91" s="611"/>
      <c r="NXC91" s="612"/>
      <c r="NXD91" s="612"/>
      <c r="NXE91" s="612"/>
      <c r="NXF91" s="612"/>
      <c r="NXG91" s="612"/>
      <c r="NXH91" s="181"/>
      <c r="NXI91" s="611"/>
      <c r="NXJ91" s="612"/>
      <c r="NXK91" s="612"/>
      <c r="NXL91" s="612"/>
      <c r="NXM91" s="612"/>
      <c r="NXN91" s="612"/>
      <c r="NXO91" s="181"/>
      <c r="NXP91" s="611"/>
      <c r="NXQ91" s="612"/>
      <c r="NXR91" s="612"/>
      <c r="NXS91" s="612"/>
      <c r="NXT91" s="612"/>
      <c r="NXU91" s="612"/>
      <c r="NXV91" s="181"/>
      <c r="NXW91" s="611"/>
      <c r="NXX91" s="612"/>
      <c r="NXY91" s="612"/>
      <c r="NXZ91" s="612"/>
      <c r="NYA91" s="612"/>
      <c r="NYB91" s="612"/>
      <c r="NYC91" s="181"/>
      <c r="NYD91" s="611"/>
      <c r="NYE91" s="612"/>
      <c r="NYF91" s="612"/>
      <c r="NYG91" s="612"/>
      <c r="NYH91" s="612"/>
      <c r="NYI91" s="612"/>
      <c r="NYJ91" s="181"/>
      <c r="NYK91" s="611"/>
      <c r="NYL91" s="612"/>
      <c r="NYM91" s="612"/>
      <c r="NYN91" s="612"/>
      <c r="NYO91" s="612"/>
      <c r="NYP91" s="612"/>
      <c r="NYQ91" s="181"/>
      <c r="NYR91" s="611"/>
      <c r="NYS91" s="612"/>
      <c r="NYT91" s="612"/>
      <c r="NYU91" s="612"/>
      <c r="NYV91" s="612"/>
      <c r="NYW91" s="612"/>
      <c r="NYX91" s="181"/>
      <c r="NYY91" s="611"/>
      <c r="NYZ91" s="612"/>
      <c r="NZA91" s="612"/>
      <c r="NZB91" s="612"/>
      <c r="NZC91" s="612"/>
      <c r="NZD91" s="612"/>
      <c r="NZE91" s="181"/>
      <c r="NZF91" s="611"/>
      <c r="NZG91" s="612"/>
      <c r="NZH91" s="612"/>
      <c r="NZI91" s="612"/>
      <c r="NZJ91" s="612"/>
      <c r="NZK91" s="612"/>
      <c r="NZL91" s="181"/>
      <c r="NZM91" s="611"/>
      <c r="NZN91" s="612"/>
      <c r="NZO91" s="612"/>
      <c r="NZP91" s="612"/>
      <c r="NZQ91" s="612"/>
      <c r="NZR91" s="612"/>
      <c r="NZS91" s="181"/>
      <c r="NZT91" s="611"/>
      <c r="NZU91" s="612"/>
      <c r="NZV91" s="612"/>
      <c r="NZW91" s="612"/>
      <c r="NZX91" s="612"/>
      <c r="NZY91" s="612"/>
      <c r="NZZ91" s="181"/>
      <c r="OAA91" s="611"/>
      <c r="OAB91" s="612"/>
      <c r="OAC91" s="612"/>
      <c r="OAD91" s="612"/>
      <c r="OAE91" s="612"/>
      <c r="OAF91" s="612"/>
      <c r="OAG91" s="181"/>
      <c r="OAH91" s="611"/>
      <c r="OAI91" s="612"/>
      <c r="OAJ91" s="612"/>
      <c r="OAK91" s="612"/>
      <c r="OAL91" s="612"/>
      <c r="OAM91" s="612"/>
      <c r="OAN91" s="181"/>
      <c r="OAO91" s="611"/>
      <c r="OAP91" s="612"/>
      <c r="OAQ91" s="612"/>
      <c r="OAR91" s="612"/>
      <c r="OAS91" s="612"/>
      <c r="OAT91" s="612"/>
      <c r="OAU91" s="181"/>
      <c r="OAV91" s="611"/>
      <c r="OAW91" s="612"/>
      <c r="OAX91" s="612"/>
      <c r="OAY91" s="612"/>
      <c r="OAZ91" s="612"/>
      <c r="OBA91" s="612"/>
      <c r="OBB91" s="181"/>
      <c r="OBC91" s="611"/>
      <c r="OBD91" s="612"/>
      <c r="OBE91" s="612"/>
      <c r="OBF91" s="612"/>
      <c r="OBG91" s="612"/>
      <c r="OBH91" s="612"/>
      <c r="OBI91" s="181"/>
      <c r="OBJ91" s="611"/>
      <c r="OBK91" s="612"/>
      <c r="OBL91" s="612"/>
      <c r="OBM91" s="612"/>
      <c r="OBN91" s="612"/>
      <c r="OBO91" s="612"/>
      <c r="OBP91" s="181"/>
      <c r="OBQ91" s="611"/>
      <c r="OBR91" s="612"/>
      <c r="OBS91" s="612"/>
      <c r="OBT91" s="612"/>
      <c r="OBU91" s="612"/>
      <c r="OBV91" s="612"/>
      <c r="OBW91" s="181"/>
      <c r="OBX91" s="611"/>
      <c r="OBY91" s="612"/>
      <c r="OBZ91" s="612"/>
      <c r="OCA91" s="612"/>
      <c r="OCB91" s="612"/>
      <c r="OCC91" s="612"/>
      <c r="OCD91" s="181"/>
      <c r="OCE91" s="611"/>
      <c r="OCF91" s="612"/>
      <c r="OCG91" s="612"/>
      <c r="OCH91" s="612"/>
      <c r="OCI91" s="612"/>
      <c r="OCJ91" s="612"/>
      <c r="OCK91" s="181"/>
      <c r="OCL91" s="611"/>
      <c r="OCM91" s="612"/>
      <c r="OCN91" s="612"/>
      <c r="OCO91" s="612"/>
      <c r="OCP91" s="612"/>
      <c r="OCQ91" s="612"/>
      <c r="OCR91" s="181"/>
      <c r="OCS91" s="611"/>
      <c r="OCT91" s="612"/>
      <c r="OCU91" s="612"/>
      <c r="OCV91" s="612"/>
      <c r="OCW91" s="612"/>
      <c r="OCX91" s="612"/>
      <c r="OCY91" s="181"/>
      <c r="OCZ91" s="611"/>
      <c r="ODA91" s="612"/>
      <c r="ODB91" s="612"/>
      <c r="ODC91" s="612"/>
      <c r="ODD91" s="612"/>
      <c r="ODE91" s="612"/>
      <c r="ODF91" s="181"/>
      <c r="ODG91" s="611"/>
      <c r="ODH91" s="612"/>
      <c r="ODI91" s="612"/>
      <c r="ODJ91" s="612"/>
      <c r="ODK91" s="612"/>
      <c r="ODL91" s="612"/>
      <c r="ODM91" s="181"/>
      <c r="ODN91" s="611"/>
      <c r="ODO91" s="612"/>
      <c r="ODP91" s="612"/>
      <c r="ODQ91" s="612"/>
      <c r="ODR91" s="612"/>
      <c r="ODS91" s="612"/>
      <c r="ODT91" s="181"/>
      <c r="ODU91" s="611"/>
      <c r="ODV91" s="612"/>
      <c r="ODW91" s="612"/>
      <c r="ODX91" s="612"/>
      <c r="ODY91" s="612"/>
      <c r="ODZ91" s="612"/>
      <c r="OEA91" s="181"/>
      <c r="OEB91" s="611"/>
      <c r="OEC91" s="612"/>
      <c r="OED91" s="612"/>
      <c r="OEE91" s="612"/>
      <c r="OEF91" s="612"/>
      <c r="OEG91" s="612"/>
      <c r="OEH91" s="181"/>
      <c r="OEI91" s="611"/>
      <c r="OEJ91" s="612"/>
      <c r="OEK91" s="612"/>
      <c r="OEL91" s="612"/>
      <c r="OEM91" s="612"/>
      <c r="OEN91" s="612"/>
      <c r="OEO91" s="181"/>
      <c r="OEP91" s="611"/>
      <c r="OEQ91" s="612"/>
      <c r="OER91" s="612"/>
      <c r="OES91" s="612"/>
      <c r="OET91" s="612"/>
      <c r="OEU91" s="612"/>
      <c r="OEV91" s="181"/>
      <c r="OEW91" s="611"/>
      <c r="OEX91" s="612"/>
      <c r="OEY91" s="612"/>
      <c r="OEZ91" s="612"/>
      <c r="OFA91" s="612"/>
      <c r="OFB91" s="612"/>
      <c r="OFC91" s="181"/>
      <c r="OFD91" s="611"/>
      <c r="OFE91" s="612"/>
      <c r="OFF91" s="612"/>
      <c r="OFG91" s="612"/>
      <c r="OFH91" s="612"/>
      <c r="OFI91" s="612"/>
      <c r="OFJ91" s="181"/>
      <c r="OFK91" s="611"/>
      <c r="OFL91" s="612"/>
      <c r="OFM91" s="612"/>
      <c r="OFN91" s="612"/>
      <c r="OFO91" s="612"/>
      <c r="OFP91" s="612"/>
      <c r="OFQ91" s="181"/>
      <c r="OFR91" s="611"/>
      <c r="OFS91" s="612"/>
      <c r="OFT91" s="612"/>
      <c r="OFU91" s="612"/>
      <c r="OFV91" s="612"/>
      <c r="OFW91" s="612"/>
      <c r="OFX91" s="181"/>
      <c r="OFY91" s="611"/>
      <c r="OFZ91" s="612"/>
      <c r="OGA91" s="612"/>
      <c r="OGB91" s="612"/>
      <c r="OGC91" s="612"/>
      <c r="OGD91" s="612"/>
      <c r="OGE91" s="181"/>
      <c r="OGF91" s="611"/>
      <c r="OGG91" s="612"/>
      <c r="OGH91" s="612"/>
      <c r="OGI91" s="612"/>
      <c r="OGJ91" s="612"/>
      <c r="OGK91" s="612"/>
      <c r="OGL91" s="181"/>
      <c r="OGM91" s="611"/>
      <c r="OGN91" s="612"/>
      <c r="OGO91" s="612"/>
      <c r="OGP91" s="612"/>
      <c r="OGQ91" s="612"/>
      <c r="OGR91" s="612"/>
      <c r="OGS91" s="181"/>
      <c r="OGT91" s="611"/>
      <c r="OGU91" s="612"/>
      <c r="OGV91" s="612"/>
      <c r="OGW91" s="612"/>
      <c r="OGX91" s="612"/>
      <c r="OGY91" s="612"/>
      <c r="OGZ91" s="181"/>
      <c r="OHA91" s="611"/>
      <c r="OHB91" s="612"/>
      <c r="OHC91" s="612"/>
      <c r="OHD91" s="612"/>
      <c r="OHE91" s="612"/>
      <c r="OHF91" s="612"/>
      <c r="OHG91" s="181"/>
      <c r="OHH91" s="611"/>
      <c r="OHI91" s="612"/>
      <c r="OHJ91" s="612"/>
      <c r="OHK91" s="612"/>
      <c r="OHL91" s="612"/>
      <c r="OHM91" s="612"/>
      <c r="OHN91" s="181"/>
      <c r="OHO91" s="611"/>
      <c r="OHP91" s="612"/>
      <c r="OHQ91" s="612"/>
      <c r="OHR91" s="612"/>
      <c r="OHS91" s="612"/>
      <c r="OHT91" s="612"/>
      <c r="OHU91" s="181"/>
      <c r="OHV91" s="611"/>
      <c r="OHW91" s="612"/>
      <c r="OHX91" s="612"/>
      <c r="OHY91" s="612"/>
      <c r="OHZ91" s="612"/>
      <c r="OIA91" s="612"/>
      <c r="OIB91" s="181"/>
      <c r="OIC91" s="611"/>
      <c r="OID91" s="612"/>
      <c r="OIE91" s="612"/>
      <c r="OIF91" s="612"/>
      <c r="OIG91" s="612"/>
      <c r="OIH91" s="612"/>
      <c r="OII91" s="181"/>
      <c r="OIJ91" s="611"/>
      <c r="OIK91" s="612"/>
      <c r="OIL91" s="612"/>
      <c r="OIM91" s="612"/>
      <c r="OIN91" s="612"/>
      <c r="OIO91" s="612"/>
      <c r="OIP91" s="181"/>
      <c r="OIQ91" s="611"/>
      <c r="OIR91" s="612"/>
      <c r="OIS91" s="612"/>
      <c r="OIT91" s="612"/>
      <c r="OIU91" s="612"/>
      <c r="OIV91" s="612"/>
      <c r="OIW91" s="181"/>
      <c r="OIX91" s="611"/>
      <c r="OIY91" s="612"/>
      <c r="OIZ91" s="612"/>
      <c r="OJA91" s="612"/>
      <c r="OJB91" s="612"/>
      <c r="OJC91" s="612"/>
      <c r="OJD91" s="181"/>
      <c r="OJE91" s="611"/>
      <c r="OJF91" s="612"/>
      <c r="OJG91" s="612"/>
      <c r="OJH91" s="612"/>
      <c r="OJI91" s="612"/>
      <c r="OJJ91" s="612"/>
      <c r="OJK91" s="181"/>
      <c r="OJL91" s="611"/>
      <c r="OJM91" s="612"/>
      <c r="OJN91" s="612"/>
      <c r="OJO91" s="612"/>
      <c r="OJP91" s="612"/>
      <c r="OJQ91" s="612"/>
      <c r="OJR91" s="181"/>
      <c r="OJS91" s="611"/>
      <c r="OJT91" s="612"/>
      <c r="OJU91" s="612"/>
      <c r="OJV91" s="612"/>
      <c r="OJW91" s="612"/>
      <c r="OJX91" s="612"/>
      <c r="OJY91" s="181"/>
      <c r="OJZ91" s="611"/>
      <c r="OKA91" s="612"/>
      <c r="OKB91" s="612"/>
      <c r="OKC91" s="612"/>
      <c r="OKD91" s="612"/>
      <c r="OKE91" s="612"/>
      <c r="OKF91" s="181"/>
      <c r="OKG91" s="611"/>
      <c r="OKH91" s="612"/>
      <c r="OKI91" s="612"/>
      <c r="OKJ91" s="612"/>
      <c r="OKK91" s="612"/>
      <c r="OKL91" s="612"/>
      <c r="OKM91" s="181"/>
      <c r="OKN91" s="611"/>
      <c r="OKO91" s="612"/>
      <c r="OKP91" s="612"/>
      <c r="OKQ91" s="612"/>
      <c r="OKR91" s="612"/>
      <c r="OKS91" s="612"/>
      <c r="OKT91" s="181"/>
      <c r="OKU91" s="611"/>
      <c r="OKV91" s="612"/>
      <c r="OKW91" s="612"/>
      <c r="OKX91" s="612"/>
      <c r="OKY91" s="612"/>
      <c r="OKZ91" s="612"/>
      <c r="OLA91" s="181"/>
      <c r="OLB91" s="611"/>
      <c r="OLC91" s="612"/>
      <c r="OLD91" s="612"/>
      <c r="OLE91" s="612"/>
      <c r="OLF91" s="612"/>
      <c r="OLG91" s="612"/>
      <c r="OLH91" s="181"/>
      <c r="OLI91" s="611"/>
      <c r="OLJ91" s="612"/>
      <c r="OLK91" s="612"/>
      <c r="OLL91" s="612"/>
      <c r="OLM91" s="612"/>
      <c r="OLN91" s="612"/>
      <c r="OLO91" s="181"/>
      <c r="OLP91" s="611"/>
      <c r="OLQ91" s="612"/>
      <c r="OLR91" s="612"/>
      <c r="OLS91" s="612"/>
      <c r="OLT91" s="612"/>
      <c r="OLU91" s="612"/>
      <c r="OLV91" s="181"/>
      <c r="OLW91" s="611"/>
      <c r="OLX91" s="612"/>
      <c r="OLY91" s="612"/>
      <c r="OLZ91" s="612"/>
      <c r="OMA91" s="612"/>
      <c r="OMB91" s="612"/>
      <c r="OMC91" s="181"/>
      <c r="OMD91" s="611"/>
      <c r="OME91" s="612"/>
      <c r="OMF91" s="612"/>
      <c r="OMG91" s="612"/>
      <c r="OMH91" s="612"/>
      <c r="OMI91" s="612"/>
      <c r="OMJ91" s="181"/>
      <c r="OMK91" s="611"/>
      <c r="OML91" s="612"/>
      <c r="OMM91" s="612"/>
      <c r="OMN91" s="612"/>
      <c r="OMO91" s="612"/>
      <c r="OMP91" s="612"/>
      <c r="OMQ91" s="181"/>
      <c r="OMR91" s="611"/>
      <c r="OMS91" s="612"/>
      <c r="OMT91" s="612"/>
      <c r="OMU91" s="612"/>
      <c r="OMV91" s="612"/>
      <c r="OMW91" s="612"/>
      <c r="OMX91" s="181"/>
      <c r="OMY91" s="611"/>
      <c r="OMZ91" s="612"/>
      <c r="ONA91" s="612"/>
      <c r="ONB91" s="612"/>
      <c r="ONC91" s="612"/>
      <c r="OND91" s="612"/>
      <c r="ONE91" s="181"/>
      <c r="ONF91" s="611"/>
      <c r="ONG91" s="612"/>
      <c r="ONH91" s="612"/>
      <c r="ONI91" s="612"/>
      <c r="ONJ91" s="612"/>
      <c r="ONK91" s="612"/>
      <c r="ONL91" s="181"/>
      <c r="ONM91" s="611"/>
      <c r="ONN91" s="612"/>
      <c r="ONO91" s="612"/>
      <c r="ONP91" s="612"/>
      <c r="ONQ91" s="612"/>
      <c r="ONR91" s="612"/>
      <c r="ONS91" s="181"/>
      <c r="ONT91" s="611"/>
      <c r="ONU91" s="612"/>
      <c r="ONV91" s="612"/>
      <c r="ONW91" s="612"/>
      <c r="ONX91" s="612"/>
      <c r="ONY91" s="612"/>
      <c r="ONZ91" s="181"/>
      <c r="OOA91" s="611"/>
      <c r="OOB91" s="612"/>
      <c r="OOC91" s="612"/>
      <c r="OOD91" s="612"/>
      <c r="OOE91" s="612"/>
      <c r="OOF91" s="612"/>
      <c r="OOG91" s="181"/>
      <c r="OOH91" s="611"/>
      <c r="OOI91" s="612"/>
      <c r="OOJ91" s="612"/>
      <c r="OOK91" s="612"/>
      <c r="OOL91" s="612"/>
      <c r="OOM91" s="612"/>
      <c r="OON91" s="181"/>
      <c r="OOO91" s="611"/>
      <c r="OOP91" s="612"/>
      <c r="OOQ91" s="612"/>
      <c r="OOR91" s="612"/>
      <c r="OOS91" s="612"/>
      <c r="OOT91" s="612"/>
      <c r="OOU91" s="181"/>
      <c r="OOV91" s="611"/>
      <c r="OOW91" s="612"/>
      <c r="OOX91" s="612"/>
      <c r="OOY91" s="612"/>
      <c r="OOZ91" s="612"/>
      <c r="OPA91" s="612"/>
      <c r="OPB91" s="181"/>
      <c r="OPC91" s="611"/>
      <c r="OPD91" s="612"/>
      <c r="OPE91" s="612"/>
      <c r="OPF91" s="612"/>
      <c r="OPG91" s="612"/>
      <c r="OPH91" s="612"/>
      <c r="OPI91" s="181"/>
      <c r="OPJ91" s="611"/>
      <c r="OPK91" s="612"/>
      <c r="OPL91" s="612"/>
      <c r="OPM91" s="612"/>
      <c r="OPN91" s="612"/>
      <c r="OPO91" s="612"/>
      <c r="OPP91" s="181"/>
      <c r="OPQ91" s="611"/>
      <c r="OPR91" s="612"/>
      <c r="OPS91" s="612"/>
      <c r="OPT91" s="612"/>
      <c r="OPU91" s="612"/>
      <c r="OPV91" s="612"/>
      <c r="OPW91" s="181"/>
      <c r="OPX91" s="611"/>
      <c r="OPY91" s="612"/>
      <c r="OPZ91" s="612"/>
      <c r="OQA91" s="612"/>
      <c r="OQB91" s="612"/>
      <c r="OQC91" s="612"/>
      <c r="OQD91" s="181"/>
      <c r="OQE91" s="611"/>
      <c r="OQF91" s="612"/>
      <c r="OQG91" s="612"/>
      <c r="OQH91" s="612"/>
      <c r="OQI91" s="612"/>
      <c r="OQJ91" s="612"/>
      <c r="OQK91" s="181"/>
      <c r="OQL91" s="611"/>
      <c r="OQM91" s="612"/>
      <c r="OQN91" s="612"/>
      <c r="OQO91" s="612"/>
      <c r="OQP91" s="612"/>
      <c r="OQQ91" s="612"/>
      <c r="OQR91" s="181"/>
      <c r="OQS91" s="611"/>
      <c r="OQT91" s="612"/>
      <c r="OQU91" s="612"/>
      <c r="OQV91" s="612"/>
      <c r="OQW91" s="612"/>
      <c r="OQX91" s="612"/>
      <c r="OQY91" s="181"/>
      <c r="OQZ91" s="611"/>
      <c r="ORA91" s="612"/>
      <c r="ORB91" s="612"/>
      <c r="ORC91" s="612"/>
      <c r="ORD91" s="612"/>
      <c r="ORE91" s="612"/>
      <c r="ORF91" s="181"/>
      <c r="ORG91" s="611"/>
      <c r="ORH91" s="612"/>
      <c r="ORI91" s="612"/>
      <c r="ORJ91" s="612"/>
      <c r="ORK91" s="612"/>
      <c r="ORL91" s="612"/>
      <c r="ORM91" s="181"/>
      <c r="ORN91" s="611"/>
      <c r="ORO91" s="612"/>
      <c r="ORP91" s="612"/>
      <c r="ORQ91" s="612"/>
      <c r="ORR91" s="612"/>
      <c r="ORS91" s="612"/>
      <c r="ORT91" s="181"/>
      <c r="ORU91" s="611"/>
      <c r="ORV91" s="612"/>
      <c r="ORW91" s="612"/>
      <c r="ORX91" s="612"/>
      <c r="ORY91" s="612"/>
      <c r="ORZ91" s="612"/>
      <c r="OSA91" s="181"/>
      <c r="OSB91" s="611"/>
      <c r="OSC91" s="612"/>
      <c r="OSD91" s="612"/>
      <c r="OSE91" s="612"/>
      <c r="OSF91" s="612"/>
      <c r="OSG91" s="612"/>
      <c r="OSH91" s="181"/>
      <c r="OSI91" s="611"/>
      <c r="OSJ91" s="612"/>
      <c r="OSK91" s="612"/>
      <c r="OSL91" s="612"/>
      <c r="OSM91" s="612"/>
      <c r="OSN91" s="612"/>
      <c r="OSO91" s="181"/>
      <c r="OSP91" s="611"/>
      <c r="OSQ91" s="612"/>
      <c r="OSR91" s="612"/>
      <c r="OSS91" s="612"/>
      <c r="OST91" s="612"/>
      <c r="OSU91" s="612"/>
      <c r="OSV91" s="181"/>
      <c r="OSW91" s="611"/>
      <c r="OSX91" s="612"/>
      <c r="OSY91" s="612"/>
      <c r="OSZ91" s="612"/>
      <c r="OTA91" s="612"/>
      <c r="OTB91" s="612"/>
      <c r="OTC91" s="181"/>
      <c r="OTD91" s="611"/>
      <c r="OTE91" s="612"/>
      <c r="OTF91" s="612"/>
      <c r="OTG91" s="612"/>
      <c r="OTH91" s="612"/>
      <c r="OTI91" s="612"/>
      <c r="OTJ91" s="181"/>
      <c r="OTK91" s="611"/>
      <c r="OTL91" s="612"/>
      <c r="OTM91" s="612"/>
      <c r="OTN91" s="612"/>
      <c r="OTO91" s="612"/>
      <c r="OTP91" s="612"/>
      <c r="OTQ91" s="181"/>
      <c r="OTR91" s="611"/>
      <c r="OTS91" s="612"/>
      <c r="OTT91" s="612"/>
      <c r="OTU91" s="612"/>
      <c r="OTV91" s="612"/>
      <c r="OTW91" s="612"/>
      <c r="OTX91" s="181"/>
      <c r="OTY91" s="611"/>
      <c r="OTZ91" s="612"/>
      <c r="OUA91" s="612"/>
      <c r="OUB91" s="612"/>
      <c r="OUC91" s="612"/>
      <c r="OUD91" s="612"/>
      <c r="OUE91" s="181"/>
      <c r="OUF91" s="611"/>
      <c r="OUG91" s="612"/>
      <c r="OUH91" s="612"/>
      <c r="OUI91" s="612"/>
      <c r="OUJ91" s="612"/>
      <c r="OUK91" s="612"/>
      <c r="OUL91" s="181"/>
      <c r="OUM91" s="611"/>
      <c r="OUN91" s="612"/>
      <c r="OUO91" s="612"/>
      <c r="OUP91" s="612"/>
      <c r="OUQ91" s="612"/>
      <c r="OUR91" s="612"/>
      <c r="OUS91" s="181"/>
      <c r="OUT91" s="611"/>
      <c r="OUU91" s="612"/>
      <c r="OUV91" s="612"/>
      <c r="OUW91" s="612"/>
      <c r="OUX91" s="612"/>
      <c r="OUY91" s="612"/>
      <c r="OUZ91" s="181"/>
      <c r="OVA91" s="611"/>
      <c r="OVB91" s="612"/>
      <c r="OVC91" s="612"/>
      <c r="OVD91" s="612"/>
      <c r="OVE91" s="612"/>
      <c r="OVF91" s="612"/>
      <c r="OVG91" s="181"/>
      <c r="OVH91" s="611"/>
      <c r="OVI91" s="612"/>
      <c r="OVJ91" s="612"/>
      <c r="OVK91" s="612"/>
      <c r="OVL91" s="612"/>
      <c r="OVM91" s="612"/>
      <c r="OVN91" s="181"/>
      <c r="OVO91" s="611"/>
      <c r="OVP91" s="612"/>
      <c r="OVQ91" s="612"/>
      <c r="OVR91" s="612"/>
      <c r="OVS91" s="612"/>
      <c r="OVT91" s="612"/>
      <c r="OVU91" s="181"/>
      <c r="OVV91" s="611"/>
      <c r="OVW91" s="612"/>
      <c r="OVX91" s="612"/>
      <c r="OVY91" s="612"/>
      <c r="OVZ91" s="612"/>
      <c r="OWA91" s="612"/>
      <c r="OWB91" s="181"/>
      <c r="OWC91" s="611"/>
      <c r="OWD91" s="612"/>
      <c r="OWE91" s="612"/>
      <c r="OWF91" s="612"/>
      <c r="OWG91" s="612"/>
      <c r="OWH91" s="612"/>
      <c r="OWI91" s="181"/>
      <c r="OWJ91" s="611"/>
      <c r="OWK91" s="612"/>
      <c r="OWL91" s="612"/>
      <c r="OWM91" s="612"/>
      <c r="OWN91" s="612"/>
      <c r="OWO91" s="612"/>
      <c r="OWP91" s="181"/>
      <c r="OWQ91" s="611"/>
      <c r="OWR91" s="612"/>
      <c r="OWS91" s="612"/>
      <c r="OWT91" s="612"/>
      <c r="OWU91" s="612"/>
      <c r="OWV91" s="612"/>
      <c r="OWW91" s="181"/>
      <c r="OWX91" s="611"/>
      <c r="OWY91" s="612"/>
      <c r="OWZ91" s="612"/>
      <c r="OXA91" s="612"/>
      <c r="OXB91" s="612"/>
      <c r="OXC91" s="612"/>
      <c r="OXD91" s="181"/>
      <c r="OXE91" s="611"/>
      <c r="OXF91" s="612"/>
      <c r="OXG91" s="612"/>
      <c r="OXH91" s="612"/>
      <c r="OXI91" s="612"/>
      <c r="OXJ91" s="612"/>
      <c r="OXK91" s="181"/>
      <c r="OXL91" s="611"/>
      <c r="OXM91" s="612"/>
      <c r="OXN91" s="612"/>
      <c r="OXO91" s="612"/>
      <c r="OXP91" s="612"/>
      <c r="OXQ91" s="612"/>
      <c r="OXR91" s="181"/>
      <c r="OXS91" s="611"/>
      <c r="OXT91" s="612"/>
      <c r="OXU91" s="612"/>
      <c r="OXV91" s="612"/>
      <c r="OXW91" s="612"/>
      <c r="OXX91" s="612"/>
      <c r="OXY91" s="181"/>
      <c r="OXZ91" s="611"/>
      <c r="OYA91" s="612"/>
      <c r="OYB91" s="612"/>
      <c r="OYC91" s="612"/>
      <c r="OYD91" s="612"/>
      <c r="OYE91" s="612"/>
      <c r="OYF91" s="181"/>
      <c r="OYG91" s="611"/>
      <c r="OYH91" s="612"/>
      <c r="OYI91" s="612"/>
      <c r="OYJ91" s="612"/>
      <c r="OYK91" s="612"/>
      <c r="OYL91" s="612"/>
      <c r="OYM91" s="181"/>
      <c r="OYN91" s="611"/>
      <c r="OYO91" s="612"/>
      <c r="OYP91" s="612"/>
      <c r="OYQ91" s="612"/>
      <c r="OYR91" s="612"/>
      <c r="OYS91" s="612"/>
      <c r="OYT91" s="181"/>
      <c r="OYU91" s="611"/>
      <c r="OYV91" s="612"/>
      <c r="OYW91" s="612"/>
      <c r="OYX91" s="612"/>
      <c r="OYY91" s="612"/>
      <c r="OYZ91" s="612"/>
      <c r="OZA91" s="181"/>
      <c r="OZB91" s="611"/>
      <c r="OZC91" s="612"/>
      <c r="OZD91" s="612"/>
      <c r="OZE91" s="612"/>
      <c r="OZF91" s="612"/>
      <c r="OZG91" s="612"/>
      <c r="OZH91" s="181"/>
      <c r="OZI91" s="611"/>
      <c r="OZJ91" s="612"/>
      <c r="OZK91" s="612"/>
      <c r="OZL91" s="612"/>
      <c r="OZM91" s="612"/>
      <c r="OZN91" s="612"/>
      <c r="OZO91" s="181"/>
      <c r="OZP91" s="611"/>
      <c r="OZQ91" s="612"/>
      <c r="OZR91" s="612"/>
      <c r="OZS91" s="612"/>
      <c r="OZT91" s="612"/>
      <c r="OZU91" s="612"/>
      <c r="OZV91" s="181"/>
      <c r="OZW91" s="611"/>
      <c r="OZX91" s="612"/>
      <c r="OZY91" s="612"/>
      <c r="OZZ91" s="612"/>
      <c r="PAA91" s="612"/>
      <c r="PAB91" s="612"/>
      <c r="PAC91" s="181"/>
      <c r="PAD91" s="611"/>
      <c r="PAE91" s="612"/>
      <c r="PAF91" s="612"/>
      <c r="PAG91" s="612"/>
      <c r="PAH91" s="612"/>
      <c r="PAI91" s="612"/>
      <c r="PAJ91" s="181"/>
      <c r="PAK91" s="611"/>
      <c r="PAL91" s="612"/>
      <c r="PAM91" s="612"/>
      <c r="PAN91" s="612"/>
      <c r="PAO91" s="612"/>
      <c r="PAP91" s="612"/>
      <c r="PAQ91" s="181"/>
      <c r="PAR91" s="611"/>
      <c r="PAS91" s="612"/>
      <c r="PAT91" s="612"/>
      <c r="PAU91" s="612"/>
      <c r="PAV91" s="612"/>
      <c r="PAW91" s="612"/>
      <c r="PAX91" s="181"/>
      <c r="PAY91" s="611"/>
      <c r="PAZ91" s="612"/>
      <c r="PBA91" s="612"/>
      <c r="PBB91" s="612"/>
      <c r="PBC91" s="612"/>
      <c r="PBD91" s="612"/>
      <c r="PBE91" s="181"/>
      <c r="PBF91" s="611"/>
      <c r="PBG91" s="612"/>
      <c r="PBH91" s="612"/>
      <c r="PBI91" s="612"/>
      <c r="PBJ91" s="612"/>
      <c r="PBK91" s="612"/>
      <c r="PBL91" s="181"/>
      <c r="PBM91" s="611"/>
      <c r="PBN91" s="612"/>
      <c r="PBO91" s="612"/>
      <c r="PBP91" s="612"/>
      <c r="PBQ91" s="612"/>
      <c r="PBR91" s="612"/>
      <c r="PBS91" s="181"/>
      <c r="PBT91" s="611"/>
      <c r="PBU91" s="612"/>
      <c r="PBV91" s="612"/>
      <c r="PBW91" s="612"/>
      <c r="PBX91" s="612"/>
      <c r="PBY91" s="612"/>
      <c r="PBZ91" s="181"/>
      <c r="PCA91" s="611"/>
      <c r="PCB91" s="612"/>
      <c r="PCC91" s="612"/>
      <c r="PCD91" s="612"/>
      <c r="PCE91" s="612"/>
      <c r="PCF91" s="612"/>
      <c r="PCG91" s="181"/>
      <c r="PCH91" s="611"/>
      <c r="PCI91" s="612"/>
      <c r="PCJ91" s="612"/>
      <c r="PCK91" s="612"/>
      <c r="PCL91" s="612"/>
      <c r="PCM91" s="612"/>
      <c r="PCN91" s="181"/>
      <c r="PCO91" s="611"/>
      <c r="PCP91" s="612"/>
      <c r="PCQ91" s="612"/>
      <c r="PCR91" s="612"/>
      <c r="PCS91" s="612"/>
      <c r="PCT91" s="612"/>
      <c r="PCU91" s="181"/>
      <c r="PCV91" s="611"/>
      <c r="PCW91" s="612"/>
      <c r="PCX91" s="612"/>
      <c r="PCY91" s="612"/>
      <c r="PCZ91" s="612"/>
      <c r="PDA91" s="612"/>
      <c r="PDB91" s="181"/>
      <c r="PDC91" s="611"/>
      <c r="PDD91" s="612"/>
      <c r="PDE91" s="612"/>
      <c r="PDF91" s="612"/>
      <c r="PDG91" s="612"/>
      <c r="PDH91" s="612"/>
      <c r="PDI91" s="181"/>
      <c r="PDJ91" s="611"/>
      <c r="PDK91" s="612"/>
      <c r="PDL91" s="612"/>
      <c r="PDM91" s="612"/>
      <c r="PDN91" s="612"/>
      <c r="PDO91" s="612"/>
      <c r="PDP91" s="181"/>
      <c r="PDQ91" s="611"/>
      <c r="PDR91" s="612"/>
      <c r="PDS91" s="612"/>
      <c r="PDT91" s="612"/>
      <c r="PDU91" s="612"/>
      <c r="PDV91" s="612"/>
      <c r="PDW91" s="181"/>
      <c r="PDX91" s="611"/>
      <c r="PDY91" s="612"/>
      <c r="PDZ91" s="612"/>
      <c r="PEA91" s="612"/>
      <c r="PEB91" s="612"/>
      <c r="PEC91" s="612"/>
      <c r="PED91" s="181"/>
      <c r="PEE91" s="611"/>
      <c r="PEF91" s="612"/>
      <c r="PEG91" s="612"/>
      <c r="PEH91" s="612"/>
      <c r="PEI91" s="612"/>
      <c r="PEJ91" s="612"/>
      <c r="PEK91" s="181"/>
      <c r="PEL91" s="611"/>
      <c r="PEM91" s="612"/>
      <c r="PEN91" s="612"/>
      <c r="PEO91" s="612"/>
      <c r="PEP91" s="612"/>
      <c r="PEQ91" s="612"/>
      <c r="PER91" s="181"/>
      <c r="PES91" s="611"/>
      <c r="PET91" s="612"/>
      <c r="PEU91" s="612"/>
      <c r="PEV91" s="612"/>
      <c r="PEW91" s="612"/>
      <c r="PEX91" s="612"/>
      <c r="PEY91" s="181"/>
      <c r="PEZ91" s="611"/>
      <c r="PFA91" s="612"/>
      <c r="PFB91" s="612"/>
      <c r="PFC91" s="612"/>
      <c r="PFD91" s="612"/>
      <c r="PFE91" s="612"/>
      <c r="PFF91" s="181"/>
      <c r="PFG91" s="611"/>
      <c r="PFH91" s="612"/>
      <c r="PFI91" s="612"/>
      <c r="PFJ91" s="612"/>
      <c r="PFK91" s="612"/>
      <c r="PFL91" s="612"/>
      <c r="PFM91" s="181"/>
      <c r="PFN91" s="611"/>
      <c r="PFO91" s="612"/>
      <c r="PFP91" s="612"/>
      <c r="PFQ91" s="612"/>
      <c r="PFR91" s="612"/>
      <c r="PFS91" s="612"/>
      <c r="PFT91" s="181"/>
      <c r="PFU91" s="611"/>
      <c r="PFV91" s="612"/>
      <c r="PFW91" s="612"/>
      <c r="PFX91" s="612"/>
      <c r="PFY91" s="612"/>
      <c r="PFZ91" s="612"/>
      <c r="PGA91" s="181"/>
      <c r="PGB91" s="611"/>
      <c r="PGC91" s="612"/>
      <c r="PGD91" s="612"/>
      <c r="PGE91" s="612"/>
      <c r="PGF91" s="612"/>
      <c r="PGG91" s="612"/>
      <c r="PGH91" s="181"/>
      <c r="PGI91" s="611"/>
      <c r="PGJ91" s="612"/>
      <c r="PGK91" s="612"/>
      <c r="PGL91" s="612"/>
      <c r="PGM91" s="612"/>
      <c r="PGN91" s="612"/>
      <c r="PGO91" s="181"/>
      <c r="PGP91" s="611"/>
      <c r="PGQ91" s="612"/>
      <c r="PGR91" s="612"/>
      <c r="PGS91" s="612"/>
      <c r="PGT91" s="612"/>
      <c r="PGU91" s="612"/>
      <c r="PGV91" s="181"/>
      <c r="PGW91" s="611"/>
      <c r="PGX91" s="612"/>
      <c r="PGY91" s="612"/>
      <c r="PGZ91" s="612"/>
      <c r="PHA91" s="612"/>
      <c r="PHB91" s="612"/>
      <c r="PHC91" s="181"/>
      <c r="PHD91" s="611"/>
      <c r="PHE91" s="612"/>
      <c r="PHF91" s="612"/>
      <c r="PHG91" s="612"/>
      <c r="PHH91" s="612"/>
      <c r="PHI91" s="612"/>
      <c r="PHJ91" s="181"/>
      <c r="PHK91" s="611"/>
      <c r="PHL91" s="612"/>
      <c r="PHM91" s="612"/>
      <c r="PHN91" s="612"/>
      <c r="PHO91" s="612"/>
      <c r="PHP91" s="612"/>
      <c r="PHQ91" s="181"/>
      <c r="PHR91" s="611"/>
      <c r="PHS91" s="612"/>
      <c r="PHT91" s="612"/>
      <c r="PHU91" s="612"/>
      <c r="PHV91" s="612"/>
      <c r="PHW91" s="612"/>
      <c r="PHX91" s="181"/>
      <c r="PHY91" s="611"/>
      <c r="PHZ91" s="612"/>
      <c r="PIA91" s="612"/>
      <c r="PIB91" s="612"/>
      <c r="PIC91" s="612"/>
      <c r="PID91" s="612"/>
      <c r="PIE91" s="181"/>
      <c r="PIF91" s="611"/>
      <c r="PIG91" s="612"/>
      <c r="PIH91" s="612"/>
      <c r="PII91" s="612"/>
      <c r="PIJ91" s="612"/>
      <c r="PIK91" s="612"/>
      <c r="PIL91" s="181"/>
      <c r="PIM91" s="611"/>
      <c r="PIN91" s="612"/>
      <c r="PIO91" s="612"/>
      <c r="PIP91" s="612"/>
      <c r="PIQ91" s="612"/>
      <c r="PIR91" s="612"/>
      <c r="PIS91" s="181"/>
      <c r="PIT91" s="611"/>
      <c r="PIU91" s="612"/>
      <c r="PIV91" s="612"/>
      <c r="PIW91" s="612"/>
      <c r="PIX91" s="612"/>
      <c r="PIY91" s="612"/>
      <c r="PIZ91" s="181"/>
      <c r="PJA91" s="611"/>
      <c r="PJB91" s="612"/>
      <c r="PJC91" s="612"/>
      <c r="PJD91" s="612"/>
      <c r="PJE91" s="612"/>
      <c r="PJF91" s="612"/>
      <c r="PJG91" s="181"/>
      <c r="PJH91" s="611"/>
      <c r="PJI91" s="612"/>
      <c r="PJJ91" s="612"/>
      <c r="PJK91" s="612"/>
      <c r="PJL91" s="612"/>
      <c r="PJM91" s="612"/>
      <c r="PJN91" s="181"/>
      <c r="PJO91" s="611"/>
      <c r="PJP91" s="612"/>
      <c r="PJQ91" s="612"/>
      <c r="PJR91" s="612"/>
      <c r="PJS91" s="612"/>
      <c r="PJT91" s="612"/>
      <c r="PJU91" s="181"/>
      <c r="PJV91" s="611"/>
      <c r="PJW91" s="612"/>
      <c r="PJX91" s="612"/>
      <c r="PJY91" s="612"/>
      <c r="PJZ91" s="612"/>
      <c r="PKA91" s="612"/>
      <c r="PKB91" s="181"/>
      <c r="PKC91" s="611"/>
      <c r="PKD91" s="612"/>
      <c r="PKE91" s="612"/>
      <c r="PKF91" s="612"/>
      <c r="PKG91" s="612"/>
      <c r="PKH91" s="612"/>
      <c r="PKI91" s="181"/>
      <c r="PKJ91" s="611"/>
      <c r="PKK91" s="612"/>
      <c r="PKL91" s="612"/>
      <c r="PKM91" s="612"/>
      <c r="PKN91" s="612"/>
      <c r="PKO91" s="612"/>
      <c r="PKP91" s="181"/>
      <c r="PKQ91" s="611"/>
      <c r="PKR91" s="612"/>
      <c r="PKS91" s="612"/>
      <c r="PKT91" s="612"/>
      <c r="PKU91" s="612"/>
      <c r="PKV91" s="612"/>
      <c r="PKW91" s="181"/>
      <c r="PKX91" s="611"/>
      <c r="PKY91" s="612"/>
      <c r="PKZ91" s="612"/>
      <c r="PLA91" s="612"/>
      <c r="PLB91" s="612"/>
      <c r="PLC91" s="612"/>
      <c r="PLD91" s="181"/>
      <c r="PLE91" s="611"/>
      <c r="PLF91" s="612"/>
      <c r="PLG91" s="612"/>
      <c r="PLH91" s="612"/>
      <c r="PLI91" s="612"/>
      <c r="PLJ91" s="612"/>
      <c r="PLK91" s="181"/>
      <c r="PLL91" s="611"/>
      <c r="PLM91" s="612"/>
      <c r="PLN91" s="612"/>
      <c r="PLO91" s="612"/>
      <c r="PLP91" s="612"/>
      <c r="PLQ91" s="612"/>
      <c r="PLR91" s="181"/>
      <c r="PLS91" s="611"/>
      <c r="PLT91" s="612"/>
      <c r="PLU91" s="612"/>
      <c r="PLV91" s="612"/>
      <c r="PLW91" s="612"/>
      <c r="PLX91" s="612"/>
      <c r="PLY91" s="181"/>
      <c r="PLZ91" s="611"/>
      <c r="PMA91" s="612"/>
      <c r="PMB91" s="612"/>
      <c r="PMC91" s="612"/>
      <c r="PMD91" s="612"/>
      <c r="PME91" s="612"/>
      <c r="PMF91" s="181"/>
      <c r="PMG91" s="611"/>
      <c r="PMH91" s="612"/>
      <c r="PMI91" s="612"/>
      <c r="PMJ91" s="612"/>
      <c r="PMK91" s="612"/>
      <c r="PML91" s="612"/>
      <c r="PMM91" s="181"/>
      <c r="PMN91" s="611"/>
      <c r="PMO91" s="612"/>
      <c r="PMP91" s="612"/>
      <c r="PMQ91" s="612"/>
      <c r="PMR91" s="612"/>
      <c r="PMS91" s="612"/>
      <c r="PMT91" s="181"/>
      <c r="PMU91" s="611"/>
      <c r="PMV91" s="612"/>
      <c r="PMW91" s="612"/>
      <c r="PMX91" s="612"/>
      <c r="PMY91" s="612"/>
      <c r="PMZ91" s="612"/>
      <c r="PNA91" s="181"/>
      <c r="PNB91" s="611"/>
      <c r="PNC91" s="612"/>
      <c r="PND91" s="612"/>
      <c r="PNE91" s="612"/>
      <c r="PNF91" s="612"/>
      <c r="PNG91" s="612"/>
      <c r="PNH91" s="181"/>
      <c r="PNI91" s="611"/>
      <c r="PNJ91" s="612"/>
      <c r="PNK91" s="612"/>
      <c r="PNL91" s="612"/>
      <c r="PNM91" s="612"/>
      <c r="PNN91" s="612"/>
      <c r="PNO91" s="181"/>
      <c r="PNP91" s="611"/>
      <c r="PNQ91" s="612"/>
      <c r="PNR91" s="612"/>
      <c r="PNS91" s="612"/>
      <c r="PNT91" s="612"/>
      <c r="PNU91" s="612"/>
      <c r="PNV91" s="181"/>
      <c r="PNW91" s="611"/>
      <c r="PNX91" s="612"/>
      <c r="PNY91" s="612"/>
      <c r="PNZ91" s="612"/>
      <c r="POA91" s="612"/>
      <c r="POB91" s="612"/>
      <c r="POC91" s="181"/>
      <c r="POD91" s="611"/>
      <c r="POE91" s="612"/>
      <c r="POF91" s="612"/>
      <c r="POG91" s="612"/>
      <c r="POH91" s="612"/>
      <c r="POI91" s="612"/>
      <c r="POJ91" s="181"/>
      <c r="POK91" s="611"/>
      <c r="POL91" s="612"/>
      <c r="POM91" s="612"/>
      <c r="PON91" s="612"/>
      <c r="POO91" s="612"/>
      <c r="POP91" s="612"/>
      <c r="POQ91" s="181"/>
      <c r="POR91" s="611"/>
      <c r="POS91" s="612"/>
      <c r="POT91" s="612"/>
      <c r="POU91" s="612"/>
      <c r="POV91" s="612"/>
      <c r="POW91" s="612"/>
      <c r="POX91" s="181"/>
      <c r="POY91" s="611"/>
      <c r="POZ91" s="612"/>
      <c r="PPA91" s="612"/>
      <c r="PPB91" s="612"/>
      <c r="PPC91" s="612"/>
      <c r="PPD91" s="612"/>
      <c r="PPE91" s="181"/>
      <c r="PPF91" s="611"/>
      <c r="PPG91" s="612"/>
      <c r="PPH91" s="612"/>
      <c r="PPI91" s="612"/>
      <c r="PPJ91" s="612"/>
      <c r="PPK91" s="612"/>
      <c r="PPL91" s="181"/>
      <c r="PPM91" s="611"/>
      <c r="PPN91" s="612"/>
      <c r="PPO91" s="612"/>
      <c r="PPP91" s="612"/>
      <c r="PPQ91" s="612"/>
      <c r="PPR91" s="612"/>
      <c r="PPS91" s="181"/>
      <c r="PPT91" s="611"/>
      <c r="PPU91" s="612"/>
      <c r="PPV91" s="612"/>
      <c r="PPW91" s="612"/>
      <c r="PPX91" s="612"/>
      <c r="PPY91" s="612"/>
      <c r="PPZ91" s="181"/>
      <c r="PQA91" s="611"/>
      <c r="PQB91" s="612"/>
      <c r="PQC91" s="612"/>
      <c r="PQD91" s="612"/>
      <c r="PQE91" s="612"/>
      <c r="PQF91" s="612"/>
      <c r="PQG91" s="181"/>
      <c r="PQH91" s="611"/>
      <c r="PQI91" s="612"/>
      <c r="PQJ91" s="612"/>
      <c r="PQK91" s="612"/>
      <c r="PQL91" s="612"/>
      <c r="PQM91" s="612"/>
      <c r="PQN91" s="181"/>
      <c r="PQO91" s="611"/>
      <c r="PQP91" s="612"/>
      <c r="PQQ91" s="612"/>
      <c r="PQR91" s="612"/>
      <c r="PQS91" s="612"/>
      <c r="PQT91" s="612"/>
      <c r="PQU91" s="181"/>
      <c r="PQV91" s="611"/>
      <c r="PQW91" s="612"/>
      <c r="PQX91" s="612"/>
      <c r="PQY91" s="612"/>
      <c r="PQZ91" s="612"/>
      <c r="PRA91" s="612"/>
      <c r="PRB91" s="181"/>
      <c r="PRC91" s="611"/>
      <c r="PRD91" s="612"/>
      <c r="PRE91" s="612"/>
      <c r="PRF91" s="612"/>
      <c r="PRG91" s="612"/>
      <c r="PRH91" s="612"/>
      <c r="PRI91" s="181"/>
      <c r="PRJ91" s="611"/>
      <c r="PRK91" s="612"/>
      <c r="PRL91" s="612"/>
      <c r="PRM91" s="612"/>
      <c r="PRN91" s="612"/>
      <c r="PRO91" s="612"/>
      <c r="PRP91" s="181"/>
      <c r="PRQ91" s="611"/>
      <c r="PRR91" s="612"/>
      <c r="PRS91" s="612"/>
      <c r="PRT91" s="612"/>
      <c r="PRU91" s="612"/>
      <c r="PRV91" s="612"/>
      <c r="PRW91" s="181"/>
      <c r="PRX91" s="611"/>
      <c r="PRY91" s="612"/>
      <c r="PRZ91" s="612"/>
      <c r="PSA91" s="612"/>
      <c r="PSB91" s="612"/>
      <c r="PSC91" s="612"/>
      <c r="PSD91" s="181"/>
      <c r="PSE91" s="611"/>
      <c r="PSF91" s="612"/>
      <c r="PSG91" s="612"/>
      <c r="PSH91" s="612"/>
      <c r="PSI91" s="612"/>
      <c r="PSJ91" s="612"/>
      <c r="PSK91" s="181"/>
      <c r="PSL91" s="611"/>
      <c r="PSM91" s="612"/>
      <c r="PSN91" s="612"/>
      <c r="PSO91" s="612"/>
      <c r="PSP91" s="612"/>
      <c r="PSQ91" s="612"/>
      <c r="PSR91" s="181"/>
      <c r="PSS91" s="611"/>
      <c r="PST91" s="612"/>
      <c r="PSU91" s="612"/>
      <c r="PSV91" s="612"/>
      <c r="PSW91" s="612"/>
      <c r="PSX91" s="612"/>
      <c r="PSY91" s="181"/>
      <c r="PSZ91" s="611"/>
      <c r="PTA91" s="612"/>
      <c r="PTB91" s="612"/>
      <c r="PTC91" s="612"/>
      <c r="PTD91" s="612"/>
      <c r="PTE91" s="612"/>
      <c r="PTF91" s="181"/>
      <c r="PTG91" s="611"/>
      <c r="PTH91" s="612"/>
      <c r="PTI91" s="612"/>
      <c r="PTJ91" s="612"/>
      <c r="PTK91" s="612"/>
      <c r="PTL91" s="612"/>
      <c r="PTM91" s="181"/>
      <c r="PTN91" s="611"/>
      <c r="PTO91" s="612"/>
      <c r="PTP91" s="612"/>
      <c r="PTQ91" s="612"/>
      <c r="PTR91" s="612"/>
      <c r="PTS91" s="612"/>
      <c r="PTT91" s="181"/>
      <c r="PTU91" s="611"/>
      <c r="PTV91" s="612"/>
      <c r="PTW91" s="612"/>
      <c r="PTX91" s="612"/>
      <c r="PTY91" s="612"/>
      <c r="PTZ91" s="612"/>
      <c r="PUA91" s="181"/>
      <c r="PUB91" s="611"/>
      <c r="PUC91" s="612"/>
      <c r="PUD91" s="612"/>
      <c r="PUE91" s="612"/>
      <c r="PUF91" s="612"/>
      <c r="PUG91" s="612"/>
      <c r="PUH91" s="181"/>
      <c r="PUI91" s="611"/>
      <c r="PUJ91" s="612"/>
      <c r="PUK91" s="612"/>
      <c r="PUL91" s="612"/>
      <c r="PUM91" s="612"/>
      <c r="PUN91" s="612"/>
      <c r="PUO91" s="181"/>
      <c r="PUP91" s="611"/>
      <c r="PUQ91" s="612"/>
      <c r="PUR91" s="612"/>
      <c r="PUS91" s="612"/>
      <c r="PUT91" s="612"/>
      <c r="PUU91" s="612"/>
      <c r="PUV91" s="181"/>
      <c r="PUW91" s="611"/>
      <c r="PUX91" s="612"/>
      <c r="PUY91" s="612"/>
      <c r="PUZ91" s="612"/>
      <c r="PVA91" s="612"/>
      <c r="PVB91" s="612"/>
      <c r="PVC91" s="181"/>
      <c r="PVD91" s="611"/>
      <c r="PVE91" s="612"/>
      <c r="PVF91" s="612"/>
      <c r="PVG91" s="612"/>
      <c r="PVH91" s="612"/>
      <c r="PVI91" s="612"/>
      <c r="PVJ91" s="181"/>
      <c r="PVK91" s="611"/>
      <c r="PVL91" s="612"/>
      <c r="PVM91" s="612"/>
      <c r="PVN91" s="612"/>
      <c r="PVO91" s="612"/>
      <c r="PVP91" s="612"/>
      <c r="PVQ91" s="181"/>
      <c r="PVR91" s="611"/>
      <c r="PVS91" s="612"/>
      <c r="PVT91" s="612"/>
      <c r="PVU91" s="612"/>
      <c r="PVV91" s="612"/>
      <c r="PVW91" s="612"/>
      <c r="PVX91" s="181"/>
      <c r="PVY91" s="611"/>
      <c r="PVZ91" s="612"/>
      <c r="PWA91" s="612"/>
      <c r="PWB91" s="612"/>
      <c r="PWC91" s="612"/>
      <c r="PWD91" s="612"/>
      <c r="PWE91" s="181"/>
      <c r="PWF91" s="611"/>
      <c r="PWG91" s="612"/>
      <c r="PWH91" s="612"/>
      <c r="PWI91" s="612"/>
      <c r="PWJ91" s="612"/>
      <c r="PWK91" s="612"/>
      <c r="PWL91" s="181"/>
      <c r="PWM91" s="611"/>
      <c r="PWN91" s="612"/>
      <c r="PWO91" s="612"/>
      <c r="PWP91" s="612"/>
      <c r="PWQ91" s="612"/>
      <c r="PWR91" s="612"/>
      <c r="PWS91" s="181"/>
      <c r="PWT91" s="611"/>
      <c r="PWU91" s="612"/>
      <c r="PWV91" s="612"/>
      <c r="PWW91" s="612"/>
      <c r="PWX91" s="612"/>
      <c r="PWY91" s="612"/>
      <c r="PWZ91" s="181"/>
      <c r="PXA91" s="611"/>
      <c r="PXB91" s="612"/>
      <c r="PXC91" s="612"/>
      <c r="PXD91" s="612"/>
      <c r="PXE91" s="612"/>
      <c r="PXF91" s="612"/>
      <c r="PXG91" s="181"/>
      <c r="PXH91" s="611"/>
      <c r="PXI91" s="612"/>
      <c r="PXJ91" s="612"/>
      <c r="PXK91" s="612"/>
      <c r="PXL91" s="612"/>
      <c r="PXM91" s="612"/>
      <c r="PXN91" s="181"/>
      <c r="PXO91" s="611"/>
      <c r="PXP91" s="612"/>
      <c r="PXQ91" s="612"/>
      <c r="PXR91" s="612"/>
      <c r="PXS91" s="612"/>
      <c r="PXT91" s="612"/>
      <c r="PXU91" s="181"/>
      <c r="PXV91" s="611"/>
      <c r="PXW91" s="612"/>
      <c r="PXX91" s="612"/>
      <c r="PXY91" s="612"/>
      <c r="PXZ91" s="612"/>
      <c r="PYA91" s="612"/>
      <c r="PYB91" s="181"/>
      <c r="PYC91" s="611"/>
      <c r="PYD91" s="612"/>
      <c r="PYE91" s="612"/>
      <c r="PYF91" s="612"/>
      <c r="PYG91" s="612"/>
      <c r="PYH91" s="612"/>
      <c r="PYI91" s="181"/>
      <c r="PYJ91" s="611"/>
      <c r="PYK91" s="612"/>
      <c r="PYL91" s="612"/>
      <c r="PYM91" s="612"/>
      <c r="PYN91" s="612"/>
      <c r="PYO91" s="612"/>
      <c r="PYP91" s="181"/>
      <c r="PYQ91" s="611"/>
      <c r="PYR91" s="612"/>
      <c r="PYS91" s="612"/>
      <c r="PYT91" s="612"/>
      <c r="PYU91" s="612"/>
      <c r="PYV91" s="612"/>
      <c r="PYW91" s="181"/>
      <c r="PYX91" s="611"/>
      <c r="PYY91" s="612"/>
      <c r="PYZ91" s="612"/>
      <c r="PZA91" s="612"/>
      <c r="PZB91" s="612"/>
      <c r="PZC91" s="612"/>
      <c r="PZD91" s="181"/>
      <c r="PZE91" s="611"/>
      <c r="PZF91" s="612"/>
      <c r="PZG91" s="612"/>
      <c r="PZH91" s="612"/>
      <c r="PZI91" s="612"/>
      <c r="PZJ91" s="612"/>
      <c r="PZK91" s="181"/>
      <c r="PZL91" s="611"/>
      <c r="PZM91" s="612"/>
      <c r="PZN91" s="612"/>
      <c r="PZO91" s="612"/>
      <c r="PZP91" s="612"/>
      <c r="PZQ91" s="612"/>
      <c r="PZR91" s="181"/>
      <c r="PZS91" s="611"/>
      <c r="PZT91" s="612"/>
      <c r="PZU91" s="612"/>
      <c r="PZV91" s="612"/>
      <c r="PZW91" s="612"/>
      <c r="PZX91" s="612"/>
      <c r="PZY91" s="181"/>
      <c r="PZZ91" s="611"/>
      <c r="QAA91" s="612"/>
      <c r="QAB91" s="612"/>
      <c r="QAC91" s="612"/>
      <c r="QAD91" s="612"/>
      <c r="QAE91" s="612"/>
      <c r="QAF91" s="181"/>
      <c r="QAG91" s="611"/>
      <c r="QAH91" s="612"/>
      <c r="QAI91" s="612"/>
      <c r="QAJ91" s="612"/>
      <c r="QAK91" s="612"/>
      <c r="QAL91" s="612"/>
      <c r="QAM91" s="181"/>
      <c r="QAN91" s="611"/>
      <c r="QAO91" s="612"/>
      <c r="QAP91" s="612"/>
      <c r="QAQ91" s="612"/>
      <c r="QAR91" s="612"/>
      <c r="QAS91" s="612"/>
      <c r="QAT91" s="181"/>
      <c r="QAU91" s="611"/>
      <c r="QAV91" s="612"/>
      <c r="QAW91" s="612"/>
      <c r="QAX91" s="612"/>
      <c r="QAY91" s="612"/>
      <c r="QAZ91" s="612"/>
      <c r="QBA91" s="181"/>
      <c r="QBB91" s="611"/>
      <c r="QBC91" s="612"/>
      <c r="QBD91" s="612"/>
      <c r="QBE91" s="612"/>
      <c r="QBF91" s="612"/>
      <c r="QBG91" s="612"/>
      <c r="QBH91" s="181"/>
      <c r="QBI91" s="611"/>
      <c r="QBJ91" s="612"/>
      <c r="QBK91" s="612"/>
      <c r="QBL91" s="612"/>
      <c r="QBM91" s="612"/>
      <c r="QBN91" s="612"/>
      <c r="QBO91" s="181"/>
      <c r="QBP91" s="611"/>
      <c r="QBQ91" s="612"/>
      <c r="QBR91" s="612"/>
      <c r="QBS91" s="612"/>
      <c r="QBT91" s="612"/>
      <c r="QBU91" s="612"/>
      <c r="QBV91" s="181"/>
      <c r="QBW91" s="611"/>
      <c r="QBX91" s="612"/>
      <c r="QBY91" s="612"/>
      <c r="QBZ91" s="612"/>
      <c r="QCA91" s="612"/>
      <c r="QCB91" s="612"/>
      <c r="QCC91" s="181"/>
      <c r="QCD91" s="611"/>
      <c r="QCE91" s="612"/>
      <c r="QCF91" s="612"/>
      <c r="QCG91" s="612"/>
      <c r="QCH91" s="612"/>
      <c r="QCI91" s="612"/>
      <c r="QCJ91" s="181"/>
      <c r="QCK91" s="611"/>
      <c r="QCL91" s="612"/>
      <c r="QCM91" s="612"/>
      <c r="QCN91" s="612"/>
      <c r="QCO91" s="612"/>
      <c r="QCP91" s="612"/>
      <c r="QCQ91" s="181"/>
      <c r="QCR91" s="611"/>
      <c r="QCS91" s="612"/>
      <c r="QCT91" s="612"/>
      <c r="QCU91" s="612"/>
      <c r="QCV91" s="612"/>
      <c r="QCW91" s="612"/>
      <c r="QCX91" s="181"/>
      <c r="QCY91" s="611"/>
      <c r="QCZ91" s="612"/>
      <c r="QDA91" s="612"/>
      <c r="QDB91" s="612"/>
      <c r="QDC91" s="612"/>
      <c r="QDD91" s="612"/>
      <c r="QDE91" s="181"/>
      <c r="QDF91" s="611"/>
      <c r="QDG91" s="612"/>
      <c r="QDH91" s="612"/>
      <c r="QDI91" s="612"/>
      <c r="QDJ91" s="612"/>
      <c r="QDK91" s="612"/>
      <c r="QDL91" s="181"/>
      <c r="QDM91" s="611"/>
      <c r="QDN91" s="612"/>
      <c r="QDO91" s="612"/>
      <c r="QDP91" s="612"/>
      <c r="QDQ91" s="612"/>
      <c r="QDR91" s="612"/>
      <c r="QDS91" s="181"/>
      <c r="QDT91" s="611"/>
      <c r="QDU91" s="612"/>
      <c r="QDV91" s="612"/>
      <c r="QDW91" s="612"/>
      <c r="QDX91" s="612"/>
      <c r="QDY91" s="612"/>
      <c r="QDZ91" s="181"/>
      <c r="QEA91" s="611"/>
      <c r="QEB91" s="612"/>
      <c r="QEC91" s="612"/>
      <c r="QED91" s="612"/>
      <c r="QEE91" s="612"/>
      <c r="QEF91" s="612"/>
      <c r="QEG91" s="181"/>
      <c r="QEH91" s="611"/>
      <c r="QEI91" s="612"/>
      <c r="QEJ91" s="612"/>
      <c r="QEK91" s="612"/>
      <c r="QEL91" s="612"/>
      <c r="QEM91" s="612"/>
      <c r="QEN91" s="181"/>
      <c r="QEO91" s="611"/>
      <c r="QEP91" s="612"/>
      <c r="QEQ91" s="612"/>
      <c r="QER91" s="612"/>
      <c r="QES91" s="612"/>
      <c r="QET91" s="612"/>
      <c r="QEU91" s="181"/>
      <c r="QEV91" s="611"/>
      <c r="QEW91" s="612"/>
      <c r="QEX91" s="612"/>
      <c r="QEY91" s="612"/>
      <c r="QEZ91" s="612"/>
      <c r="QFA91" s="612"/>
      <c r="QFB91" s="181"/>
      <c r="QFC91" s="611"/>
      <c r="QFD91" s="612"/>
      <c r="QFE91" s="612"/>
      <c r="QFF91" s="612"/>
      <c r="QFG91" s="612"/>
      <c r="QFH91" s="612"/>
      <c r="QFI91" s="181"/>
      <c r="QFJ91" s="611"/>
      <c r="QFK91" s="612"/>
      <c r="QFL91" s="612"/>
      <c r="QFM91" s="612"/>
      <c r="QFN91" s="612"/>
      <c r="QFO91" s="612"/>
      <c r="QFP91" s="181"/>
      <c r="QFQ91" s="611"/>
      <c r="QFR91" s="612"/>
      <c r="QFS91" s="612"/>
      <c r="QFT91" s="612"/>
      <c r="QFU91" s="612"/>
      <c r="QFV91" s="612"/>
      <c r="QFW91" s="181"/>
      <c r="QFX91" s="611"/>
      <c r="QFY91" s="612"/>
      <c r="QFZ91" s="612"/>
      <c r="QGA91" s="612"/>
      <c r="QGB91" s="612"/>
      <c r="QGC91" s="612"/>
      <c r="QGD91" s="181"/>
      <c r="QGE91" s="611"/>
      <c r="QGF91" s="612"/>
      <c r="QGG91" s="612"/>
      <c r="QGH91" s="612"/>
      <c r="QGI91" s="612"/>
      <c r="QGJ91" s="612"/>
      <c r="QGK91" s="181"/>
      <c r="QGL91" s="611"/>
      <c r="QGM91" s="612"/>
      <c r="QGN91" s="612"/>
      <c r="QGO91" s="612"/>
      <c r="QGP91" s="612"/>
      <c r="QGQ91" s="612"/>
      <c r="QGR91" s="181"/>
      <c r="QGS91" s="611"/>
      <c r="QGT91" s="612"/>
      <c r="QGU91" s="612"/>
      <c r="QGV91" s="612"/>
      <c r="QGW91" s="612"/>
      <c r="QGX91" s="612"/>
      <c r="QGY91" s="181"/>
      <c r="QGZ91" s="611"/>
      <c r="QHA91" s="612"/>
      <c r="QHB91" s="612"/>
      <c r="QHC91" s="612"/>
      <c r="QHD91" s="612"/>
      <c r="QHE91" s="612"/>
      <c r="QHF91" s="181"/>
      <c r="QHG91" s="611"/>
      <c r="QHH91" s="612"/>
      <c r="QHI91" s="612"/>
      <c r="QHJ91" s="612"/>
      <c r="QHK91" s="612"/>
      <c r="QHL91" s="612"/>
      <c r="QHM91" s="181"/>
      <c r="QHN91" s="611"/>
      <c r="QHO91" s="612"/>
      <c r="QHP91" s="612"/>
      <c r="QHQ91" s="612"/>
      <c r="QHR91" s="612"/>
      <c r="QHS91" s="612"/>
      <c r="QHT91" s="181"/>
      <c r="QHU91" s="611"/>
      <c r="QHV91" s="612"/>
      <c r="QHW91" s="612"/>
      <c r="QHX91" s="612"/>
      <c r="QHY91" s="612"/>
      <c r="QHZ91" s="612"/>
      <c r="QIA91" s="181"/>
      <c r="QIB91" s="611"/>
      <c r="QIC91" s="612"/>
      <c r="QID91" s="612"/>
      <c r="QIE91" s="612"/>
      <c r="QIF91" s="612"/>
      <c r="QIG91" s="612"/>
      <c r="QIH91" s="181"/>
      <c r="QII91" s="611"/>
      <c r="QIJ91" s="612"/>
      <c r="QIK91" s="612"/>
      <c r="QIL91" s="612"/>
      <c r="QIM91" s="612"/>
      <c r="QIN91" s="612"/>
      <c r="QIO91" s="181"/>
      <c r="QIP91" s="611"/>
      <c r="QIQ91" s="612"/>
      <c r="QIR91" s="612"/>
      <c r="QIS91" s="612"/>
      <c r="QIT91" s="612"/>
      <c r="QIU91" s="612"/>
      <c r="QIV91" s="181"/>
      <c r="QIW91" s="611"/>
      <c r="QIX91" s="612"/>
      <c r="QIY91" s="612"/>
      <c r="QIZ91" s="612"/>
      <c r="QJA91" s="612"/>
      <c r="QJB91" s="612"/>
      <c r="QJC91" s="181"/>
      <c r="QJD91" s="611"/>
      <c r="QJE91" s="612"/>
      <c r="QJF91" s="612"/>
      <c r="QJG91" s="612"/>
      <c r="QJH91" s="612"/>
      <c r="QJI91" s="612"/>
      <c r="QJJ91" s="181"/>
      <c r="QJK91" s="611"/>
      <c r="QJL91" s="612"/>
      <c r="QJM91" s="612"/>
      <c r="QJN91" s="612"/>
      <c r="QJO91" s="612"/>
      <c r="QJP91" s="612"/>
      <c r="QJQ91" s="181"/>
      <c r="QJR91" s="611"/>
      <c r="QJS91" s="612"/>
      <c r="QJT91" s="612"/>
      <c r="QJU91" s="612"/>
      <c r="QJV91" s="612"/>
      <c r="QJW91" s="612"/>
      <c r="QJX91" s="181"/>
      <c r="QJY91" s="611"/>
      <c r="QJZ91" s="612"/>
      <c r="QKA91" s="612"/>
      <c r="QKB91" s="612"/>
      <c r="QKC91" s="612"/>
      <c r="QKD91" s="612"/>
      <c r="QKE91" s="181"/>
      <c r="QKF91" s="611"/>
      <c r="QKG91" s="612"/>
      <c r="QKH91" s="612"/>
      <c r="QKI91" s="612"/>
      <c r="QKJ91" s="612"/>
      <c r="QKK91" s="612"/>
      <c r="QKL91" s="181"/>
      <c r="QKM91" s="611"/>
      <c r="QKN91" s="612"/>
      <c r="QKO91" s="612"/>
      <c r="QKP91" s="612"/>
      <c r="QKQ91" s="612"/>
      <c r="QKR91" s="612"/>
      <c r="QKS91" s="181"/>
      <c r="QKT91" s="611"/>
      <c r="QKU91" s="612"/>
      <c r="QKV91" s="612"/>
      <c r="QKW91" s="612"/>
      <c r="QKX91" s="612"/>
      <c r="QKY91" s="612"/>
      <c r="QKZ91" s="181"/>
      <c r="QLA91" s="611"/>
      <c r="QLB91" s="612"/>
      <c r="QLC91" s="612"/>
      <c r="QLD91" s="612"/>
      <c r="QLE91" s="612"/>
      <c r="QLF91" s="612"/>
      <c r="QLG91" s="181"/>
      <c r="QLH91" s="611"/>
      <c r="QLI91" s="612"/>
      <c r="QLJ91" s="612"/>
      <c r="QLK91" s="612"/>
      <c r="QLL91" s="612"/>
      <c r="QLM91" s="612"/>
      <c r="QLN91" s="181"/>
      <c r="QLO91" s="611"/>
      <c r="QLP91" s="612"/>
      <c r="QLQ91" s="612"/>
      <c r="QLR91" s="612"/>
      <c r="QLS91" s="612"/>
      <c r="QLT91" s="612"/>
      <c r="QLU91" s="181"/>
      <c r="QLV91" s="611"/>
      <c r="QLW91" s="612"/>
      <c r="QLX91" s="612"/>
      <c r="QLY91" s="612"/>
      <c r="QLZ91" s="612"/>
      <c r="QMA91" s="612"/>
      <c r="QMB91" s="181"/>
      <c r="QMC91" s="611"/>
      <c r="QMD91" s="612"/>
      <c r="QME91" s="612"/>
      <c r="QMF91" s="612"/>
      <c r="QMG91" s="612"/>
      <c r="QMH91" s="612"/>
      <c r="QMI91" s="181"/>
      <c r="QMJ91" s="611"/>
      <c r="QMK91" s="612"/>
      <c r="QML91" s="612"/>
      <c r="QMM91" s="612"/>
      <c r="QMN91" s="612"/>
      <c r="QMO91" s="612"/>
      <c r="QMP91" s="181"/>
      <c r="QMQ91" s="611"/>
      <c r="QMR91" s="612"/>
      <c r="QMS91" s="612"/>
      <c r="QMT91" s="612"/>
      <c r="QMU91" s="612"/>
      <c r="QMV91" s="612"/>
      <c r="QMW91" s="181"/>
      <c r="QMX91" s="611"/>
      <c r="QMY91" s="612"/>
      <c r="QMZ91" s="612"/>
      <c r="QNA91" s="612"/>
      <c r="QNB91" s="612"/>
      <c r="QNC91" s="612"/>
      <c r="QND91" s="181"/>
      <c r="QNE91" s="611"/>
      <c r="QNF91" s="612"/>
      <c r="QNG91" s="612"/>
      <c r="QNH91" s="612"/>
      <c r="QNI91" s="612"/>
      <c r="QNJ91" s="612"/>
      <c r="QNK91" s="181"/>
      <c r="QNL91" s="611"/>
      <c r="QNM91" s="612"/>
      <c r="QNN91" s="612"/>
      <c r="QNO91" s="612"/>
      <c r="QNP91" s="612"/>
      <c r="QNQ91" s="612"/>
      <c r="QNR91" s="181"/>
      <c r="QNS91" s="611"/>
      <c r="QNT91" s="612"/>
      <c r="QNU91" s="612"/>
      <c r="QNV91" s="612"/>
      <c r="QNW91" s="612"/>
      <c r="QNX91" s="612"/>
      <c r="QNY91" s="181"/>
      <c r="QNZ91" s="611"/>
      <c r="QOA91" s="612"/>
      <c r="QOB91" s="612"/>
      <c r="QOC91" s="612"/>
      <c r="QOD91" s="612"/>
      <c r="QOE91" s="612"/>
      <c r="QOF91" s="181"/>
      <c r="QOG91" s="611"/>
      <c r="QOH91" s="612"/>
      <c r="QOI91" s="612"/>
      <c r="QOJ91" s="612"/>
      <c r="QOK91" s="612"/>
      <c r="QOL91" s="612"/>
      <c r="QOM91" s="181"/>
      <c r="QON91" s="611"/>
      <c r="QOO91" s="612"/>
      <c r="QOP91" s="612"/>
      <c r="QOQ91" s="612"/>
      <c r="QOR91" s="612"/>
      <c r="QOS91" s="612"/>
      <c r="QOT91" s="181"/>
      <c r="QOU91" s="611"/>
      <c r="QOV91" s="612"/>
      <c r="QOW91" s="612"/>
      <c r="QOX91" s="612"/>
      <c r="QOY91" s="612"/>
      <c r="QOZ91" s="612"/>
      <c r="QPA91" s="181"/>
      <c r="QPB91" s="611"/>
      <c r="QPC91" s="612"/>
      <c r="QPD91" s="612"/>
      <c r="QPE91" s="612"/>
      <c r="QPF91" s="612"/>
      <c r="QPG91" s="612"/>
      <c r="QPH91" s="181"/>
      <c r="QPI91" s="611"/>
      <c r="QPJ91" s="612"/>
      <c r="QPK91" s="612"/>
      <c r="QPL91" s="612"/>
      <c r="QPM91" s="612"/>
      <c r="QPN91" s="612"/>
      <c r="QPO91" s="181"/>
      <c r="QPP91" s="611"/>
      <c r="QPQ91" s="612"/>
      <c r="QPR91" s="612"/>
      <c r="QPS91" s="612"/>
      <c r="QPT91" s="612"/>
      <c r="QPU91" s="612"/>
      <c r="QPV91" s="181"/>
      <c r="QPW91" s="611"/>
      <c r="QPX91" s="612"/>
      <c r="QPY91" s="612"/>
      <c r="QPZ91" s="612"/>
      <c r="QQA91" s="612"/>
      <c r="QQB91" s="612"/>
      <c r="QQC91" s="181"/>
      <c r="QQD91" s="611"/>
      <c r="QQE91" s="612"/>
      <c r="QQF91" s="612"/>
      <c r="QQG91" s="612"/>
      <c r="QQH91" s="612"/>
      <c r="QQI91" s="612"/>
      <c r="QQJ91" s="181"/>
      <c r="QQK91" s="611"/>
      <c r="QQL91" s="612"/>
      <c r="QQM91" s="612"/>
      <c r="QQN91" s="612"/>
      <c r="QQO91" s="612"/>
      <c r="QQP91" s="612"/>
      <c r="QQQ91" s="181"/>
      <c r="QQR91" s="611"/>
      <c r="QQS91" s="612"/>
      <c r="QQT91" s="612"/>
      <c r="QQU91" s="612"/>
      <c r="QQV91" s="612"/>
      <c r="QQW91" s="612"/>
      <c r="QQX91" s="181"/>
      <c r="QQY91" s="611"/>
      <c r="QQZ91" s="612"/>
      <c r="QRA91" s="612"/>
      <c r="QRB91" s="612"/>
      <c r="QRC91" s="612"/>
      <c r="QRD91" s="612"/>
      <c r="QRE91" s="181"/>
      <c r="QRF91" s="611"/>
      <c r="QRG91" s="612"/>
      <c r="QRH91" s="612"/>
      <c r="QRI91" s="612"/>
      <c r="QRJ91" s="612"/>
      <c r="QRK91" s="612"/>
      <c r="QRL91" s="181"/>
      <c r="QRM91" s="611"/>
      <c r="QRN91" s="612"/>
      <c r="QRO91" s="612"/>
      <c r="QRP91" s="612"/>
      <c r="QRQ91" s="612"/>
      <c r="QRR91" s="612"/>
      <c r="QRS91" s="181"/>
      <c r="QRT91" s="611"/>
      <c r="QRU91" s="612"/>
      <c r="QRV91" s="612"/>
      <c r="QRW91" s="612"/>
      <c r="QRX91" s="612"/>
      <c r="QRY91" s="612"/>
      <c r="QRZ91" s="181"/>
      <c r="QSA91" s="611"/>
      <c r="QSB91" s="612"/>
      <c r="QSC91" s="612"/>
      <c r="QSD91" s="612"/>
      <c r="QSE91" s="612"/>
      <c r="QSF91" s="612"/>
      <c r="QSG91" s="181"/>
      <c r="QSH91" s="611"/>
      <c r="QSI91" s="612"/>
      <c r="QSJ91" s="612"/>
      <c r="QSK91" s="612"/>
      <c r="QSL91" s="612"/>
      <c r="QSM91" s="612"/>
      <c r="QSN91" s="181"/>
      <c r="QSO91" s="611"/>
      <c r="QSP91" s="612"/>
      <c r="QSQ91" s="612"/>
      <c r="QSR91" s="612"/>
      <c r="QSS91" s="612"/>
      <c r="QST91" s="612"/>
      <c r="QSU91" s="181"/>
      <c r="QSV91" s="611"/>
      <c r="QSW91" s="612"/>
      <c r="QSX91" s="612"/>
      <c r="QSY91" s="612"/>
      <c r="QSZ91" s="612"/>
      <c r="QTA91" s="612"/>
      <c r="QTB91" s="181"/>
      <c r="QTC91" s="611"/>
      <c r="QTD91" s="612"/>
      <c r="QTE91" s="612"/>
      <c r="QTF91" s="612"/>
      <c r="QTG91" s="612"/>
      <c r="QTH91" s="612"/>
      <c r="QTI91" s="181"/>
      <c r="QTJ91" s="611"/>
      <c r="QTK91" s="612"/>
      <c r="QTL91" s="612"/>
      <c r="QTM91" s="612"/>
      <c r="QTN91" s="612"/>
      <c r="QTO91" s="612"/>
      <c r="QTP91" s="181"/>
      <c r="QTQ91" s="611"/>
      <c r="QTR91" s="612"/>
      <c r="QTS91" s="612"/>
      <c r="QTT91" s="612"/>
      <c r="QTU91" s="612"/>
      <c r="QTV91" s="612"/>
      <c r="QTW91" s="181"/>
      <c r="QTX91" s="611"/>
      <c r="QTY91" s="612"/>
      <c r="QTZ91" s="612"/>
      <c r="QUA91" s="612"/>
      <c r="QUB91" s="612"/>
      <c r="QUC91" s="612"/>
      <c r="QUD91" s="181"/>
      <c r="QUE91" s="611"/>
      <c r="QUF91" s="612"/>
      <c r="QUG91" s="612"/>
      <c r="QUH91" s="612"/>
      <c r="QUI91" s="612"/>
      <c r="QUJ91" s="612"/>
      <c r="QUK91" s="181"/>
      <c r="QUL91" s="611"/>
      <c r="QUM91" s="612"/>
      <c r="QUN91" s="612"/>
      <c r="QUO91" s="612"/>
      <c r="QUP91" s="612"/>
      <c r="QUQ91" s="612"/>
      <c r="QUR91" s="181"/>
      <c r="QUS91" s="611"/>
      <c r="QUT91" s="612"/>
      <c r="QUU91" s="612"/>
      <c r="QUV91" s="612"/>
      <c r="QUW91" s="612"/>
      <c r="QUX91" s="612"/>
      <c r="QUY91" s="181"/>
      <c r="QUZ91" s="611"/>
      <c r="QVA91" s="612"/>
      <c r="QVB91" s="612"/>
      <c r="QVC91" s="612"/>
      <c r="QVD91" s="612"/>
      <c r="QVE91" s="612"/>
      <c r="QVF91" s="181"/>
      <c r="QVG91" s="611"/>
      <c r="QVH91" s="612"/>
      <c r="QVI91" s="612"/>
      <c r="QVJ91" s="612"/>
      <c r="QVK91" s="612"/>
      <c r="QVL91" s="612"/>
      <c r="QVM91" s="181"/>
      <c r="QVN91" s="611"/>
      <c r="QVO91" s="612"/>
      <c r="QVP91" s="612"/>
      <c r="QVQ91" s="612"/>
      <c r="QVR91" s="612"/>
      <c r="QVS91" s="612"/>
      <c r="QVT91" s="181"/>
      <c r="QVU91" s="611"/>
      <c r="QVV91" s="612"/>
      <c r="QVW91" s="612"/>
      <c r="QVX91" s="612"/>
      <c r="QVY91" s="612"/>
      <c r="QVZ91" s="612"/>
      <c r="QWA91" s="181"/>
      <c r="QWB91" s="611"/>
      <c r="QWC91" s="612"/>
      <c r="QWD91" s="612"/>
      <c r="QWE91" s="612"/>
      <c r="QWF91" s="612"/>
      <c r="QWG91" s="612"/>
      <c r="QWH91" s="181"/>
      <c r="QWI91" s="611"/>
      <c r="QWJ91" s="612"/>
      <c r="QWK91" s="612"/>
      <c r="QWL91" s="612"/>
      <c r="QWM91" s="612"/>
      <c r="QWN91" s="612"/>
      <c r="QWO91" s="181"/>
      <c r="QWP91" s="611"/>
      <c r="QWQ91" s="612"/>
      <c r="QWR91" s="612"/>
      <c r="QWS91" s="612"/>
      <c r="QWT91" s="612"/>
      <c r="QWU91" s="612"/>
      <c r="QWV91" s="181"/>
      <c r="QWW91" s="611"/>
      <c r="QWX91" s="612"/>
      <c r="QWY91" s="612"/>
      <c r="QWZ91" s="612"/>
      <c r="QXA91" s="612"/>
      <c r="QXB91" s="612"/>
      <c r="QXC91" s="181"/>
      <c r="QXD91" s="611"/>
      <c r="QXE91" s="612"/>
      <c r="QXF91" s="612"/>
      <c r="QXG91" s="612"/>
      <c r="QXH91" s="612"/>
      <c r="QXI91" s="612"/>
      <c r="QXJ91" s="181"/>
      <c r="QXK91" s="611"/>
      <c r="QXL91" s="612"/>
      <c r="QXM91" s="612"/>
      <c r="QXN91" s="612"/>
      <c r="QXO91" s="612"/>
      <c r="QXP91" s="612"/>
      <c r="QXQ91" s="181"/>
      <c r="QXR91" s="611"/>
      <c r="QXS91" s="612"/>
      <c r="QXT91" s="612"/>
      <c r="QXU91" s="612"/>
      <c r="QXV91" s="612"/>
      <c r="QXW91" s="612"/>
      <c r="QXX91" s="181"/>
      <c r="QXY91" s="611"/>
      <c r="QXZ91" s="612"/>
      <c r="QYA91" s="612"/>
      <c r="QYB91" s="612"/>
      <c r="QYC91" s="612"/>
      <c r="QYD91" s="612"/>
      <c r="QYE91" s="181"/>
      <c r="QYF91" s="611"/>
      <c r="QYG91" s="612"/>
      <c r="QYH91" s="612"/>
      <c r="QYI91" s="612"/>
      <c r="QYJ91" s="612"/>
      <c r="QYK91" s="612"/>
      <c r="QYL91" s="181"/>
      <c r="QYM91" s="611"/>
      <c r="QYN91" s="612"/>
      <c r="QYO91" s="612"/>
      <c r="QYP91" s="612"/>
      <c r="QYQ91" s="612"/>
      <c r="QYR91" s="612"/>
      <c r="QYS91" s="181"/>
      <c r="QYT91" s="611"/>
      <c r="QYU91" s="612"/>
      <c r="QYV91" s="612"/>
      <c r="QYW91" s="612"/>
      <c r="QYX91" s="612"/>
      <c r="QYY91" s="612"/>
      <c r="QYZ91" s="181"/>
      <c r="QZA91" s="611"/>
      <c r="QZB91" s="612"/>
      <c r="QZC91" s="612"/>
      <c r="QZD91" s="612"/>
      <c r="QZE91" s="612"/>
      <c r="QZF91" s="612"/>
      <c r="QZG91" s="181"/>
      <c r="QZH91" s="611"/>
      <c r="QZI91" s="612"/>
      <c r="QZJ91" s="612"/>
      <c r="QZK91" s="612"/>
      <c r="QZL91" s="612"/>
      <c r="QZM91" s="612"/>
      <c r="QZN91" s="181"/>
      <c r="QZO91" s="611"/>
      <c r="QZP91" s="612"/>
      <c r="QZQ91" s="612"/>
      <c r="QZR91" s="612"/>
      <c r="QZS91" s="612"/>
      <c r="QZT91" s="612"/>
      <c r="QZU91" s="181"/>
      <c r="QZV91" s="611"/>
      <c r="QZW91" s="612"/>
      <c r="QZX91" s="612"/>
      <c r="QZY91" s="612"/>
      <c r="QZZ91" s="612"/>
      <c r="RAA91" s="612"/>
      <c r="RAB91" s="181"/>
      <c r="RAC91" s="611"/>
      <c r="RAD91" s="612"/>
      <c r="RAE91" s="612"/>
      <c r="RAF91" s="612"/>
      <c r="RAG91" s="612"/>
      <c r="RAH91" s="612"/>
      <c r="RAI91" s="181"/>
      <c r="RAJ91" s="611"/>
      <c r="RAK91" s="612"/>
      <c r="RAL91" s="612"/>
      <c r="RAM91" s="612"/>
      <c r="RAN91" s="612"/>
      <c r="RAO91" s="612"/>
      <c r="RAP91" s="181"/>
      <c r="RAQ91" s="611"/>
      <c r="RAR91" s="612"/>
      <c r="RAS91" s="612"/>
      <c r="RAT91" s="612"/>
      <c r="RAU91" s="612"/>
      <c r="RAV91" s="612"/>
      <c r="RAW91" s="181"/>
      <c r="RAX91" s="611"/>
      <c r="RAY91" s="612"/>
      <c r="RAZ91" s="612"/>
      <c r="RBA91" s="612"/>
      <c r="RBB91" s="612"/>
      <c r="RBC91" s="612"/>
      <c r="RBD91" s="181"/>
      <c r="RBE91" s="611"/>
      <c r="RBF91" s="612"/>
      <c r="RBG91" s="612"/>
      <c r="RBH91" s="612"/>
      <c r="RBI91" s="612"/>
      <c r="RBJ91" s="612"/>
      <c r="RBK91" s="181"/>
      <c r="RBL91" s="611"/>
      <c r="RBM91" s="612"/>
      <c r="RBN91" s="612"/>
      <c r="RBO91" s="612"/>
      <c r="RBP91" s="612"/>
      <c r="RBQ91" s="612"/>
      <c r="RBR91" s="181"/>
      <c r="RBS91" s="611"/>
      <c r="RBT91" s="612"/>
      <c r="RBU91" s="612"/>
      <c r="RBV91" s="612"/>
      <c r="RBW91" s="612"/>
      <c r="RBX91" s="612"/>
      <c r="RBY91" s="181"/>
      <c r="RBZ91" s="611"/>
      <c r="RCA91" s="612"/>
      <c r="RCB91" s="612"/>
      <c r="RCC91" s="612"/>
      <c r="RCD91" s="612"/>
      <c r="RCE91" s="612"/>
      <c r="RCF91" s="181"/>
      <c r="RCG91" s="611"/>
      <c r="RCH91" s="612"/>
      <c r="RCI91" s="612"/>
      <c r="RCJ91" s="612"/>
      <c r="RCK91" s="612"/>
      <c r="RCL91" s="612"/>
      <c r="RCM91" s="181"/>
      <c r="RCN91" s="611"/>
      <c r="RCO91" s="612"/>
      <c r="RCP91" s="612"/>
      <c r="RCQ91" s="612"/>
      <c r="RCR91" s="612"/>
      <c r="RCS91" s="612"/>
      <c r="RCT91" s="181"/>
      <c r="RCU91" s="611"/>
      <c r="RCV91" s="612"/>
      <c r="RCW91" s="612"/>
      <c r="RCX91" s="612"/>
      <c r="RCY91" s="612"/>
      <c r="RCZ91" s="612"/>
      <c r="RDA91" s="181"/>
      <c r="RDB91" s="611"/>
      <c r="RDC91" s="612"/>
      <c r="RDD91" s="612"/>
      <c r="RDE91" s="612"/>
      <c r="RDF91" s="612"/>
      <c r="RDG91" s="612"/>
      <c r="RDH91" s="181"/>
      <c r="RDI91" s="611"/>
      <c r="RDJ91" s="612"/>
      <c r="RDK91" s="612"/>
      <c r="RDL91" s="612"/>
      <c r="RDM91" s="612"/>
      <c r="RDN91" s="612"/>
      <c r="RDO91" s="181"/>
      <c r="RDP91" s="611"/>
      <c r="RDQ91" s="612"/>
      <c r="RDR91" s="612"/>
      <c r="RDS91" s="612"/>
      <c r="RDT91" s="612"/>
      <c r="RDU91" s="612"/>
      <c r="RDV91" s="181"/>
      <c r="RDW91" s="611"/>
      <c r="RDX91" s="612"/>
      <c r="RDY91" s="612"/>
      <c r="RDZ91" s="612"/>
      <c r="REA91" s="612"/>
      <c r="REB91" s="612"/>
      <c r="REC91" s="181"/>
      <c r="RED91" s="611"/>
      <c r="REE91" s="612"/>
      <c r="REF91" s="612"/>
      <c r="REG91" s="612"/>
      <c r="REH91" s="612"/>
      <c r="REI91" s="612"/>
      <c r="REJ91" s="181"/>
      <c r="REK91" s="611"/>
      <c r="REL91" s="612"/>
      <c r="REM91" s="612"/>
      <c r="REN91" s="612"/>
      <c r="REO91" s="612"/>
      <c r="REP91" s="612"/>
      <c r="REQ91" s="181"/>
      <c r="RER91" s="611"/>
      <c r="RES91" s="612"/>
      <c r="RET91" s="612"/>
      <c r="REU91" s="612"/>
      <c r="REV91" s="612"/>
      <c r="REW91" s="612"/>
      <c r="REX91" s="181"/>
      <c r="REY91" s="611"/>
      <c r="REZ91" s="612"/>
      <c r="RFA91" s="612"/>
      <c r="RFB91" s="612"/>
      <c r="RFC91" s="612"/>
      <c r="RFD91" s="612"/>
      <c r="RFE91" s="181"/>
      <c r="RFF91" s="611"/>
      <c r="RFG91" s="612"/>
      <c r="RFH91" s="612"/>
      <c r="RFI91" s="612"/>
      <c r="RFJ91" s="612"/>
      <c r="RFK91" s="612"/>
      <c r="RFL91" s="181"/>
      <c r="RFM91" s="611"/>
      <c r="RFN91" s="612"/>
      <c r="RFO91" s="612"/>
      <c r="RFP91" s="612"/>
      <c r="RFQ91" s="612"/>
      <c r="RFR91" s="612"/>
      <c r="RFS91" s="181"/>
      <c r="RFT91" s="611"/>
      <c r="RFU91" s="612"/>
      <c r="RFV91" s="612"/>
      <c r="RFW91" s="612"/>
      <c r="RFX91" s="612"/>
      <c r="RFY91" s="612"/>
      <c r="RFZ91" s="181"/>
      <c r="RGA91" s="611"/>
      <c r="RGB91" s="612"/>
      <c r="RGC91" s="612"/>
      <c r="RGD91" s="612"/>
      <c r="RGE91" s="612"/>
      <c r="RGF91" s="612"/>
      <c r="RGG91" s="181"/>
      <c r="RGH91" s="611"/>
      <c r="RGI91" s="612"/>
      <c r="RGJ91" s="612"/>
      <c r="RGK91" s="612"/>
      <c r="RGL91" s="612"/>
      <c r="RGM91" s="612"/>
      <c r="RGN91" s="181"/>
      <c r="RGO91" s="611"/>
      <c r="RGP91" s="612"/>
      <c r="RGQ91" s="612"/>
      <c r="RGR91" s="612"/>
      <c r="RGS91" s="612"/>
      <c r="RGT91" s="612"/>
      <c r="RGU91" s="181"/>
      <c r="RGV91" s="611"/>
      <c r="RGW91" s="612"/>
      <c r="RGX91" s="612"/>
      <c r="RGY91" s="612"/>
      <c r="RGZ91" s="612"/>
      <c r="RHA91" s="612"/>
      <c r="RHB91" s="181"/>
      <c r="RHC91" s="611"/>
      <c r="RHD91" s="612"/>
      <c r="RHE91" s="612"/>
      <c r="RHF91" s="612"/>
      <c r="RHG91" s="612"/>
      <c r="RHH91" s="612"/>
      <c r="RHI91" s="181"/>
      <c r="RHJ91" s="611"/>
      <c r="RHK91" s="612"/>
      <c r="RHL91" s="612"/>
      <c r="RHM91" s="612"/>
      <c r="RHN91" s="612"/>
      <c r="RHO91" s="612"/>
      <c r="RHP91" s="181"/>
      <c r="RHQ91" s="611"/>
      <c r="RHR91" s="612"/>
      <c r="RHS91" s="612"/>
      <c r="RHT91" s="612"/>
      <c r="RHU91" s="612"/>
      <c r="RHV91" s="612"/>
      <c r="RHW91" s="181"/>
      <c r="RHX91" s="611"/>
      <c r="RHY91" s="612"/>
      <c r="RHZ91" s="612"/>
      <c r="RIA91" s="612"/>
      <c r="RIB91" s="612"/>
      <c r="RIC91" s="612"/>
      <c r="RID91" s="181"/>
      <c r="RIE91" s="611"/>
      <c r="RIF91" s="612"/>
      <c r="RIG91" s="612"/>
      <c r="RIH91" s="612"/>
      <c r="RII91" s="612"/>
      <c r="RIJ91" s="612"/>
      <c r="RIK91" s="181"/>
      <c r="RIL91" s="611"/>
      <c r="RIM91" s="612"/>
      <c r="RIN91" s="612"/>
      <c r="RIO91" s="612"/>
      <c r="RIP91" s="612"/>
      <c r="RIQ91" s="612"/>
      <c r="RIR91" s="181"/>
      <c r="RIS91" s="611"/>
      <c r="RIT91" s="612"/>
      <c r="RIU91" s="612"/>
      <c r="RIV91" s="612"/>
      <c r="RIW91" s="612"/>
      <c r="RIX91" s="612"/>
      <c r="RIY91" s="181"/>
      <c r="RIZ91" s="611"/>
      <c r="RJA91" s="612"/>
      <c r="RJB91" s="612"/>
      <c r="RJC91" s="612"/>
      <c r="RJD91" s="612"/>
      <c r="RJE91" s="612"/>
      <c r="RJF91" s="181"/>
      <c r="RJG91" s="611"/>
      <c r="RJH91" s="612"/>
      <c r="RJI91" s="612"/>
      <c r="RJJ91" s="612"/>
      <c r="RJK91" s="612"/>
      <c r="RJL91" s="612"/>
      <c r="RJM91" s="181"/>
      <c r="RJN91" s="611"/>
      <c r="RJO91" s="612"/>
      <c r="RJP91" s="612"/>
      <c r="RJQ91" s="612"/>
      <c r="RJR91" s="612"/>
      <c r="RJS91" s="612"/>
      <c r="RJT91" s="181"/>
      <c r="RJU91" s="611"/>
      <c r="RJV91" s="612"/>
      <c r="RJW91" s="612"/>
      <c r="RJX91" s="612"/>
      <c r="RJY91" s="612"/>
      <c r="RJZ91" s="612"/>
      <c r="RKA91" s="181"/>
      <c r="RKB91" s="611"/>
      <c r="RKC91" s="612"/>
      <c r="RKD91" s="612"/>
      <c r="RKE91" s="612"/>
      <c r="RKF91" s="612"/>
      <c r="RKG91" s="612"/>
      <c r="RKH91" s="181"/>
      <c r="RKI91" s="611"/>
      <c r="RKJ91" s="612"/>
      <c r="RKK91" s="612"/>
      <c r="RKL91" s="612"/>
      <c r="RKM91" s="612"/>
      <c r="RKN91" s="612"/>
      <c r="RKO91" s="181"/>
      <c r="RKP91" s="611"/>
      <c r="RKQ91" s="612"/>
      <c r="RKR91" s="612"/>
      <c r="RKS91" s="612"/>
      <c r="RKT91" s="612"/>
      <c r="RKU91" s="612"/>
      <c r="RKV91" s="181"/>
      <c r="RKW91" s="611"/>
      <c r="RKX91" s="612"/>
      <c r="RKY91" s="612"/>
      <c r="RKZ91" s="612"/>
      <c r="RLA91" s="612"/>
      <c r="RLB91" s="612"/>
      <c r="RLC91" s="181"/>
      <c r="RLD91" s="611"/>
      <c r="RLE91" s="612"/>
      <c r="RLF91" s="612"/>
      <c r="RLG91" s="612"/>
      <c r="RLH91" s="612"/>
      <c r="RLI91" s="612"/>
      <c r="RLJ91" s="181"/>
      <c r="RLK91" s="611"/>
      <c r="RLL91" s="612"/>
      <c r="RLM91" s="612"/>
      <c r="RLN91" s="612"/>
      <c r="RLO91" s="612"/>
      <c r="RLP91" s="612"/>
      <c r="RLQ91" s="181"/>
      <c r="RLR91" s="611"/>
      <c r="RLS91" s="612"/>
      <c r="RLT91" s="612"/>
      <c r="RLU91" s="612"/>
      <c r="RLV91" s="612"/>
      <c r="RLW91" s="612"/>
      <c r="RLX91" s="181"/>
      <c r="RLY91" s="611"/>
      <c r="RLZ91" s="612"/>
      <c r="RMA91" s="612"/>
      <c r="RMB91" s="612"/>
      <c r="RMC91" s="612"/>
      <c r="RMD91" s="612"/>
      <c r="RME91" s="181"/>
      <c r="RMF91" s="611"/>
      <c r="RMG91" s="612"/>
      <c r="RMH91" s="612"/>
      <c r="RMI91" s="612"/>
      <c r="RMJ91" s="612"/>
      <c r="RMK91" s="612"/>
      <c r="RML91" s="181"/>
      <c r="RMM91" s="611"/>
      <c r="RMN91" s="612"/>
      <c r="RMO91" s="612"/>
      <c r="RMP91" s="612"/>
      <c r="RMQ91" s="612"/>
      <c r="RMR91" s="612"/>
      <c r="RMS91" s="181"/>
      <c r="RMT91" s="611"/>
      <c r="RMU91" s="612"/>
      <c r="RMV91" s="612"/>
      <c r="RMW91" s="612"/>
      <c r="RMX91" s="612"/>
      <c r="RMY91" s="612"/>
      <c r="RMZ91" s="181"/>
      <c r="RNA91" s="611"/>
      <c r="RNB91" s="612"/>
      <c r="RNC91" s="612"/>
      <c r="RND91" s="612"/>
      <c r="RNE91" s="612"/>
      <c r="RNF91" s="612"/>
      <c r="RNG91" s="181"/>
      <c r="RNH91" s="611"/>
      <c r="RNI91" s="612"/>
      <c r="RNJ91" s="612"/>
      <c r="RNK91" s="612"/>
      <c r="RNL91" s="612"/>
      <c r="RNM91" s="612"/>
      <c r="RNN91" s="181"/>
      <c r="RNO91" s="611"/>
      <c r="RNP91" s="612"/>
      <c r="RNQ91" s="612"/>
      <c r="RNR91" s="612"/>
      <c r="RNS91" s="612"/>
      <c r="RNT91" s="612"/>
      <c r="RNU91" s="181"/>
      <c r="RNV91" s="611"/>
      <c r="RNW91" s="612"/>
      <c r="RNX91" s="612"/>
      <c r="RNY91" s="612"/>
      <c r="RNZ91" s="612"/>
      <c r="ROA91" s="612"/>
      <c r="ROB91" s="181"/>
      <c r="ROC91" s="611"/>
      <c r="ROD91" s="612"/>
      <c r="ROE91" s="612"/>
      <c r="ROF91" s="612"/>
      <c r="ROG91" s="612"/>
      <c r="ROH91" s="612"/>
      <c r="ROI91" s="181"/>
      <c r="ROJ91" s="611"/>
      <c r="ROK91" s="612"/>
      <c r="ROL91" s="612"/>
      <c r="ROM91" s="612"/>
      <c r="RON91" s="612"/>
      <c r="ROO91" s="612"/>
      <c r="ROP91" s="181"/>
      <c r="ROQ91" s="611"/>
      <c r="ROR91" s="612"/>
      <c r="ROS91" s="612"/>
      <c r="ROT91" s="612"/>
      <c r="ROU91" s="612"/>
      <c r="ROV91" s="612"/>
      <c r="ROW91" s="181"/>
      <c r="ROX91" s="611"/>
      <c r="ROY91" s="612"/>
      <c r="ROZ91" s="612"/>
      <c r="RPA91" s="612"/>
      <c r="RPB91" s="612"/>
      <c r="RPC91" s="612"/>
      <c r="RPD91" s="181"/>
      <c r="RPE91" s="611"/>
      <c r="RPF91" s="612"/>
      <c r="RPG91" s="612"/>
      <c r="RPH91" s="612"/>
      <c r="RPI91" s="612"/>
      <c r="RPJ91" s="612"/>
      <c r="RPK91" s="181"/>
      <c r="RPL91" s="611"/>
      <c r="RPM91" s="612"/>
      <c r="RPN91" s="612"/>
      <c r="RPO91" s="612"/>
      <c r="RPP91" s="612"/>
      <c r="RPQ91" s="612"/>
      <c r="RPR91" s="181"/>
      <c r="RPS91" s="611"/>
      <c r="RPT91" s="612"/>
      <c r="RPU91" s="612"/>
      <c r="RPV91" s="612"/>
      <c r="RPW91" s="612"/>
      <c r="RPX91" s="612"/>
      <c r="RPY91" s="181"/>
      <c r="RPZ91" s="611"/>
      <c r="RQA91" s="612"/>
      <c r="RQB91" s="612"/>
      <c r="RQC91" s="612"/>
      <c r="RQD91" s="612"/>
      <c r="RQE91" s="612"/>
      <c r="RQF91" s="181"/>
      <c r="RQG91" s="611"/>
      <c r="RQH91" s="612"/>
      <c r="RQI91" s="612"/>
      <c r="RQJ91" s="612"/>
      <c r="RQK91" s="612"/>
      <c r="RQL91" s="612"/>
      <c r="RQM91" s="181"/>
      <c r="RQN91" s="611"/>
      <c r="RQO91" s="612"/>
      <c r="RQP91" s="612"/>
      <c r="RQQ91" s="612"/>
      <c r="RQR91" s="612"/>
      <c r="RQS91" s="612"/>
      <c r="RQT91" s="181"/>
      <c r="RQU91" s="611"/>
      <c r="RQV91" s="612"/>
      <c r="RQW91" s="612"/>
      <c r="RQX91" s="612"/>
      <c r="RQY91" s="612"/>
      <c r="RQZ91" s="612"/>
      <c r="RRA91" s="181"/>
      <c r="RRB91" s="611"/>
      <c r="RRC91" s="612"/>
      <c r="RRD91" s="612"/>
      <c r="RRE91" s="612"/>
      <c r="RRF91" s="612"/>
      <c r="RRG91" s="612"/>
      <c r="RRH91" s="181"/>
      <c r="RRI91" s="611"/>
      <c r="RRJ91" s="612"/>
      <c r="RRK91" s="612"/>
      <c r="RRL91" s="612"/>
      <c r="RRM91" s="612"/>
      <c r="RRN91" s="612"/>
      <c r="RRO91" s="181"/>
      <c r="RRP91" s="611"/>
      <c r="RRQ91" s="612"/>
      <c r="RRR91" s="612"/>
      <c r="RRS91" s="612"/>
      <c r="RRT91" s="612"/>
      <c r="RRU91" s="612"/>
      <c r="RRV91" s="181"/>
      <c r="RRW91" s="611"/>
      <c r="RRX91" s="612"/>
      <c r="RRY91" s="612"/>
      <c r="RRZ91" s="612"/>
      <c r="RSA91" s="612"/>
      <c r="RSB91" s="612"/>
      <c r="RSC91" s="181"/>
      <c r="RSD91" s="611"/>
      <c r="RSE91" s="612"/>
      <c r="RSF91" s="612"/>
      <c r="RSG91" s="612"/>
      <c r="RSH91" s="612"/>
      <c r="RSI91" s="612"/>
      <c r="RSJ91" s="181"/>
      <c r="RSK91" s="611"/>
      <c r="RSL91" s="612"/>
      <c r="RSM91" s="612"/>
      <c r="RSN91" s="612"/>
      <c r="RSO91" s="612"/>
      <c r="RSP91" s="612"/>
      <c r="RSQ91" s="181"/>
      <c r="RSR91" s="611"/>
      <c r="RSS91" s="612"/>
      <c r="RST91" s="612"/>
      <c r="RSU91" s="612"/>
      <c r="RSV91" s="612"/>
      <c r="RSW91" s="612"/>
      <c r="RSX91" s="181"/>
      <c r="RSY91" s="611"/>
      <c r="RSZ91" s="612"/>
      <c r="RTA91" s="612"/>
      <c r="RTB91" s="612"/>
      <c r="RTC91" s="612"/>
      <c r="RTD91" s="612"/>
      <c r="RTE91" s="181"/>
      <c r="RTF91" s="611"/>
      <c r="RTG91" s="612"/>
      <c r="RTH91" s="612"/>
      <c r="RTI91" s="612"/>
      <c r="RTJ91" s="612"/>
      <c r="RTK91" s="612"/>
      <c r="RTL91" s="181"/>
      <c r="RTM91" s="611"/>
      <c r="RTN91" s="612"/>
      <c r="RTO91" s="612"/>
      <c r="RTP91" s="612"/>
      <c r="RTQ91" s="612"/>
      <c r="RTR91" s="612"/>
      <c r="RTS91" s="181"/>
      <c r="RTT91" s="611"/>
      <c r="RTU91" s="612"/>
      <c r="RTV91" s="612"/>
      <c r="RTW91" s="612"/>
      <c r="RTX91" s="612"/>
      <c r="RTY91" s="612"/>
      <c r="RTZ91" s="181"/>
      <c r="RUA91" s="611"/>
      <c r="RUB91" s="612"/>
      <c r="RUC91" s="612"/>
      <c r="RUD91" s="612"/>
      <c r="RUE91" s="612"/>
      <c r="RUF91" s="612"/>
      <c r="RUG91" s="181"/>
      <c r="RUH91" s="611"/>
      <c r="RUI91" s="612"/>
      <c r="RUJ91" s="612"/>
      <c r="RUK91" s="612"/>
      <c r="RUL91" s="612"/>
      <c r="RUM91" s="612"/>
      <c r="RUN91" s="181"/>
      <c r="RUO91" s="611"/>
      <c r="RUP91" s="612"/>
      <c r="RUQ91" s="612"/>
      <c r="RUR91" s="612"/>
      <c r="RUS91" s="612"/>
      <c r="RUT91" s="612"/>
      <c r="RUU91" s="181"/>
      <c r="RUV91" s="611"/>
      <c r="RUW91" s="612"/>
      <c r="RUX91" s="612"/>
      <c r="RUY91" s="612"/>
      <c r="RUZ91" s="612"/>
      <c r="RVA91" s="612"/>
      <c r="RVB91" s="181"/>
      <c r="RVC91" s="611"/>
      <c r="RVD91" s="612"/>
      <c r="RVE91" s="612"/>
      <c r="RVF91" s="612"/>
      <c r="RVG91" s="612"/>
      <c r="RVH91" s="612"/>
      <c r="RVI91" s="181"/>
      <c r="RVJ91" s="611"/>
      <c r="RVK91" s="612"/>
      <c r="RVL91" s="612"/>
      <c r="RVM91" s="612"/>
      <c r="RVN91" s="612"/>
      <c r="RVO91" s="612"/>
      <c r="RVP91" s="181"/>
      <c r="RVQ91" s="611"/>
      <c r="RVR91" s="612"/>
      <c r="RVS91" s="612"/>
      <c r="RVT91" s="612"/>
      <c r="RVU91" s="612"/>
      <c r="RVV91" s="612"/>
      <c r="RVW91" s="181"/>
      <c r="RVX91" s="611"/>
      <c r="RVY91" s="612"/>
      <c r="RVZ91" s="612"/>
      <c r="RWA91" s="612"/>
      <c r="RWB91" s="612"/>
      <c r="RWC91" s="612"/>
      <c r="RWD91" s="181"/>
      <c r="RWE91" s="611"/>
      <c r="RWF91" s="612"/>
      <c r="RWG91" s="612"/>
      <c r="RWH91" s="612"/>
      <c r="RWI91" s="612"/>
      <c r="RWJ91" s="612"/>
      <c r="RWK91" s="181"/>
      <c r="RWL91" s="611"/>
      <c r="RWM91" s="612"/>
      <c r="RWN91" s="612"/>
      <c r="RWO91" s="612"/>
      <c r="RWP91" s="612"/>
      <c r="RWQ91" s="612"/>
      <c r="RWR91" s="181"/>
      <c r="RWS91" s="611"/>
      <c r="RWT91" s="612"/>
      <c r="RWU91" s="612"/>
      <c r="RWV91" s="612"/>
      <c r="RWW91" s="612"/>
      <c r="RWX91" s="612"/>
      <c r="RWY91" s="181"/>
      <c r="RWZ91" s="611"/>
      <c r="RXA91" s="612"/>
      <c r="RXB91" s="612"/>
      <c r="RXC91" s="612"/>
      <c r="RXD91" s="612"/>
      <c r="RXE91" s="612"/>
      <c r="RXF91" s="181"/>
      <c r="RXG91" s="611"/>
      <c r="RXH91" s="612"/>
      <c r="RXI91" s="612"/>
      <c r="RXJ91" s="612"/>
      <c r="RXK91" s="612"/>
      <c r="RXL91" s="612"/>
      <c r="RXM91" s="181"/>
      <c r="RXN91" s="611"/>
      <c r="RXO91" s="612"/>
      <c r="RXP91" s="612"/>
      <c r="RXQ91" s="612"/>
      <c r="RXR91" s="612"/>
      <c r="RXS91" s="612"/>
      <c r="RXT91" s="181"/>
      <c r="RXU91" s="611"/>
      <c r="RXV91" s="612"/>
      <c r="RXW91" s="612"/>
      <c r="RXX91" s="612"/>
      <c r="RXY91" s="612"/>
      <c r="RXZ91" s="612"/>
      <c r="RYA91" s="181"/>
      <c r="RYB91" s="611"/>
      <c r="RYC91" s="612"/>
      <c r="RYD91" s="612"/>
      <c r="RYE91" s="612"/>
      <c r="RYF91" s="612"/>
      <c r="RYG91" s="612"/>
      <c r="RYH91" s="181"/>
      <c r="RYI91" s="611"/>
      <c r="RYJ91" s="612"/>
      <c r="RYK91" s="612"/>
      <c r="RYL91" s="612"/>
      <c r="RYM91" s="612"/>
      <c r="RYN91" s="612"/>
      <c r="RYO91" s="181"/>
      <c r="RYP91" s="611"/>
      <c r="RYQ91" s="612"/>
      <c r="RYR91" s="612"/>
      <c r="RYS91" s="612"/>
      <c r="RYT91" s="612"/>
      <c r="RYU91" s="612"/>
      <c r="RYV91" s="181"/>
      <c r="RYW91" s="611"/>
      <c r="RYX91" s="612"/>
      <c r="RYY91" s="612"/>
      <c r="RYZ91" s="612"/>
      <c r="RZA91" s="612"/>
      <c r="RZB91" s="612"/>
      <c r="RZC91" s="181"/>
      <c r="RZD91" s="611"/>
      <c r="RZE91" s="612"/>
      <c r="RZF91" s="612"/>
      <c r="RZG91" s="612"/>
      <c r="RZH91" s="612"/>
      <c r="RZI91" s="612"/>
      <c r="RZJ91" s="181"/>
      <c r="RZK91" s="611"/>
      <c r="RZL91" s="612"/>
      <c r="RZM91" s="612"/>
      <c r="RZN91" s="612"/>
      <c r="RZO91" s="612"/>
      <c r="RZP91" s="612"/>
      <c r="RZQ91" s="181"/>
      <c r="RZR91" s="611"/>
      <c r="RZS91" s="612"/>
      <c r="RZT91" s="612"/>
      <c r="RZU91" s="612"/>
      <c r="RZV91" s="612"/>
      <c r="RZW91" s="612"/>
      <c r="RZX91" s="181"/>
      <c r="RZY91" s="611"/>
      <c r="RZZ91" s="612"/>
      <c r="SAA91" s="612"/>
      <c r="SAB91" s="612"/>
      <c r="SAC91" s="612"/>
      <c r="SAD91" s="612"/>
      <c r="SAE91" s="181"/>
      <c r="SAF91" s="611"/>
      <c r="SAG91" s="612"/>
      <c r="SAH91" s="612"/>
      <c r="SAI91" s="612"/>
      <c r="SAJ91" s="612"/>
      <c r="SAK91" s="612"/>
      <c r="SAL91" s="181"/>
      <c r="SAM91" s="611"/>
      <c r="SAN91" s="612"/>
      <c r="SAO91" s="612"/>
      <c r="SAP91" s="612"/>
      <c r="SAQ91" s="612"/>
      <c r="SAR91" s="612"/>
      <c r="SAS91" s="181"/>
      <c r="SAT91" s="611"/>
      <c r="SAU91" s="612"/>
      <c r="SAV91" s="612"/>
      <c r="SAW91" s="612"/>
      <c r="SAX91" s="612"/>
      <c r="SAY91" s="612"/>
      <c r="SAZ91" s="181"/>
      <c r="SBA91" s="611"/>
      <c r="SBB91" s="612"/>
      <c r="SBC91" s="612"/>
      <c r="SBD91" s="612"/>
      <c r="SBE91" s="612"/>
      <c r="SBF91" s="612"/>
      <c r="SBG91" s="181"/>
      <c r="SBH91" s="611"/>
      <c r="SBI91" s="612"/>
      <c r="SBJ91" s="612"/>
      <c r="SBK91" s="612"/>
      <c r="SBL91" s="612"/>
      <c r="SBM91" s="612"/>
      <c r="SBN91" s="181"/>
      <c r="SBO91" s="611"/>
      <c r="SBP91" s="612"/>
      <c r="SBQ91" s="612"/>
      <c r="SBR91" s="612"/>
      <c r="SBS91" s="612"/>
      <c r="SBT91" s="612"/>
      <c r="SBU91" s="181"/>
      <c r="SBV91" s="611"/>
      <c r="SBW91" s="612"/>
      <c r="SBX91" s="612"/>
      <c r="SBY91" s="612"/>
      <c r="SBZ91" s="612"/>
      <c r="SCA91" s="612"/>
      <c r="SCB91" s="181"/>
      <c r="SCC91" s="611"/>
      <c r="SCD91" s="612"/>
      <c r="SCE91" s="612"/>
      <c r="SCF91" s="612"/>
      <c r="SCG91" s="612"/>
      <c r="SCH91" s="612"/>
      <c r="SCI91" s="181"/>
      <c r="SCJ91" s="611"/>
      <c r="SCK91" s="612"/>
      <c r="SCL91" s="612"/>
      <c r="SCM91" s="612"/>
      <c r="SCN91" s="612"/>
      <c r="SCO91" s="612"/>
      <c r="SCP91" s="181"/>
      <c r="SCQ91" s="611"/>
      <c r="SCR91" s="612"/>
      <c r="SCS91" s="612"/>
      <c r="SCT91" s="612"/>
      <c r="SCU91" s="612"/>
      <c r="SCV91" s="612"/>
      <c r="SCW91" s="181"/>
      <c r="SCX91" s="611"/>
      <c r="SCY91" s="612"/>
      <c r="SCZ91" s="612"/>
      <c r="SDA91" s="612"/>
      <c r="SDB91" s="612"/>
      <c r="SDC91" s="612"/>
      <c r="SDD91" s="181"/>
      <c r="SDE91" s="611"/>
      <c r="SDF91" s="612"/>
      <c r="SDG91" s="612"/>
      <c r="SDH91" s="612"/>
      <c r="SDI91" s="612"/>
      <c r="SDJ91" s="612"/>
      <c r="SDK91" s="181"/>
      <c r="SDL91" s="611"/>
      <c r="SDM91" s="612"/>
      <c r="SDN91" s="612"/>
      <c r="SDO91" s="612"/>
      <c r="SDP91" s="612"/>
      <c r="SDQ91" s="612"/>
      <c r="SDR91" s="181"/>
      <c r="SDS91" s="611"/>
      <c r="SDT91" s="612"/>
      <c r="SDU91" s="612"/>
      <c r="SDV91" s="612"/>
      <c r="SDW91" s="612"/>
      <c r="SDX91" s="612"/>
      <c r="SDY91" s="181"/>
      <c r="SDZ91" s="611"/>
      <c r="SEA91" s="612"/>
      <c r="SEB91" s="612"/>
      <c r="SEC91" s="612"/>
      <c r="SED91" s="612"/>
      <c r="SEE91" s="612"/>
      <c r="SEF91" s="181"/>
      <c r="SEG91" s="611"/>
      <c r="SEH91" s="612"/>
      <c r="SEI91" s="612"/>
      <c r="SEJ91" s="612"/>
      <c r="SEK91" s="612"/>
      <c r="SEL91" s="612"/>
      <c r="SEM91" s="181"/>
      <c r="SEN91" s="611"/>
      <c r="SEO91" s="612"/>
      <c r="SEP91" s="612"/>
      <c r="SEQ91" s="612"/>
      <c r="SER91" s="612"/>
      <c r="SES91" s="612"/>
      <c r="SET91" s="181"/>
      <c r="SEU91" s="611"/>
      <c r="SEV91" s="612"/>
      <c r="SEW91" s="612"/>
      <c r="SEX91" s="612"/>
      <c r="SEY91" s="612"/>
      <c r="SEZ91" s="612"/>
      <c r="SFA91" s="181"/>
      <c r="SFB91" s="611"/>
      <c r="SFC91" s="612"/>
      <c r="SFD91" s="612"/>
      <c r="SFE91" s="612"/>
      <c r="SFF91" s="612"/>
      <c r="SFG91" s="612"/>
      <c r="SFH91" s="181"/>
      <c r="SFI91" s="611"/>
      <c r="SFJ91" s="612"/>
      <c r="SFK91" s="612"/>
      <c r="SFL91" s="612"/>
      <c r="SFM91" s="612"/>
      <c r="SFN91" s="612"/>
      <c r="SFO91" s="181"/>
      <c r="SFP91" s="611"/>
      <c r="SFQ91" s="612"/>
      <c r="SFR91" s="612"/>
      <c r="SFS91" s="612"/>
      <c r="SFT91" s="612"/>
      <c r="SFU91" s="612"/>
      <c r="SFV91" s="181"/>
      <c r="SFW91" s="611"/>
      <c r="SFX91" s="612"/>
      <c r="SFY91" s="612"/>
      <c r="SFZ91" s="612"/>
      <c r="SGA91" s="612"/>
      <c r="SGB91" s="612"/>
      <c r="SGC91" s="181"/>
      <c r="SGD91" s="611"/>
      <c r="SGE91" s="612"/>
      <c r="SGF91" s="612"/>
      <c r="SGG91" s="612"/>
      <c r="SGH91" s="612"/>
      <c r="SGI91" s="612"/>
      <c r="SGJ91" s="181"/>
      <c r="SGK91" s="611"/>
      <c r="SGL91" s="612"/>
      <c r="SGM91" s="612"/>
      <c r="SGN91" s="612"/>
      <c r="SGO91" s="612"/>
      <c r="SGP91" s="612"/>
      <c r="SGQ91" s="181"/>
      <c r="SGR91" s="611"/>
      <c r="SGS91" s="612"/>
      <c r="SGT91" s="612"/>
      <c r="SGU91" s="612"/>
      <c r="SGV91" s="612"/>
      <c r="SGW91" s="612"/>
      <c r="SGX91" s="181"/>
      <c r="SGY91" s="611"/>
      <c r="SGZ91" s="612"/>
      <c r="SHA91" s="612"/>
      <c r="SHB91" s="612"/>
      <c r="SHC91" s="612"/>
      <c r="SHD91" s="612"/>
      <c r="SHE91" s="181"/>
      <c r="SHF91" s="611"/>
      <c r="SHG91" s="612"/>
      <c r="SHH91" s="612"/>
      <c r="SHI91" s="612"/>
      <c r="SHJ91" s="612"/>
      <c r="SHK91" s="612"/>
      <c r="SHL91" s="181"/>
      <c r="SHM91" s="611"/>
      <c r="SHN91" s="612"/>
      <c r="SHO91" s="612"/>
      <c r="SHP91" s="612"/>
      <c r="SHQ91" s="612"/>
      <c r="SHR91" s="612"/>
      <c r="SHS91" s="181"/>
      <c r="SHT91" s="611"/>
      <c r="SHU91" s="612"/>
      <c r="SHV91" s="612"/>
      <c r="SHW91" s="612"/>
      <c r="SHX91" s="612"/>
      <c r="SHY91" s="612"/>
      <c r="SHZ91" s="181"/>
      <c r="SIA91" s="611"/>
      <c r="SIB91" s="612"/>
      <c r="SIC91" s="612"/>
      <c r="SID91" s="612"/>
      <c r="SIE91" s="612"/>
      <c r="SIF91" s="612"/>
      <c r="SIG91" s="181"/>
      <c r="SIH91" s="611"/>
      <c r="SII91" s="612"/>
      <c r="SIJ91" s="612"/>
      <c r="SIK91" s="612"/>
      <c r="SIL91" s="612"/>
      <c r="SIM91" s="612"/>
      <c r="SIN91" s="181"/>
      <c r="SIO91" s="611"/>
      <c r="SIP91" s="612"/>
      <c r="SIQ91" s="612"/>
      <c r="SIR91" s="612"/>
      <c r="SIS91" s="612"/>
      <c r="SIT91" s="612"/>
      <c r="SIU91" s="181"/>
      <c r="SIV91" s="611"/>
      <c r="SIW91" s="612"/>
      <c r="SIX91" s="612"/>
      <c r="SIY91" s="612"/>
      <c r="SIZ91" s="612"/>
      <c r="SJA91" s="612"/>
      <c r="SJB91" s="181"/>
      <c r="SJC91" s="611"/>
      <c r="SJD91" s="612"/>
      <c r="SJE91" s="612"/>
      <c r="SJF91" s="612"/>
      <c r="SJG91" s="612"/>
      <c r="SJH91" s="612"/>
      <c r="SJI91" s="181"/>
      <c r="SJJ91" s="611"/>
      <c r="SJK91" s="612"/>
      <c r="SJL91" s="612"/>
      <c r="SJM91" s="612"/>
      <c r="SJN91" s="612"/>
      <c r="SJO91" s="612"/>
      <c r="SJP91" s="181"/>
      <c r="SJQ91" s="611"/>
      <c r="SJR91" s="612"/>
      <c r="SJS91" s="612"/>
      <c r="SJT91" s="612"/>
      <c r="SJU91" s="612"/>
      <c r="SJV91" s="612"/>
      <c r="SJW91" s="181"/>
      <c r="SJX91" s="611"/>
      <c r="SJY91" s="612"/>
      <c r="SJZ91" s="612"/>
      <c r="SKA91" s="612"/>
      <c r="SKB91" s="612"/>
      <c r="SKC91" s="612"/>
      <c r="SKD91" s="181"/>
      <c r="SKE91" s="611"/>
      <c r="SKF91" s="612"/>
      <c r="SKG91" s="612"/>
      <c r="SKH91" s="612"/>
      <c r="SKI91" s="612"/>
      <c r="SKJ91" s="612"/>
      <c r="SKK91" s="181"/>
      <c r="SKL91" s="611"/>
      <c r="SKM91" s="612"/>
      <c r="SKN91" s="612"/>
      <c r="SKO91" s="612"/>
      <c r="SKP91" s="612"/>
      <c r="SKQ91" s="612"/>
      <c r="SKR91" s="181"/>
      <c r="SKS91" s="611"/>
      <c r="SKT91" s="612"/>
      <c r="SKU91" s="612"/>
      <c r="SKV91" s="612"/>
      <c r="SKW91" s="612"/>
      <c r="SKX91" s="612"/>
      <c r="SKY91" s="181"/>
      <c r="SKZ91" s="611"/>
      <c r="SLA91" s="612"/>
      <c r="SLB91" s="612"/>
      <c r="SLC91" s="612"/>
      <c r="SLD91" s="612"/>
      <c r="SLE91" s="612"/>
      <c r="SLF91" s="181"/>
      <c r="SLG91" s="611"/>
      <c r="SLH91" s="612"/>
      <c r="SLI91" s="612"/>
      <c r="SLJ91" s="612"/>
      <c r="SLK91" s="612"/>
      <c r="SLL91" s="612"/>
      <c r="SLM91" s="181"/>
      <c r="SLN91" s="611"/>
      <c r="SLO91" s="612"/>
      <c r="SLP91" s="612"/>
      <c r="SLQ91" s="612"/>
      <c r="SLR91" s="612"/>
      <c r="SLS91" s="612"/>
      <c r="SLT91" s="181"/>
      <c r="SLU91" s="611"/>
      <c r="SLV91" s="612"/>
      <c r="SLW91" s="612"/>
      <c r="SLX91" s="612"/>
      <c r="SLY91" s="612"/>
      <c r="SLZ91" s="612"/>
      <c r="SMA91" s="181"/>
      <c r="SMB91" s="611"/>
      <c r="SMC91" s="612"/>
      <c r="SMD91" s="612"/>
      <c r="SME91" s="612"/>
      <c r="SMF91" s="612"/>
      <c r="SMG91" s="612"/>
      <c r="SMH91" s="181"/>
      <c r="SMI91" s="611"/>
      <c r="SMJ91" s="612"/>
      <c r="SMK91" s="612"/>
      <c r="SML91" s="612"/>
      <c r="SMM91" s="612"/>
      <c r="SMN91" s="612"/>
      <c r="SMO91" s="181"/>
      <c r="SMP91" s="611"/>
      <c r="SMQ91" s="612"/>
      <c r="SMR91" s="612"/>
      <c r="SMS91" s="612"/>
      <c r="SMT91" s="612"/>
      <c r="SMU91" s="612"/>
      <c r="SMV91" s="181"/>
      <c r="SMW91" s="611"/>
      <c r="SMX91" s="612"/>
      <c r="SMY91" s="612"/>
      <c r="SMZ91" s="612"/>
      <c r="SNA91" s="612"/>
      <c r="SNB91" s="612"/>
      <c r="SNC91" s="181"/>
      <c r="SND91" s="611"/>
      <c r="SNE91" s="612"/>
      <c r="SNF91" s="612"/>
      <c r="SNG91" s="612"/>
      <c r="SNH91" s="612"/>
      <c r="SNI91" s="612"/>
      <c r="SNJ91" s="181"/>
      <c r="SNK91" s="611"/>
      <c r="SNL91" s="612"/>
      <c r="SNM91" s="612"/>
      <c r="SNN91" s="612"/>
      <c r="SNO91" s="612"/>
      <c r="SNP91" s="612"/>
      <c r="SNQ91" s="181"/>
      <c r="SNR91" s="611"/>
      <c r="SNS91" s="612"/>
      <c r="SNT91" s="612"/>
      <c r="SNU91" s="612"/>
      <c r="SNV91" s="612"/>
      <c r="SNW91" s="612"/>
      <c r="SNX91" s="181"/>
      <c r="SNY91" s="611"/>
      <c r="SNZ91" s="612"/>
      <c r="SOA91" s="612"/>
      <c r="SOB91" s="612"/>
      <c r="SOC91" s="612"/>
      <c r="SOD91" s="612"/>
      <c r="SOE91" s="181"/>
      <c r="SOF91" s="611"/>
      <c r="SOG91" s="612"/>
      <c r="SOH91" s="612"/>
      <c r="SOI91" s="612"/>
      <c r="SOJ91" s="612"/>
      <c r="SOK91" s="612"/>
      <c r="SOL91" s="181"/>
      <c r="SOM91" s="611"/>
      <c r="SON91" s="612"/>
      <c r="SOO91" s="612"/>
      <c r="SOP91" s="612"/>
      <c r="SOQ91" s="612"/>
      <c r="SOR91" s="612"/>
      <c r="SOS91" s="181"/>
      <c r="SOT91" s="611"/>
      <c r="SOU91" s="612"/>
      <c r="SOV91" s="612"/>
      <c r="SOW91" s="612"/>
      <c r="SOX91" s="612"/>
      <c r="SOY91" s="612"/>
      <c r="SOZ91" s="181"/>
      <c r="SPA91" s="611"/>
      <c r="SPB91" s="612"/>
      <c r="SPC91" s="612"/>
      <c r="SPD91" s="612"/>
      <c r="SPE91" s="612"/>
      <c r="SPF91" s="612"/>
      <c r="SPG91" s="181"/>
      <c r="SPH91" s="611"/>
      <c r="SPI91" s="612"/>
      <c r="SPJ91" s="612"/>
      <c r="SPK91" s="612"/>
      <c r="SPL91" s="612"/>
      <c r="SPM91" s="612"/>
      <c r="SPN91" s="181"/>
      <c r="SPO91" s="611"/>
      <c r="SPP91" s="612"/>
      <c r="SPQ91" s="612"/>
      <c r="SPR91" s="612"/>
      <c r="SPS91" s="612"/>
      <c r="SPT91" s="612"/>
      <c r="SPU91" s="181"/>
      <c r="SPV91" s="611"/>
      <c r="SPW91" s="612"/>
      <c r="SPX91" s="612"/>
      <c r="SPY91" s="612"/>
      <c r="SPZ91" s="612"/>
      <c r="SQA91" s="612"/>
      <c r="SQB91" s="181"/>
      <c r="SQC91" s="611"/>
      <c r="SQD91" s="612"/>
      <c r="SQE91" s="612"/>
      <c r="SQF91" s="612"/>
      <c r="SQG91" s="612"/>
      <c r="SQH91" s="612"/>
      <c r="SQI91" s="181"/>
      <c r="SQJ91" s="611"/>
      <c r="SQK91" s="612"/>
      <c r="SQL91" s="612"/>
      <c r="SQM91" s="612"/>
      <c r="SQN91" s="612"/>
      <c r="SQO91" s="612"/>
      <c r="SQP91" s="181"/>
      <c r="SQQ91" s="611"/>
      <c r="SQR91" s="612"/>
      <c r="SQS91" s="612"/>
      <c r="SQT91" s="612"/>
      <c r="SQU91" s="612"/>
      <c r="SQV91" s="612"/>
      <c r="SQW91" s="181"/>
      <c r="SQX91" s="611"/>
      <c r="SQY91" s="612"/>
      <c r="SQZ91" s="612"/>
      <c r="SRA91" s="612"/>
      <c r="SRB91" s="612"/>
      <c r="SRC91" s="612"/>
      <c r="SRD91" s="181"/>
      <c r="SRE91" s="611"/>
      <c r="SRF91" s="612"/>
      <c r="SRG91" s="612"/>
      <c r="SRH91" s="612"/>
      <c r="SRI91" s="612"/>
      <c r="SRJ91" s="612"/>
      <c r="SRK91" s="181"/>
      <c r="SRL91" s="611"/>
      <c r="SRM91" s="612"/>
      <c r="SRN91" s="612"/>
      <c r="SRO91" s="612"/>
      <c r="SRP91" s="612"/>
      <c r="SRQ91" s="612"/>
      <c r="SRR91" s="181"/>
      <c r="SRS91" s="611"/>
      <c r="SRT91" s="612"/>
      <c r="SRU91" s="612"/>
      <c r="SRV91" s="612"/>
      <c r="SRW91" s="612"/>
      <c r="SRX91" s="612"/>
      <c r="SRY91" s="181"/>
      <c r="SRZ91" s="611"/>
      <c r="SSA91" s="612"/>
      <c r="SSB91" s="612"/>
      <c r="SSC91" s="612"/>
      <c r="SSD91" s="612"/>
      <c r="SSE91" s="612"/>
      <c r="SSF91" s="181"/>
      <c r="SSG91" s="611"/>
      <c r="SSH91" s="612"/>
      <c r="SSI91" s="612"/>
      <c r="SSJ91" s="612"/>
      <c r="SSK91" s="612"/>
      <c r="SSL91" s="612"/>
      <c r="SSM91" s="181"/>
      <c r="SSN91" s="611"/>
      <c r="SSO91" s="612"/>
      <c r="SSP91" s="612"/>
      <c r="SSQ91" s="612"/>
      <c r="SSR91" s="612"/>
      <c r="SSS91" s="612"/>
      <c r="SST91" s="181"/>
      <c r="SSU91" s="611"/>
      <c r="SSV91" s="612"/>
      <c r="SSW91" s="612"/>
      <c r="SSX91" s="612"/>
      <c r="SSY91" s="612"/>
      <c r="SSZ91" s="612"/>
      <c r="STA91" s="181"/>
      <c r="STB91" s="611"/>
      <c r="STC91" s="612"/>
      <c r="STD91" s="612"/>
      <c r="STE91" s="612"/>
      <c r="STF91" s="612"/>
      <c r="STG91" s="612"/>
      <c r="STH91" s="181"/>
      <c r="STI91" s="611"/>
      <c r="STJ91" s="612"/>
      <c r="STK91" s="612"/>
      <c r="STL91" s="612"/>
      <c r="STM91" s="612"/>
      <c r="STN91" s="612"/>
      <c r="STO91" s="181"/>
      <c r="STP91" s="611"/>
      <c r="STQ91" s="612"/>
      <c r="STR91" s="612"/>
      <c r="STS91" s="612"/>
      <c r="STT91" s="612"/>
      <c r="STU91" s="612"/>
      <c r="STV91" s="181"/>
      <c r="STW91" s="611"/>
      <c r="STX91" s="612"/>
      <c r="STY91" s="612"/>
      <c r="STZ91" s="612"/>
      <c r="SUA91" s="612"/>
      <c r="SUB91" s="612"/>
      <c r="SUC91" s="181"/>
      <c r="SUD91" s="611"/>
      <c r="SUE91" s="612"/>
      <c r="SUF91" s="612"/>
      <c r="SUG91" s="612"/>
      <c r="SUH91" s="612"/>
      <c r="SUI91" s="612"/>
      <c r="SUJ91" s="181"/>
      <c r="SUK91" s="611"/>
      <c r="SUL91" s="612"/>
      <c r="SUM91" s="612"/>
      <c r="SUN91" s="612"/>
      <c r="SUO91" s="612"/>
      <c r="SUP91" s="612"/>
      <c r="SUQ91" s="181"/>
      <c r="SUR91" s="611"/>
      <c r="SUS91" s="612"/>
      <c r="SUT91" s="612"/>
      <c r="SUU91" s="612"/>
      <c r="SUV91" s="612"/>
      <c r="SUW91" s="612"/>
      <c r="SUX91" s="181"/>
      <c r="SUY91" s="611"/>
      <c r="SUZ91" s="612"/>
      <c r="SVA91" s="612"/>
      <c r="SVB91" s="612"/>
      <c r="SVC91" s="612"/>
      <c r="SVD91" s="612"/>
      <c r="SVE91" s="181"/>
      <c r="SVF91" s="611"/>
      <c r="SVG91" s="612"/>
      <c r="SVH91" s="612"/>
      <c r="SVI91" s="612"/>
      <c r="SVJ91" s="612"/>
      <c r="SVK91" s="612"/>
      <c r="SVL91" s="181"/>
      <c r="SVM91" s="611"/>
      <c r="SVN91" s="612"/>
      <c r="SVO91" s="612"/>
      <c r="SVP91" s="612"/>
      <c r="SVQ91" s="612"/>
      <c r="SVR91" s="612"/>
      <c r="SVS91" s="181"/>
      <c r="SVT91" s="611"/>
      <c r="SVU91" s="612"/>
      <c r="SVV91" s="612"/>
      <c r="SVW91" s="612"/>
      <c r="SVX91" s="612"/>
      <c r="SVY91" s="612"/>
      <c r="SVZ91" s="181"/>
      <c r="SWA91" s="611"/>
      <c r="SWB91" s="612"/>
      <c r="SWC91" s="612"/>
      <c r="SWD91" s="612"/>
      <c r="SWE91" s="612"/>
      <c r="SWF91" s="612"/>
      <c r="SWG91" s="181"/>
      <c r="SWH91" s="611"/>
      <c r="SWI91" s="612"/>
      <c r="SWJ91" s="612"/>
      <c r="SWK91" s="612"/>
      <c r="SWL91" s="612"/>
      <c r="SWM91" s="612"/>
      <c r="SWN91" s="181"/>
      <c r="SWO91" s="611"/>
      <c r="SWP91" s="612"/>
      <c r="SWQ91" s="612"/>
      <c r="SWR91" s="612"/>
      <c r="SWS91" s="612"/>
      <c r="SWT91" s="612"/>
      <c r="SWU91" s="181"/>
      <c r="SWV91" s="611"/>
      <c r="SWW91" s="612"/>
      <c r="SWX91" s="612"/>
      <c r="SWY91" s="612"/>
      <c r="SWZ91" s="612"/>
      <c r="SXA91" s="612"/>
      <c r="SXB91" s="181"/>
      <c r="SXC91" s="611"/>
      <c r="SXD91" s="612"/>
      <c r="SXE91" s="612"/>
      <c r="SXF91" s="612"/>
      <c r="SXG91" s="612"/>
      <c r="SXH91" s="612"/>
      <c r="SXI91" s="181"/>
      <c r="SXJ91" s="611"/>
      <c r="SXK91" s="612"/>
      <c r="SXL91" s="612"/>
      <c r="SXM91" s="612"/>
      <c r="SXN91" s="612"/>
      <c r="SXO91" s="612"/>
      <c r="SXP91" s="181"/>
      <c r="SXQ91" s="611"/>
      <c r="SXR91" s="612"/>
      <c r="SXS91" s="612"/>
      <c r="SXT91" s="612"/>
      <c r="SXU91" s="612"/>
      <c r="SXV91" s="612"/>
      <c r="SXW91" s="181"/>
      <c r="SXX91" s="611"/>
      <c r="SXY91" s="612"/>
      <c r="SXZ91" s="612"/>
      <c r="SYA91" s="612"/>
      <c r="SYB91" s="612"/>
      <c r="SYC91" s="612"/>
      <c r="SYD91" s="181"/>
      <c r="SYE91" s="611"/>
      <c r="SYF91" s="612"/>
      <c r="SYG91" s="612"/>
      <c r="SYH91" s="612"/>
      <c r="SYI91" s="612"/>
      <c r="SYJ91" s="612"/>
      <c r="SYK91" s="181"/>
      <c r="SYL91" s="611"/>
      <c r="SYM91" s="612"/>
      <c r="SYN91" s="612"/>
      <c r="SYO91" s="612"/>
      <c r="SYP91" s="612"/>
      <c r="SYQ91" s="612"/>
      <c r="SYR91" s="181"/>
      <c r="SYS91" s="611"/>
      <c r="SYT91" s="612"/>
      <c r="SYU91" s="612"/>
      <c r="SYV91" s="612"/>
      <c r="SYW91" s="612"/>
      <c r="SYX91" s="612"/>
      <c r="SYY91" s="181"/>
      <c r="SYZ91" s="611"/>
      <c r="SZA91" s="612"/>
      <c r="SZB91" s="612"/>
      <c r="SZC91" s="612"/>
      <c r="SZD91" s="612"/>
      <c r="SZE91" s="612"/>
      <c r="SZF91" s="181"/>
      <c r="SZG91" s="611"/>
      <c r="SZH91" s="612"/>
      <c r="SZI91" s="612"/>
      <c r="SZJ91" s="612"/>
      <c r="SZK91" s="612"/>
      <c r="SZL91" s="612"/>
      <c r="SZM91" s="181"/>
      <c r="SZN91" s="611"/>
      <c r="SZO91" s="612"/>
      <c r="SZP91" s="612"/>
      <c r="SZQ91" s="612"/>
      <c r="SZR91" s="612"/>
      <c r="SZS91" s="612"/>
      <c r="SZT91" s="181"/>
      <c r="SZU91" s="611"/>
      <c r="SZV91" s="612"/>
      <c r="SZW91" s="612"/>
      <c r="SZX91" s="612"/>
      <c r="SZY91" s="612"/>
      <c r="SZZ91" s="612"/>
      <c r="TAA91" s="181"/>
      <c r="TAB91" s="611"/>
      <c r="TAC91" s="612"/>
      <c r="TAD91" s="612"/>
      <c r="TAE91" s="612"/>
      <c r="TAF91" s="612"/>
      <c r="TAG91" s="612"/>
      <c r="TAH91" s="181"/>
      <c r="TAI91" s="611"/>
      <c r="TAJ91" s="612"/>
      <c r="TAK91" s="612"/>
      <c r="TAL91" s="612"/>
      <c r="TAM91" s="612"/>
      <c r="TAN91" s="612"/>
      <c r="TAO91" s="181"/>
      <c r="TAP91" s="611"/>
      <c r="TAQ91" s="612"/>
      <c r="TAR91" s="612"/>
      <c r="TAS91" s="612"/>
      <c r="TAT91" s="612"/>
      <c r="TAU91" s="612"/>
      <c r="TAV91" s="181"/>
      <c r="TAW91" s="611"/>
      <c r="TAX91" s="612"/>
      <c r="TAY91" s="612"/>
      <c r="TAZ91" s="612"/>
      <c r="TBA91" s="612"/>
      <c r="TBB91" s="612"/>
      <c r="TBC91" s="181"/>
      <c r="TBD91" s="611"/>
      <c r="TBE91" s="612"/>
      <c r="TBF91" s="612"/>
      <c r="TBG91" s="612"/>
      <c r="TBH91" s="612"/>
      <c r="TBI91" s="612"/>
      <c r="TBJ91" s="181"/>
      <c r="TBK91" s="611"/>
      <c r="TBL91" s="612"/>
      <c r="TBM91" s="612"/>
      <c r="TBN91" s="612"/>
      <c r="TBO91" s="612"/>
      <c r="TBP91" s="612"/>
      <c r="TBQ91" s="181"/>
      <c r="TBR91" s="611"/>
      <c r="TBS91" s="612"/>
      <c r="TBT91" s="612"/>
      <c r="TBU91" s="612"/>
      <c r="TBV91" s="612"/>
      <c r="TBW91" s="612"/>
      <c r="TBX91" s="181"/>
      <c r="TBY91" s="611"/>
      <c r="TBZ91" s="612"/>
      <c r="TCA91" s="612"/>
      <c r="TCB91" s="612"/>
      <c r="TCC91" s="612"/>
      <c r="TCD91" s="612"/>
      <c r="TCE91" s="181"/>
      <c r="TCF91" s="611"/>
      <c r="TCG91" s="612"/>
      <c r="TCH91" s="612"/>
      <c r="TCI91" s="612"/>
      <c r="TCJ91" s="612"/>
      <c r="TCK91" s="612"/>
      <c r="TCL91" s="181"/>
      <c r="TCM91" s="611"/>
      <c r="TCN91" s="612"/>
      <c r="TCO91" s="612"/>
      <c r="TCP91" s="612"/>
      <c r="TCQ91" s="612"/>
      <c r="TCR91" s="612"/>
      <c r="TCS91" s="181"/>
      <c r="TCT91" s="611"/>
      <c r="TCU91" s="612"/>
      <c r="TCV91" s="612"/>
      <c r="TCW91" s="612"/>
      <c r="TCX91" s="612"/>
      <c r="TCY91" s="612"/>
      <c r="TCZ91" s="181"/>
      <c r="TDA91" s="611"/>
      <c r="TDB91" s="612"/>
      <c r="TDC91" s="612"/>
      <c r="TDD91" s="612"/>
      <c r="TDE91" s="612"/>
      <c r="TDF91" s="612"/>
      <c r="TDG91" s="181"/>
      <c r="TDH91" s="611"/>
      <c r="TDI91" s="612"/>
      <c r="TDJ91" s="612"/>
      <c r="TDK91" s="612"/>
      <c r="TDL91" s="612"/>
      <c r="TDM91" s="612"/>
      <c r="TDN91" s="181"/>
      <c r="TDO91" s="611"/>
      <c r="TDP91" s="612"/>
      <c r="TDQ91" s="612"/>
      <c r="TDR91" s="612"/>
      <c r="TDS91" s="612"/>
      <c r="TDT91" s="612"/>
      <c r="TDU91" s="181"/>
      <c r="TDV91" s="611"/>
      <c r="TDW91" s="612"/>
      <c r="TDX91" s="612"/>
      <c r="TDY91" s="612"/>
      <c r="TDZ91" s="612"/>
      <c r="TEA91" s="612"/>
      <c r="TEB91" s="181"/>
      <c r="TEC91" s="611"/>
      <c r="TED91" s="612"/>
      <c r="TEE91" s="612"/>
      <c r="TEF91" s="612"/>
      <c r="TEG91" s="612"/>
      <c r="TEH91" s="612"/>
      <c r="TEI91" s="181"/>
      <c r="TEJ91" s="611"/>
      <c r="TEK91" s="612"/>
      <c r="TEL91" s="612"/>
      <c r="TEM91" s="612"/>
      <c r="TEN91" s="612"/>
      <c r="TEO91" s="612"/>
      <c r="TEP91" s="181"/>
      <c r="TEQ91" s="611"/>
      <c r="TER91" s="612"/>
      <c r="TES91" s="612"/>
      <c r="TET91" s="612"/>
      <c r="TEU91" s="612"/>
      <c r="TEV91" s="612"/>
      <c r="TEW91" s="181"/>
      <c r="TEX91" s="611"/>
      <c r="TEY91" s="612"/>
      <c r="TEZ91" s="612"/>
      <c r="TFA91" s="612"/>
      <c r="TFB91" s="612"/>
      <c r="TFC91" s="612"/>
      <c r="TFD91" s="181"/>
      <c r="TFE91" s="611"/>
      <c r="TFF91" s="612"/>
      <c r="TFG91" s="612"/>
      <c r="TFH91" s="612"/>
      <c r="TFI91" s="612"/>
      <c r="TFJ91" s="612"/>
      <c r="TFK91" s="181"/>
      <c r="TFL91" s="611"/>
      <c r="TFM91" s="612"/>
      <c r="TFN91" s="612"/>
      <c r="TFO91" s="612"/>
      <c r="TFP91" s="612"/>
      <c r="TFQ91" s="612"/>
      <c r="TFR91" s="181"/>
      <c r="TFS91" s="611"/>
      <c r="TFT91" s="612"/>
      <c r="TFU91" s="612"/>
      <c r="TFV91" s="612"/>
      <c r="TFW91" s="612"/>
      <c r="TFX91" s="612"/>
      <c r="TFY91" s="181"/>
      <c r="TFZ91" s="611"/>
      <c r="TGA91" s="612"/>
      <c r="TGB91" s="612"/>
      <c r="TGC91" s="612"/>
      <c r="TGD91" s="612"/>
      <c r="TGE91" s="612"/>
      <c r="TGF91" s="181"/>
      <c r="TGG91" s="611"/>
      <c r="TGH91" s="612"/>
      <c r="TGI91" s="612"/>
      <c r="TGJ91" s="612"/>
      <c r="TGK91" s="612"/>
      <c r="TGL91" s="612"/>
      <c r="TGM91" s="181"/>
      <c r="TGN91" s="611"/>
      <c r="TGO91" s="612"/>
      <c r="TGP91" s="612"/>
      <c r="TGQ91" s="612"/>
      <c r="TGR91" s="612"/>
      <c r="TGS91" s="612"/>
      <c r="TGT91" s="181"/>
      <c r="TGU91" s="611"/>
      <c r="TGV91" s="612"/>
      <c r="TGW91" s="612"/>
      <c r="TGX91" s="612"/>
      <c r="TGY91" s="612"/>
      <c r="TGZ91" s="612"/>
      <c r="THA91" s="181"/>
      <c r="THB91" s="611"/>
      <c r="THC91" s="612"/>
      <c r="THD91" s="612"/>
      <c r="THE91" s="612"/>
      <c r="THF91" s="612"/>
      <c r="THG91" s="612"/>
      <c r="THH91" s="181"/>
      <c r="THI91" s="611"/>
      <c r="THJ91" s="612"/>
      <c r="THK91" s="612"/>
      <c r="THL91" s="612"/>
      <c r="THM91" s="612"/>
      <c r="THN91" s="612"/>
      <c r="THO91" s="181"/>
      <c r="THP91" s="611"/>
      <c r="THQ91" s="612"/>
      <c r="THR91" s="612"/>
      <c r="THS91" s="612"/>
      <c r="THT91" s="612"/>
      <c r="THU91" s="612"/>
      <c r="THV91" s="181"/>
      <c r="THW91" s="611"/>
      <c r="THX91" s="612"/>
      <c r="THY91" s="612"/>
      <c r="THZ91" s="612"/>
      <c r="TIA91" s="612"/>
      <c r="TIB91" s="612"/>
      <c r="TIC91" s="181"/>
      <c r="TID91" s="611"/>
      <c r="TIE91" s="612"/>
      <c r="TIF91" s="612"/>
      <c r="TIG91" s="612"/>
      <c r="TIH91" s="612"/>
      <c r="TII91" s="612"/>
      <c r="TIJ91" s="181"/>
      <c r="TIK91" s="611"/>
      <c r="TIL91" s="612"/>
      <c r="TIM91" s="612"/>
      <c r="TIN91" s="612"/>
      <c r="TIO91" s="612"/>
      <c r="TIP91" s="612"/>
      <c r="TIQ91" s="181"/>
      <c r="TIR91" s="611"/>
      <c r="TIS91" s="612"/>
      <c r="TIT91" s="612"/>
      <c r="TIU91" s="612"/>
      <c r="TIV91" s="612"/>
      <c r="TIW91" s="612"/>
      <c r="TIX91" s="181"/>
      <c r="TIY91" s="611"/>
      <c r="TIZ91" s="612"/>
      <c r="TJA91" s="612"/>
      <c r="TJB91" s="612"/>
      <c r="TJC91" s="612"/>
      <c r="TJD91" s="612"/>
      <c r="TJE91" s="181"/>
      <c r="TJF91" s="611"/>
      <c r="TJG91" s="612"/>
      <c r="TJH91" s="612"/>
      <c r="TJI91" s="612"/>
      <c r="TJJ91" s="612"/>
      <c r="TJK91" s="612"/>
      <c r="TJL91" s="181"/>
      <c r="TJM91" s="611"/>
      <c r="TJN91" s="612"/>
      <c r="TJO91" s="612"/>
      <c r="TJP91" s="612"/>
      <c r="TJQ91" s="612"/>
      <c r="TJR91" s="612"/>
      <c r="TJS91" s="181"/>
      <c r="TJT91" s="611"/>
      <c r="TJU91" s="612"/>
      <c r="TJV91" s="612"/>
      <c r="TJW91" s="612"/>
      <c r="TJX91" s="612"/>
      <c r="TJY91" s="612"/>
      <c r="TJZ91" s="181"/>
      <c r="TKA91" s="611"/>
      <c r="TKB91" s="612"/>
      <c r="TKC91" s="612"/>
      <c r="TKD91" s="612"/>
      <c r="TKE91" s="612"/>
      <c r="TKF91" s="612"/>
      <c r="TKG91" s="181"/>
      <c r="TKH91" s="611"/>
      <c r="TKI91" s="612"/>
      <c r="TKJ91" s="612"/>
      <c r="TKK91" s="612"/>
      <c r="TKL91" s="612"/>
      <c r="TKM91" s="612"/>
      <c r="TKN91" s="181"/>
      <c r="TKO91" s="611"/>
      <c r="TKP91" s="612"/>
      <c r="TKQ91" s="612"/>
      <c r="TKR91" s="612"/>
      <c r="TKS91" s="612"/>
      <c r="TKT91" s="612"/>
      <c r="TKU91" s="181"/>
      <c r="TKV91" s="611"/>
      <c r="TKW91" s="612"/>
      <c r="TKX91" s="612"/>
      <c r="TKY91" s="612"/>
      <c r="TKZ91" s="612"/>
      <c r="TLA91" s="612"/>
      <c r="TLB91" s="181"/>
      <c r="TLC91" s="611"/>
      <c r="TLD91" s="612"/>
      <c r="TLE91" s="612"/>
      <c r="TLF91" s="612"/>
      <c r="TLG91" s="612"/>
      <c r="TLH91" s="612"/>
      <c r="TLI91" s="181"/>
      <c r="TLJ91" s="611"/>
      <c r="TLK91" s="612"/>
      <c r="TLL91" s="612"/>
      <c r="TLM91" s="612"/>
      <c r="TLN91" s="612"/>
      <c r="TLO91" s="612"/>
      <c r="TLP91" s="181"/>
      <c r="TLQ91" s="611"/>
      <c r="TLR91" s="612"/>
      <c r="TLS91" s="612"/>
      <c r="TLT91" s="612"/>
      <c r="TLU91" s="612"/>
      <c r="TLV91" s="612"/>
      <c r="TLW91" s="181"/>
      <c r="TLX91" s="611"/>
      <c r="TLY91" s="612"/>
      <c r="TLZ91" s="612"/>
      <c r="TMA91" s="612"/>
      <c r="TMB91" s="612"/>
      <c r="TMC91" s="612"/>
      <c r="TMD91" s="181"/>
      <c r="TME91" s="611"/>
      <c r="TMF91" s="612"/>
      <c r="TMG91" s="612"/>
      <c r="TMH91" s="612"/>
      <c r="TMI91" s="612"/>
      <c r="TMJ91" s="612"/>
      <c r="TMK91" s="181"/>
      <c r="TML91" s="611"/>
      <c r="TMM91" s="612"/>
      <c r="TMN91" s="612"/>
      <c r="TMO91" s="612"/>
      <c r="TMP91" s="612"/>
      <c r="TMQ91" s="612"/>
      <c r="TMR91" s="181"/>
      <c r="TMS91" s="611"/>
      <c r="TMT91" s="612"/>
      <c r="TMU91" s="612"/>
      <c r="TMV91" s="612"/>
      <c r="TMW91" s="612"/>
      <c r="TMX91" s="612"/>
      <c r="TMY91" s="181"/>
      <c r="TMZ91" s="611"/>
      <c r="TNA91" s="612"/>
      <c r="TNB91" s="612"/>
      <c r="TNC91" s="612"/>
      <c r="TND91" s="612"/>
      <c r="TNE91" s="612"/>
      <c r="TNF91" s="181"/>
      <c r="TNG91" s="611"/>
      <c r="TNH91" s="612"/>
      <c r="TNI91" s="612"/>
      <c r="TNJ91" s="612"/>
      <c r="TNK91" s="612"/>
      <c r="TNL91" s="612"/>
      <c r="TNM91" s="181"/>
      <c r="TNN91" s="611"/>
      <c r="TNO91" s="612"/>
      <c r="TNP91" s="612"/>
      <c r="TNQ91" s="612"/>
      <c r="TNR91" s="612"/>
      <c r="TNS91" s="612"/>
      <c r="TNT91" s="181"/>
      <c r="TNU91" s="611"/>
      <c r="TNV91" s="612"/>
      <c r="TNW91" s="612"/>
      <c r="TNX91" s="612"/>
      <c r="TNY91" s="612"/>
      <c r="TNZ91" s="612"/>
      <c r="TOA91" s="181"/>
      <c r="TOB91" s="611"/>
      <c r="TOC91" s="612"/>
      <c r="TOD91" s="612"/>
      <c r="TOE91" s="612"/>
      <c r="TOF91" s="612"/>
      <c r="TOG91" s="612"/>
      <c r="TOH91" s="181"/>
      <c r="TOI91" s="611"/>
      <c r="TOJ91" s="612"/>
      <c r="TOK91" s="612"/>
      <c r="TOL91" s="612"/>
      <c r="TOM91" s="612"/>
      <c r="TON91" s="612"/>
      <c r="TOO91" s="181"/>
      <c r="TOP91" s="611"/>
      <c r="TOQ91" s="612"/>
      <c r="TOR91" s="612"/>
      <c r="TOS91" s="612"/>
      <c r="TOT91" s="612"/>
      <c r="TOU91" s="612"/>
      <c r="TOV91" s="181"/>
      <c r="TOW91" s="611"/>
      <c r="TOX91" s="612"/>
      <c r="TOY91" s="612"/>
      <c r="TOZ91" s="612"/>
      <c r="TPA91" s="612"/>
      <c r="TPB91" s="612"/>
      <c r="TPC91" s="181"/>
      <c r="TPD91" s="611"/>
      <c r="TPE91" s="612"/>
      <c r="TPF91" s="612"/>
      <c r="TPG91" s="612"/>
      <c r="TPH91" s="612"/>
      <c r="TPI91" s="612"/>
      <c r="TPJ91" s="181"/>
      <c r="TPK91" s="611"/>
      <c r="TPL91" s="612"/>
      <c r="TPM91" s="612"/>
      <c r="TPN91" s="612"/>
      <c r="TPO91" s="612"/>
      <c r="TPP91" s="612"/>
      <c r="TPQ91" s="181"/>
      <c r="TPR91" s="611"/>
      <c r="TPS91" s="612"/>
      <c r="TPT91" s="612"/>
      <c r="TPU91" s="612"/>
      <c r="TPV91" s="612"/>
      <c r="TPW91" s="612"/>
      <c r="TPX91" s="181"/>
      <c r="TPY91" s="611"/>
      <c r="TPZ91" s="612"/>
      <c r="TQA91" s="612"/>
      <c r="TQB91" s="612"/>
      <c r="TQC91" s="612"/>
      <c r="TQD91" s="612"/>
      <c r="TQE91" s="181"/>
      <c r="TQF91" s="611"/>
      <c r="TQG91" s="612"/>
      <c r="TQH91" s="612"/>
      <c r="TQI91" s="612"/>
      <c r="TQJ91" s="612"/>
      <c r="TQK91" s="612"/>
      <c r="TQL91" s="181"/>
      <c r="TQM91" s="611"/>
      <c r="TQN91" s="612"/>
      <c r="TQO91" s="612"/>
      <c r="TQP91" s="612"/>
      <c r="TQQ91" s="612"/>
      <c r="TQR91" s="612"/>
      <c r="TQS91" s="181"/>
      <c r="TQT91" s="611"/>
      <c r="TQU91" s="612"/>
      <c r="TQV91" s="612"/>
      <c r="TQW91" s="612"/>
      <c r="TQX91" s="612"/>
      <c r="TQY91" s="612"/>
      <c r="TQZ91" s="181"/>
      <c r="TRA91" s="611"/>
      <c r="TRB91" s="612"/>
      <c r="TRC91" s="612"/>
      <c r="TRD91" s="612"/>
      <c r="TRE91" s="612"/>
      <c r="TRF91" s="612"/>
      <c r="TRG91" s="181"/>
      <c r="TRH91" s="611"/>
      <c r="TRI91" s="612"/>
      <c r="TRJ91" s="612"/>
      <c r="TRK91" s="612"/>
      <c r="TRL91" s="612"/>
      <c r="TRM91" s="612"/>
      <c r="TRN91" s="181"/>
      <c r="TRO91" s="611"/>
      <c r="TRP91" s="612"/>
      <c r="TRQ91" s="612"/>
      <c r="TRR91" s="612"/>
      <c r="TRS91" s="612"/>
      <c r="TRT91" s="612"/>
      <c r="TRU91" s="181"/>
      <c r="TRV91" s="611"/>
      <c r="TRW91" s="612"/>
      <c r="TRX91" s="612"/>
      <c r="TRY91" s="612"/>
      <c r="TRZ91" s="612"/>
      <c r="TSA91" s="612"/>
      <c r="TSB91" s="181"/>
      <c r="TSC91" s="611"/>
      <c r="TSD91" s="612"/>
      <c r="TSE91" s="612"/>
      <c r="TSF91" s="612"/>
      <c r="TSG91" s="612"/>
      <c r="TSH91" s="612"/>
      <c r="TSI91" s="181"/>
      <c r="TSJ91" s="611"/>
      <c r="TSK91" s="612"/>
      <c r="TSL91" s="612"/>
      <c r="TSM91" s="612"/>
      <c r="TSN91" s="612"/>
      <c r="TSO91" s="612"/>
      <c r="TSP91" s="181"/>
      <c r="TSQ91" s="611"/>
      <c r="TSR91" s="612"/>
      <c r="TSS91" s="612"/>
      <c r="TST91" s="612"/>
      <c r="TSU91" s="612"/>
      <c r="TSV91" s="612"/>
      <c r="TSW91" s="181"/>
      <c r="TSX91" s="611"/>
      <c r="TSY91" s="612"/>
      <c r="TSZ91" s="612"/>
      <c r="TTA91" s="612"/>
      <c r="TTB91" s="612"/>
      <c r="TTC91" s="612"/>
      <c r="TTD91" s="181"/>
      <c r="TTE91" s="611"/>
      <c r="TTF91" s="612"/>
      <c r="TTG91" s="612"/>
      <c r="TTH91" s="612"/>
      <c r="TTI91" s="612"/>
      <c r="TTJ91" s="612"/>
      <c r="TTK91" s="181"/>
      <c r="TTL91" s="611"/>
      <c r="TTM91" s="612"/>
      <c r="TTN91" s="612"/>
      <c r="TTO91" s="612"/>
      <c r="TTP91" s="612"/>
      <c r="TTQ91" s="612"/>
      <c r="TTR91" s="181"/>
      <c r="TTS91" s="611"/>
      <c r="TTT91" s="612"/>
      <c r="TTU91" s="612"/>
      <c r="TTV91" s="612"/>
      <c r="TTW91" s="612"/>
      <c r="TTX91" s="612"/>
      <c r="TTY91" s="181"/>
      <c r="TTZ91" s="611"/>
      <c r="TUA91" s="612"/>
      <c r="TUB91" s="612"/>
      <c r="TUC91" s="612"/>
      <c r="TUD91" s="612"/>
      <c r="TUE91" s="612"/>
      <c r="TUF91" s="181"/>
      <c r="TUG91" s="611"/>
      <c r="TUH91" s="612"/>
      <c r="TUI91" s="612"/>
      <c r="TUJ91" s="612"/>
      <c r="TUK91" s="612"/>
      <c r="TUL91" s="612"/>
      <c r="TUM91" s="181"/>
      <c r="TUN91" s="611"/>
      <c r="TUO91" s="612"/>
      <c r="TUP91" s="612"/>
      <c r="TUQ91" s="612"/>
      <c r="TUR91" s="612"/>
      <c r="TUS91" s="612"/>
      <c r="TUT91" s="181"/>
      <c r="TUU91" s="611"/>
      <c r="TUV91" s="612"/>
      <c r="TUW91" s="612"/>
      <c r="TUX91" s="612"/>
      <c r="TUY91" s="612"/>
      <c r="TUZ91" s="612"/>
      <c r="TVA91" s="181"/>
      <c r="TVB91" s="611"/>
      <c r="TVC91" s="612"/>
      <c r="TVD91" s="612"/>
      <c r="TVE91" s="612"/>
      <c r="TVF91" s="612"/>
      <c r="TVG91" s="612"/>
      <c r="TVH91" s="181"/>
      <c r="TVI91" s="611"/>
      <c r="TVJ91" s="612"/>
      <c r="TVK91" s="612"/>
      <c r="TVL91" s="612"/>
      <c r="TVM91" s="612"/>
      <c r="TVN91" s="612"/>
      <c r="TVO91" s="181"/>
      <c r="TVP91" s="611"/>
      <c r="TVQ91" s="612"/>
      <c r="TVR91" s="612"/>
      <c r="TVS91" s="612"/>
      <c r="TVT91" s="612"/>
      <c r="TVU91" s="612"/>
      <c r="TVV91" s="181"/>
      <c r="TVW91" s="611"/>
      <c r="TVX91" s="612"/>
      <c r="TVY91" s="612"/>
      <c r="TVZ91" s="612"/>
      <c r="TWA91" s="612"/>
      <c r="TWB91" s="612"/>
      <c r="TWC91" s="181"/>
      <c r="TWD91" s="611"/>
      <c r="TWE91" s="612"/>
      <c r="TWF91" s="612"/>
      <c r="TWG91" s="612"/>
      <c r="TWH91" s="612"/>
      <c r="TWI91" s="612"/>
      <c r="TWJ91" s="181"/>
      <c r="TWK91" s="611"/>
      <c r="TWL91" s="612"/>
      <c r="TWM91" s="612"/>
      <c r="TWN91" s="612"/>
      <c r="TWO91" s="612"/>
      <c r="TWP91" s="612"/>
      <c r="TWQ91" s="181"/>
      <c r="TWR91" s="611"/>
      <c r="TWS91" s="612"/>
      <c r="TWT91" s="612"/>
      <c r="TWU91" s="612"/>
      <c r="TWV91" s="612"/>
      <c r="TWW91" s="612"/>
      <c r="TWX91" s="181"/>
      <c r="TWY91" s="611"/>
      <c r="TWZ91" s="612"/>
      <c r="TXA91" s="612"/>
      <c r="TXB91" s="612"/>
      <c r="TXC91" s="612"/>
      <c r="TXD91" s="612"/>
      <c r="TXE91" s="181"/>
      <c r="TXF91" s="611"/>
      <c r="TXG91" s="612"/>
      <c r="TXH91" s="612"/>
      <c r="TXI91" s="612"/>
      <c r="TXJ91" s="612"/>
      <c r="TXK91" s="612"/>
      <c r="TXL91" s="181"/>
      <c r="TXM91" s="611"/>
      <c r="TXN91" s="612"/>
      <c r="TXO91" s="612"/>
      <c r="TXP91" s="612"/>
      <c r="TXQ91" s="612"/>
      <c r="TXR91" s="612"/>
      <c r="TXS91" s="181"/>
      <c r="TXT91" s="611"/>
      <c r="TXU91" s="612"/>
      <c r="TXV91" s="612"/>
      <c r="TXW91" s="612"/>
      <c r="TXX91" s="612"/>
      <c r="TXY91" s="612"/>
      <c r="TXZ91" s="181"/>
      <c r="TYA91" s="611"/>
      <c r="TYB91" s="612"/>
      <c r="TYC91" s="612"/>
      <c r="TYD91" s="612"/>
      <c r="TYE91" s="612"/>
      <c r="TYF91" s="612"/>
      <c r="TYG91" s="181"/>
      <c r="TYH91" s="611"/>
      <c r="TYI91" s="612"/>
      <c r="TYJ91" s="612"/>
      <c r="TYK91" s="612"/>
      <c r="TYL91" s="612"/>
      <c r="TYM91" s="612"/>
      <c r="TYN91" s="181"/>
      <c r="TYO91" s="611"/>
      <c r="TYP91" s="612"/>
      <c r="TYQ91" s="612"/>
      <c r="TYR91" s="612"/>
      <c r="TYS91" s="612"/>
      <c r="TYT91" s="612"/>
      <c r="TYU91" s="181"/>
      <c r="TYV91" s="611"/>
      <c r="TYW91" s="612"/>
      <c r="TYX91" s="612"/>
      <c r="TYY91" s="612"/>
      <c r="TYZ91" s="612"/>
      <c r="TZA91" s="612"/>
      <c r="TZB91" s="181"/>
      <c r="TZC91" s="611"/>
      <c r="TZD91" s="612"/>
      <c r="TZE91" s="612"/>
      <c r="TZF91" s="612"/>
      <c r="TZG91" s="612"/>
      <c r="TZH91" s="612"/>
      <c r="TZI91" s="181"/>
      <c r="TZJ91" s="611"/>
      <c r="TZK91" s="612"/>
      <c r="TZL91" s="612"/>
      <c r="TZM91" s="612"/>
      <c r="TZN91" s="612"/>
      <c r="TZO91" s="612"/>
      <c r="TZP91" s="181"/>
      <c r="TZQ91" s="611"/>
      <c r="TZR91" s="612"/>
      <c r="TZS91" s="612"/>
      <c r="TZT91" s="612"/>
      <c r="TZU91" s="612"/>
      <c r="TZV91" s="612"/>
      <c r="TZW91" s="181"/>
      <c r="TZX91" s="611"/>
      <c r="TZY91" s="612"/>
      <c r="TZZ91" s="612"/>
      <c r="UAA91" s="612"/>
      <c r="UAB91" s="612"/>
      <c r="UAC91" s="612"/>
      <c r="UAD91" s="181"/>
      <c r="UAE91" s="611"/>
      <c r="UAF91" s="612"/>
      <c r="UAG91" s="612"/>
      <c r="UAH91" s="612"/>
      <c r="UAI91" s="612"/>
      <c r="UAJ91" s="612"/>
      <c r="UAK91" s="181"/>
      <c r="UAL91" s="611"/>
      <c r="UAM91" s="612"/>
      <c r="UAN91" s="612"/>
      <c r="UAO91" s="612"/>
      <c r="UAP91" s="612"/>
      <c r="UAQ91" s="612"/>
      <c r="UAR91" s="181"/>
      <c r="UAS91" s="611"/>
      <c r="UAT91" s="612"/>
      <c r="UAU91" s="612"/>
      <c r="UAV91" s="612"/>
      <c r="UAW91" s="612"/>
      <c r="UAX91" s="612"/>
      <c r="UAY91" s="181"/>
      <c r="UAZ91" s="611"/>
      <c r="UBA91" s="612"/>
      <c r="UBB91" s="612"/>
      <c r="UBC91" s="612"/>
      <c r="UBD91" s="612"/>
      <c r="UBE91" s="612"/>
      <c r="UBF91" s="181"/>
      <c r="UBG91" s="611"/>
      <c r="UBH91" s="612"/>
      <c r="UBI91" s="612"/>
      <c r="UBJ91" s="612"/>
      <c r="UBK91" s="612"/>
      <c r="UBL91" s="612"/>
      <c r="UBM91" s="181"/>
      <c r="UBN91" s="611"/>
      <c r="UBO91" s="612"/>
      <c r="UBP91" s="612"/>
      <c r="UBQ91" s="612"/>
      <c r="UBR91" s="612"/>
      <c r="UBS91" s="612"/>
      <c r="UBT91" s="181"/>
      <c r="UBU91" s="611"/>
      <c r="UBV91" s="612"/>
      <c r="UBW91" s="612"/>
      <c r="UBX91" s="612"/>
      <c r="UBY91" s="612"/>
      <c r="UBZ91" s="612"/>
      <c r="UCA91" s="181"/>
      <c r="UCB91" s="611"/>
      <c r="UCC91" s="612"/>
      <c r="UCD91" s="612"/>
      <c r="UCE91" s="612"/>
      <c r="UCF91" s="612"/>
      <c r="UCG91" s="612"/>
      <c r="UCH91" s="181"/>
      <c r="UCI91" s="611"/>
      <c r="UCJ91" s="612"/>
      <c r="UCK91" s="612"/>
      <c r="UCL91" s="612"/>
      <c r="UCM91" s="612"/>
      <c r="UCN91" s="612"/>
      <c r="UCO91" s="181"/>
      <c r="UCP91" s="611"/>
      <c r="UCQ91" s="612"/>
      <c r="UCR91" s="612"/>
      <c r="UCS91" s="612"/>
      <c r="UCT91" s="612"/>
      <c r="UCU91" s="612"/>
      <c r="UCV91" s="181"/>
      <c r="UCW91" s="611"/>
      <c r="UCX91" s="612"/>
      <c r="UCY91" s="612"/>
      <c r="UCZ91" s="612"/>
      <c r="UDA91" s="612"/>
      <c r="UDB91" s="612"/>
      <c r="UDC91" s="181"/>
      <c r="UDD91" s="611"/>
      <c r="UDE91" s="612"/>
      <c r="UDF91" s="612"/>
      <c r="UDG91" s="612"/>
      <c r="UDH91" s="612"/>
      <c r="UDI91" s="612"/>
      <c r="UDJ91" s="181"/>
      <c r="UDK91" s="611"/>
      <c r="UDL91" s="612"/>
      <c r="UDM91" s="612"/>
      <c r="UDN91" s="612"/>
      <c r="UDO91" s="612"/>
      <c r="UDP91" s="612"/>
      <c r="UDQ91" s="181"/>
      <c r="UDR91" s="611"/>
      <c r="UDS91" s="612"/>
      <c r="UDT91" s="612"/>
      <c r="UDU91" s="612"/>
      <c r="UDV91" s="612"/>
      <c r="UDW91" s="612"/>
      <c r="UDX91" s="181"/>
      <c r="UDY91" s="611"/>
      <c r="UDZ91" s="612"/>
      <c r="UEA91" s="612"/>
      <c r="UEB91" s="612"/>
      <c r="UEC91" s="612"/>
      <c r="UED91" s="612"/>
      <c r="UEE91" s="181"/>
      <c r="UEF91" s="611"/>
      <c r="UEG91" s="612"/>
      <c r="UEH91" s="612"/>
      <c r="UEI91" s="612"/>
      <c r="UEJ91" s="612"/>
      <c r="UEK91" s="612"/>
      <c r="UEL91" s="181"/>
      <c r="UEM91" s="611"/>
      <c r="UEN91" s="612"/>
      <c r="UEO91" s="612"/>
      <c r="UEP91" s="612"/>
      <c r="UEQ91" s="612"/>
      <c r="UER91" s="612"/>
      <c r="UES91" s="181"/>
      <c r="UET91" s="611"/>
      <c r="UEU91" s="612"/>
      <c r="UEV91" s="612"/>
      <c r="UEW91" s="612"/>
      <c r="UEX91" s="612"/>
      <c r="UEY91" s="612"/>
      <c r="UEZ91" s="181"/>
      <c r="UFA91" s="611"/>
      <c r="UFB91" s="612"/>
      <c r="UFC91" s="612"/>
      <c r="UFD91" s="612"/>
      <c r="UFE91" s="612"/>
      <c r="UFF91" s="612"/>
      <c r="UFG91" s="181"/>
      <c r="UFH91" s="611"/>
      <c r="UFI91" s="612"/>
      <c r="UFJ91" s="612"/>
      <c r="UFK91" s="612"/>
      <c r="UFL91" s="612"/>
      <c r="UFM91" s="612"/>
      <c r="UFN91" s="181"/>
      <c r="UFO91" s="611"/>
      <c r="UFP91" s="612"/>
      <c r="UFQ91" s="612"/>
      <c r="UFR91" s="612"/>
      <c r="UFS91" s="612"/>
      <c r="UFT91" s="612"/>
      <c r="UFU91" s="181"/>
      <c r="UFV91" s="611"/>
      <c r="UFW91" s="612"/>
      <c r="UFX91" s="612"/>
      <c r="UFY91" s="612"/>
      <c r="UFZ91" s="612"/>
      <c r="UGA91" s="612"/>
      <c r="UGB91" s="181"/>
      <c r="UGC91" s="611"/>
      <c r="UGD91" s="612"/>
      <c r="UGE91" s="612"/>
      <c r="UGF91" s="612"/>
      <c r="UGG91" s="612"/>
      <c r="UGH91" s="612"/>
      <c r="UGI91" s="181"/>
      <c r="UGJ91" s="611"/>
      <c r="UGK91" s="612"/>
      <c r="UGL91" s="612"/>
      <c r="UGM91" s="612"/>
      <c r="UGN91" s="612"/>
      <c r="UGO91" s="612"/>
      <c r="UGP91" s="181"/>
      <c r="UGQ91" s="611"/>
      <c r="UGR91" s="612"/>
      <c r="UGS91" s="612"/>
      <c r="UGT91" s="612"/>
      <c r="UGU91" s="612"/>
      <c r="UGV91" s="612"/>
      <c r="UGW91" s="181"/>
      <c r="UGX91" s="611"/>
      <c r="UGY91" s="612"/>
      <c r="UGZ91" s="612"/>
      <c r="UHA91" s="612"/>
      <c r="UHB91" s="612"/>
      <c r="UHC91" s="612"/>
      <c r="UHD91" s="181"/>
      <c r="UHE91" s="611"/>
      <c r="UHF91" s="612"/>
      <c r="UHG91" s="612"/>
      <c r="UHH91" s="612"/>
      <c r="UHI91" s="612"/>
      <c r="UHJ91" s="612"/>
      <c r="UHK91" s="181"/>
      <c r="UHL91" s="611"/>
      <c r="UHM91" s="612"/>
      <c r="UHN91" s="612"/>
      <c r="UHO91" s="612"/>
      <c r="UHP91" s="612"/>
      <c r="UHQ91" s="612"/>
      <c r="UHR91" s="181"/>
      <c r="UHS91" s="611"/>
      <c r="UHT91" s="612"/>
      <c r="UHU91" s="612"/>
      <c r="UHV91" s="612"/>
      <c r="UHW91" s="612"/>
      <c r="UHX91" s="612"/>
      <c r="UHY91" s="181"/>
      <c r="UHZ91" s="611"/>
      <c r="UIA91" s="612"/>
      <c r="UIB91" s="612"/>
      <c r="UIC91" s="612"/>
      <c r="UID91" s="612"/>
      <c r="UIE91" s="612"/>
      <c r="UIF91" s="181"/>
      <c r="UIG91" s="611"/>
      <c r="UIH91" s="612"/>
      <c r="UII91" s="612"/>
      <c r="UIJ91" s="612"/>
      <c r="UIK91" s="612"/>
      <c r="UIL91" s="612"/>
      <c r="UIM91" s="181"/>
      <c r="UIN91" s="611"/>
      <c r="UIO91" s="612"/>
      <c r="UIP91" s="612"/>
      <c r="UIQ91" s="612"/>
      <c r="UIR91" s="612"/>
      <c r="UIS91" s="612"/>
      <c r="UIT91" s="181"/>
      <c r="UIU91" s="611"/>
      <c r="UIV91" s="612"/>
      <c r="UIW91" s="612"/>
      <c r="UIX91" s="612"/>
      <c r="UIY91" s="612"/>
      <c r="UIZ91" s="612"/>
      <c r="UJA91" s="181"/>
      <c r="UJB91" s="611"/>
      <c r="UJC91" s="612"/>
      <c r="UJD91" s="612"/>
      <c r="UJE91" s="612"/>
      <c r="UJF91" s="612"/>
      <c r="UJG91" s="612"/>
      <c r="UJH91" s="181"/>
      <c r="UJI91" s="611"/>
      <c r="UJJ91" s="612"/>
      <c r="UJK91" s="612"/>
      <c r="UJL91" s="612"/>
      <c r="UJM91" s="612"/>
      <c r="UJN91" s="612"/>
      <c r="UJO91" s="181"/>
      <c r="UJP91" s="611"/>
      <c r="UJQ91" s="612"/>
      <c r="UJR91" s="612"/>
      <c r="UJS91" s="612"/>
      <c r="UJT91" s="612"/>
      <c r="UJU91" s="612"/>
      <c r="UJV91" s="181"/>
      <c r="UJW91" s="611"/>
      <c r="UJX91" s="612"/>
      <c r="UJY91" s="612"/>
      <c r="UJZ91" s="612"/>
      <c r="UKA91" s="612"/>
      <c r="UKB91" s="612"/>
      <c r="UKC91" s="181"/>
      <c r="UKD91" s="611"/>
      <c r="UKE91" s="612"/>
      <c r="UKF91" s="612"/>
      <c r="UKG91" s="612"/>
      <c r="UKH91" s="612"/>
      <c r="UKI91" s="612"/>
      <c r="UKJ91" s="181"/>
      <c r="UKK91" s="611"/>
      <c r="UKL91" s="612"/>
      <c r="UKM91" s="612"/>
      <c r="UKN91" s="612"/>
      <c r="UKO91" s="612"/>
      <c r="UKP91" s="612"/>
      <c r="UKQ91" s="181"/>
      <c r="UKR91" s="611"/>
      <c r="UKS91" s="612"/>
      <c r="UKT91" s="612"/>
      <c r="UKU91" s="612"/>
      <c r="UKV91" s="612"/>
      <c r="UKW91" s="612"/>
      <c r="UKX91" s="181"/>
      <c r="UKY91" s="611"/>
      <c r="UKZ91" s="612"/>
      <c r="ULA91" s="612"/>
      <c r="ULB91" s="612"/>
      <c r="ULC91" s="612"/>
      <c r="ULD91" s="612"/>
      <c r="ULE91" s="181"/>
      <c r="ULF91" s="611"/>
      <c r="ULG91" s="612"/>
      <c r="ULH91" s="612"/>
      <c r="ULI91" s="612"/>
      <c r="ULJ91" s="612"/>
      <c r="ULK91" s="612"/>
      <c r="ULL91" s="181"/>
      <c r="ULM91" s="611"/>
      <c r="ULN91" s="612"/>
      <c r="ULO91" s="612"/>
      <c r="ULP91" s="612"/>
      <c r="ULQ91" s="612"/>
      <c r="ULR91" s="612"/>
      <c r="ULS91" s="181"/>
      <c r="ULT91" s="611"/>
      <c r="ULU91" s="612"/>
      <c r="ULV91" s="612"/>
      <c r="ULW91" s="612"/>
      <c r="ULX91" s="612"/>
      <c r="ULY91" s="612"/>
      <c r="ULZ91" s="181"/>
      <c r="UMA91" s="611"/>
      <c r="UMB91" s="612"/>
      <c r="UMC91" s="612"/>
      <c r="UMD91" s="612"/>
      <c r="UME91" s="612"/>
      <c r="UMF91" s="612"/>
      <c r="UMG91" s="181"/>
      <c r="UMH91" s="611"/>
      <c r="UMI91" s="612"/>
      <c r="UMJ91" s="612"/>
      <c r="UMK91" s="612"/>
      <c r="UML91" s="612"/>
      <c r="UMM91" s="612"/>
      <c r="UMN91" s="181"/>
      <c r="UMO91" s="611"/>
      <c r="UMP91" s="612"/>
      <c r="UMQ91" s="612"/>
      <c r="UMR91" s="612"/>
      <c r="UMS91" s="612"/>
      <c r="UMT91" s="612"/>
      <c r="UMU91" s="181"/>
      <c r="UMV91" s="611"/>
      <c r="UMW91" s="612"/>
      <c r="UMX91" s="612"/>
      <c r="UMY91" s="612"/>
      <c r="UMZ91" s="612"/>
      <c r="UNA91" s="612"/>
      <c r="UNB91" s="181"/>
      <c r="UNC91" s="611"/>
      <c r="UND91" s="612"/>
      <c r="UNE91" s="612"/>
      <c r="UNF91" s="612"/>
      <c r="UNG91" s="612"/>
      <c r="UNH91" s="612"/>
      <c r="UNI91" s="181"/>
      <c r="UNJ91" s="611"/>
      <c r="UNK91" s="612"/>
      <c r="UNL91" s="612"/>
      <c r="UNM91" s="612"/>
      <c r="UNN91" s="612"/>
      <c r="UNO91" s="612"/>
      <c r="UNP91" s="181"/>
      <c r="UNQ91" s="611"/>
      <c r="UNR91" s="612"/>
      <c r="UNS91" s="612"/>
      <c r="UNT91" s="612"/>
      <c r="UNU91" s="612"/>
      <c r="UNV91" s="612"/>
      <c r="UNW91" s="181"/>
      <c r="UNX91" s="611"/>
      <c r="UNY91" s="612"/>
      <c r="UNZ91" s="612"/>
      <c r="UOA91" s="612"/>
      <c r="UOB91" s="612"/>
      <c r="UOC91" s="612"/>
      <c r="UOD91" s="181"/>
      <c r="UOE91" s="611"/>
      <c r="UOF91" s="612"/>
      <c r="UOG91" s="612"/>
      <c r="UOH91" s="612"/>
      <c r="UOI91" s="612"/>
      <c r="UOJ91" s="612"/>
      <c r="UOK91" s="181"/>
      <c r="UOL91" s="611"/>
      <c r="UOM91" s="612"/>
      <c r="UON91" s="612"/>
      <c r="UOO91" s="612"/>
      <c r="UOP91" s="612"/>
      <c r="UOQ91" s="612"/>
      <c r="UOR91" s="181"/>
      <c r="UOS91" s="611"/>
      <c r="UOT91" s="612"/>
      <c r="UOU91" s="612"/>
      <c r="UOV91" s="612"/>
      <c r="UOW91" s="612"/>
      <c r="UOX91" s="612"/>
      <c r="UOY91" s="181"/>
      <c r="UOZ91" s="611"/>
      <c r="UPA91" s="612"/>
      <c r="UPB91" s="612"/>
      <c r="UPC91" s="612"/>
      <c r="UPD91" s="612"/>
      <c r="UPE91" s="612"/>
      <c r="UPF91" s="181"/>
      <c r="UPG91" s="611"/>
      <c r="UPH91" s="612"/>
      <c r="UPI91" s="612"/>
      <c r="UPJ91" s="612"/>
      <c r="UPK91" s="612"/>
      <c r="UPL91" s="612"/>
      <c r="UPM91" s="181"/>
      <c r="UPN91" s="611"/>
      <c r="UPO91" s="612"/>
      <c r="UPP91" s="612"/>
      <c r="UPQ91" s="612"/>
      <c r="UPR91" s="612"/>
      <c r="UPS91" s="612"/>
      <c r="UPT91" s="181"/>
      <c r="UPU91" s="611"/>
      <c r="UPV91" s="612"/>
      <c r="UPW91" s="612"/>
      <c r="UPX91" s="612"/>
      <c r="UPY91" s="612"/>
      <c r="UPZ91" s="612"/>
      <c r="UQA91" s="181"/>
      <c r="UQB91" s="611"/>
      <c r="UQC91" s="612"/>
      <c r="UQD91" s="612"/>
      <c r="UQE91" s="612"/>
      <c r="UQF91" s="612"/>
      <c r="UQG91" s="612"/>
      <c r="UQH91" s="181"/>
      <c r="UQI91" s="611"/>
      <c r="UQJ91" s="612"/>
      <c r="UQK91" s="612"/>
      <c r="UQL91" s="612"/>
      <c r="UQM91" s="612"/>
      <c r="UQN91" s="612"/>
      <c r="UQO91" s="181"/>
      <c r="UQP91" s="611"/>
      <c r="UQQ91" s="612"/>
      <c r="UQR91" s="612"/>
      <c r="UQS91" s="612"/>
      <c r="UQT91" s="612"/>
      <c r="UQU91" s="612"/>
      <c r="UQV91" s="181"/>
      <c r="UQW91" s="611"/>
      <c r="UQX91" s="612"/>
      <c r="UQY91" s="612"/>
      <c r="UQZ91" s="612"/>
      <c r="URA91" s="612"/>
      <c r="URB91" s="612"/>
      <c r="URC91" s="181"/>
      <c r="URD91" s="611"/>
      <c r="URE91" s="612"/>
      <c r="URF91" s="612"/>
      <c r="URG91" s="612"/>
      <c r="URH91" s="612"/>
      <c r="URI91" s="612"/>
      <c r="URJ91" s="181"/>
      <c r="URK91" s="611"/>
      <c r="URL91" s="612"/>
      <c r="URM91" s="612"/>
      <c r="URN91" s="612"/>
      <c r="URO91" s="612"/>
      <c r="URP91" s="612"/>
      <c r="URQ91" s="181"/>
      <c r="URR91" s="611"/>
      <c r="URS91" s="612"/>
      <c r="URT91" s="612"/>
      <c r="URU91" s="612"/>
      <c r="URV91" s="612"/>
      <c r="URW91" s="612"/>
      <c r="URX91" s="181"/>
      <c r="URY91" s="611"/>
      <c r="URZ91" s="612"/>
      <c r="USA91" s="612"/>
      <c r="USB91" s="612"/>
      <c r="USC91" s="612"/>
      <c r="USD91" s="612"/>
      <c r="USE91" s="181"/>
      <c r="USF91" s="611"/>
      <c r="USG91" s="612"/>
      <c r="USH91" s="612"/>
      <c r="USI91" s="612"/>
      <c r="USJ91" s="612"/>
      <c r="USK91" s="612"/>
      <c r="USL91" s="181"/>
      <c r="USM91" s="611"/>
      <c r="USN91" s="612"/>
      <c r="USO91" s="612"/>
      <c r="USP91" s="612"/>
      <c r="USQ91" s="612"/>
      <c r="USR91" s="612"/>
      <c r="USS91" s="181"/>
      <c r="UST91" s="611"/>
      <c r="USU91" s="612"/>
      <c r="USV91" s="612"/>
      <c r="USW91" s="612"/>
      <c r="USX91" s="612"/>
      <c r="USY91" s="612"/>
      <c r="USZ91" s="181"/>
      <c r="UTA91" s="611"/>
      <c r="UTB91" s="612"/>
      <c r="UTC91" s="612"/>
      <c r="UTD91" s="612"/>
      <c r="UTE91" s="612"/>
      <c r="UTF91" s="612"/>
      <c r="UTG91" s="181"/>
      <c r="UTH91" s="611"/>
      <c r="UTI91" s="612"/>
      <c r="UTJ91" s="612"/>
      <c r="UTK91" s="612"/>
      <c r="UTL91" s="612"/>
      <c r="UTM91" s="612"/>
      <c r="UTN91" s="181"/>
      <c r="UTO91" s="611"/>
      <c r="UTP91" s="612"/>
      <c r="UTQ91" s="612"/>
      <c r="UTR91" s="612"/>
      <c r="UTS91" s="612"/>
      <c r="UTT91" s="612"/>
      <c r="UTU91" s="181"/>
      <c r="UTV91" s="611"/>
      <c r="UTW91" s="612"/>
      <c r="UTX91" s="612"/>
      <c r="UTY91" s="612"/>
      <c r="UTZ91" s="612"/>
      <c r="UUA91" s="612"/>
      <c r="UUB91" s="181"/>
      <c r="UUC91" s="611"/>
      <c r="UUD91" s="612"/>
      <c r="UUE91" s="612"/>
      <c r="UUF91" s="612"/>
      <c r="UUG91" s="612"/>
      <c r="UUH91" s="612"/>
      <c r="UUI91" s="181"/>
      <c r="UUJ91" s="611"/>
      <c r="UUK91" s="612"/>
      <c r="UUL91" s="612"/>
      <c r="UUM91" s="612"/>
      <c r="UUN91" s="612"/>
      <c r="UUO91" s="612"/>
      <c r="UUP91" s="181"/>
      <c r="UUQ91" s="611"/>
      <c r="UUR91" s="612"/>
      <c r="UUS91" s="612"/>
      <c r="UUT91" s="612"/>
      <c r="UUU91" s="612"/>
      <c r="UUV91" s="612"/>
      <c r="UUW91" s="181"/>
      <c r="UUX91" s="611"/>
      <c r="UUY91" s="612"/>
      <c r="UUZ91" s="612"/>
      <c r="UVA91" s="612"/>
      <c r="UVB91" s="612"/>
      <c r="UVC91" s="612"/>
      <c r="UVD91" s="181"/>
      <c r="UVE91" s="611"/>
      <c r="UVF91" s="612"/>
      <c r="UVG91" s="612"/>
      <c r="UVH91" s="612"/>
      <c r="UVI91" s="612"/>
      <c r="UVJ91" s="612"/>
      <c r="UVK91" s="181"/>
      <c r="UVL91" s="611"/>
      <c r="UVM91" s="612"/>
      <c r="UVN91" s="612"/>
      <c r="UVO91" s="612"/>
      <c r="UVP91" s="612"/>
      <c r="UVQ91" s="612"/>
      <c r="UVR91" s="181"/>
      <c r="UVS91" s="611"/>
      <c r="UVT91" s="612"/>
      <c r="UVU91" s="612"/>
      <c r="UVV91" s="612"/>
      <c r="UVW91" s="612"/>
      <c r="UVX91" s="612"/>
      <c r="UVY91" s="181"/>
      <c r="UVZ91" s="611"/>
      <c r="UWA91" s="612"/>
      <c r="UWB91" s="612"/>
      <c r="UWC91" s="612"/>
      <c r="UWD91" s="612"/>
      <c r="UWE91" s="612"/>
      <c r="UWF91" s="181"/>
      <c r="UWG91" s="611"/>
      <c r="UWH91" s="612"/>
      <c r="UWI91" s="612"/>
      <c r="UWJ91" s="612"/>
      <c r="UWK91" s="612"/>
      <c r="UWL91" s="612"/>
      <c r="UWM91" s="181"/>
      <c r="UWN91" s="611"/>
      <c r="UWO91" s="612"/>
      <c r="UWP91" s="612"/>
      <c r="UWQ91" s="612"/>
      <c r="UWR91" s="612"/>
      <c r="UWS91" s="612"/>
      <c r="UWT91" s="181"/>
      <c r="UWU91" s="611"/>
      <c r="UWV91" s="612"/>
      <c r="UWW91" s="612"/>
      <c r="UWX91" s="612"/>
      <c r="UWY91" s="612"/>
      <c r="UWZ91" s="612"/>
      <c r="UXA91" s="181"/>
      <c r="UXB91" s="611"/>
      <c r="UXC91" s="612"/>
      <c r="UXD91" s="612"/>
      <c r="UXE91" s="612"/>
      <c r="UXF91" s="612"/>
      <c r="UXG91" s="612"/>
      <c r="UXH91" s="181"/>
      <c r="UXI91" s="611"/>
      <c r="UXJ91" s="612"/>
      <c r="UXK91" s="612"/>
      <c r="UXL91" s="612"/>
      <c r="UXM91" s="612"/>
      <c r="UXN91" s="612"/>
      <c r="UXO91" s="181"/>
      <c r="UXP91" s="611"/>
      <c r="UXQ91" s="612"/>
      <c r="UXR91" s="612"/>
      <c r="UXS91" s="612"/>
      <c r="UXT91" s="612"/>
      <c r="UXU91" s="612"/>
      <c r="UXV91" s="181"/>
      <c r="UXW91" s="611"/>
      <c r="UXX91" s="612"/>
      <c r="UXY91" s="612"/>
      <c r="UXZ91" s="612"/>
      <c r="UYA91" s="612"/>
      <c r="UYB91" s="612"/>
      <c r="UYC91" s="181"/>
      <c r="UYD91" s="611"/>
      <c r="UYE91" s="612"/>
      <c r="UYF91" s="612"/>
      <c r="UYG91" s="612"/>
      <c r="UYH91" s="612"/>
      <c r="UYI91" s="612"/>
      <c r="UYJ91" s="181"/>
      <c r="UYK91" s="611"/>
      <c r="UYL91" s="612"/>
      <c r="UYM91" s="612"/>
      <c r="UYN91" s="612"/>
      <c r="UYO91" s="612"/>
      <c r="UYP91" s="612"/>
      <c r="UYQ91" s="181"/>
      <c r="UYR91" s="611"/>
      <c r="UYS91" s="612"/>
      <c r="UYT91" s="612"/>
      <c r="UYU91" s="612"/>
      <c r="UYV91" s="612"/>
      <c r="UYW91" s="612"/>
      <c r="UYX91" s="181"/>
      <c r="UYY91" s="611"/>
      <c r="UYZ91" s="612"/>
      <c r="UZA91" s="612"/>
      <c r="UZB91" s="612"/>
      <c r="UZC91" s="612"/>
      <c r="UZD91" s="612"/>
      <c r="UZE91" s="181"/>
      <c r="UZF91" s="611"/>
      <c r="UZG91" s="612"/>
      <c r="UZH91" s="612"/>
      <c r="UZI91" s="612"/>
      <c r="UZJ91" s="612"/>
      <c r="UZK91" s="612"/>
      <c r="UZL91" s="181"/>
      <c r="UZM91" s="611"/>
      <c r="UZN91" s="612"/>
      <c r="UZO91" s="612"/>
      <c r="UZP91" s="612"/>
      <c r="UZQ91" s="612"/>
      <c r="UZR91" s="612"/>
      <c r="UZS91" s="181"/>
      <c r="UZT91" s="611"/>
      <c r="UZU91" s="612"/>
      <c r="UZV91" s="612"/>
      <c r="UZW91" s="612"/>
      <c r="UZX91" s="612"/>
      <c r="UZY91" s="612"/>
      <c r="UZZ91" s="181"/>
      <c r="VAA91" s="611"/>
      <c r="VAB91" s="612"/>
      <c r="VAC91" s="612"/>
      <c r="VAD91" s="612"/>
      <c r="VAE91" s="612"/>
      <c r="VAF91" s="612"/>
      <c r="VAG91" s="181"/>
      <c r="VAH91" s="611"/>
      <c r="VAI91" s="612"/>
      <c r="VAJ91" s="612"/>
      <c r="VAK91" s="612"/>
      <c r="VAL91" s="612"/>
      <c r="VAM91" s="612"/>
      <c r="VAN91" s="181"/>
      <c r="VAO91" s="611"/>
      <c r="VAP91" s="612"/>
      <c r="VAQ91" s="612"/>
      <c r="VAR91" s="612"/>
      <c r="VAS91" s="612"/>
      <c r="VAT91" s="612"/>
      <c r="VAU91" s="181"/>
      <c r="VAV91" s="611"/>
      <c r="VAW91" s="612"/>
      <c r="VAX91" s="612"/>
      <c r="VAY91" s="612"/>
      <c r="VAZ91" s="612"/>
      <c r="VBA91" s="612"/>
      <c r="VBB91" s="181"/>
      <c r="VBC91" s="611"/>
      <c r="VBD91" s="612"/>
      <c r="VBE91" s="612"/>
      <c r="VBF91" s="612"/>
      <c r="VBG91" s="612"/>
      <c r="VBH91" s="612"/>
      <c r="VBI91" s="181"/>
      <c r="VBJ91" s="611"/>
      <c r="VBK91" s="612"/>
      <c r="VBL91" s="612"/>
      <c r="VBM91" s="612"/>
      <c r="VBN91" s="612"/>
      <c r="VBO91" s="612"/>
      <c r="VBP91" s="181"/>
      <c r="VBQ91" s="611"/>
      <c r="VBR91" s="612"/>
      <c r="VBS91" s="612"/>
      <c r="VBT91" s="612"/>
      <c r="VBU91" s="612"/>
      <c r="VBV91" s="612"/>
      <c r="VBW91" s="181"/>
      <c r="VBX91" s="611"/>
      <c r="VBY91" s="612"/>
      <c r="VBZ91" s="612"/>
      <c r="VCA91" s="612"/>
      <c r="VCB91" s="612"/>
      <c r="VCC91" s="612"/>
      <c r="VCD91" s="181"/>
      <c r="VCE91" s="611"/>
      <c r="VCF91" s="612"/>
      <c r="VCG91" s="612"/>
      <c r="VCH91" s="612"/>
      <c r="VCI91" s="612"/>
      <c r="VCJ91" s="612"/>
      <c r="VCK91" s="181"/>
      <c r="VCL91" s="611"/>
      <c r="VCM91" s="612"/>
      <c r="VCN91" s="612"/>
      <c r="VCO91" s="612"/>
      <c r="VCP91" s="612"/>
      <c r="VCQ91" s="612"/>
      <c r="VCR91" s="181"/>
      <c r="VCS91" s="611"/>
      <c r="VCT91" s="612"/>
      <c r="VCU91" s="612"/>
      <c r="VCV91" s="612"/>
      <c r="VCW91" s="612"/>
      <c r="VCX91" s="612"/>
      <c r="VCY91" s="181"/>
      <c r="VCZ91" s="611"/>
      <c r="VDA91" s="612"/>
      <c r="VDB91" s="612"/>
      <c r="VDC91" s="612"/>
      <c r="VDD91" s="612"/>
      <c r="VDE91" s="612"/>
      <c r="VDF91" s="181"/>
      <c r="VDG91" s="611"/>
      <c r="VDH91" s="612"/>
      <c r="VDI91" s="612"/>
      <c r="VDJ91" s="612"/>
      <c r="VDK91" s="612"/>
      <c r="VDL91" s="612"/>
      <c r="VDM91" s="181"/>
      <c r="VDN91" s="611"/>
      <c r="VDO91" s="612"/>
      <c r="VDP91" s="612"/>
      <c r="VDQ91" s="612"/>
      <c r="VDR91" s="612"/>
      <c r="VDS91" s="612"/>
      <c r="VDT91" s="181"/>
      <c r="VDU91" s="611"/>
      <c r="VDV91" s="612"/>
      <c r="VDW91" s="612"/>
      <c r="VDX91" s="612"/>
      <c r="VDY91" s="612"/>
      <c r="VDZ91" s="612"/>
      <c r="VEA91" s="181"/>
      <c r="VEB91" s="611"/>
      <c r="VEC91" s="612"/>
      <c r="VED91" s="612"/>
      <c r="VEE91" s="612"/>
      <c r="VEF91" s="612"/>
      <c r="VEG91" s="612"/>
      <c r="VEH91" s="181"/>
      <c r="VEI91" s="611"/>
      <c r="VEJ91" s="612"/>
      <c r="VEK91" s="612"/>
      <c r="VEL91" s="612"/>
      <c r="VEM91" s="612"/>
      <c r="VEN91" s="612"/>
      <c r="VEO91" s="181"/>
      <c r="VEP91" s="611"/>
      <c r="VEQ91" s="612"/>
      <c r="VER91" s="612"/>
      <c r="VES91" s="612"/>
      <c r="VET91" s="612"/>
      <c r="VEU91" s="612"/>
      <c r="VEV91" s="181"/>
      <c r="VEW91" s="611"/>
      <c r="VEX91" s="612"/>
      <c r="VEY91" s="612"/>
      <c r="VEZ91" s="612"/>
      <c r="VFA91" s="612"/>
      <c r="VFB91" s="612"/>
      <c r="VFC91" s="181"/>
      <c r="VFD91" s="611"/>
      <c r="VFE91" s="612"/>
      <c r="VFF91" s="612"/>
      <c r="VFG91" s="612"/>
      <c r="VFH91" s="612"/>
      <c r="VFI91" s="612"/>
      <c r="VFJ91" s="181"/>
      <c r="VFK91" s="611"/>
      <c r="VFL91" s="612"/>
      <c r="VFM91" s="612"/>
      <c r="VFN91" s="612"/>
      <c r="VFO91" s="612"/>
      <c r="VFP91" s="612"/>
      <c r="VFQ91" s="181"/>
      <c r="VFR91" s="611"/>
      <c r="VFS91" s="612"/>
      <c r="VFT91" s="612"/>
      <c r="VFU91" s="612"/>
      <c r="VFV91" s="612"/>
      <c r="VFW91" s="612"/>
      <c r="VFX91" s="181"/>
      <c r="VFY91" s="611"/>
      <c r="VFZ91" s="612"/>
      <c r="VGA91" s="612"/>
      <c r="VGB91" s="612"/>
      <c r="VGC91" s="612"/>
      <c r="VGD91" s="612"/>
      <c r="VGE91" s="181"/>
      <c r="VGF91" s="611"/>
      <c r="VGG91" s="612"/>
      <c r="VGH91" s="612"/>
      <c r="VGI91" s="612"/>
      <c r="VGJ91" s="612"/>
      <c r="VGK91" s="612"/>
      <c r="VGL91" s="181"/>
      <c r="VGM91" s="611"/>
      <c r="VGN91" s="612"/>
      <c r="VGO91" s="612"/>
      <c r="VGP91" s="612"/>
      <c r="VGQ91" s="612"/>
      <c r="VGR91" s="612"/>
      <c r="VGS91" s="181"/>
      <c r="VGT91" s="611"/>
      <c r="VGU91" s="612"/>
      <c r="VGV91" s="612"/>
      <c r="VGW91" s="612"/>
      <c r="VGX91" s="612"/>
      <c r="VGY91" s="612"/>
      <c r="VGZ91" s="181"/>
      <c r="VHA91" s="611"/>
      <c r="VHB91" s="612"/>
      <c r="VHC91" s="612"/>
      <c r="VHD91" s="612"/>
      <c r="VHE91" s="612"/>
      <c r="VHF91" s="612"/>
      <c r="VHG91" s="181"/>
      <c r="VHH91" s="611"/>
      <c r="VHI91" s="612"/>
      <c r="VHJ91" s="612"/>
      <c r="VHK91" s="612"/>
      <c r="VHL91" s="612"/>
      <c r="VHM91" s="612"/>
      <c r="VHN91" s="181"/>
      <c r="VHO91" s="611"/>
      <c r="VHP91" s="612"/>
      <c r="VHQ91" s="612"/>
      <c r="VHR91" s="612"/>
      <c r="VHS91" s="612"/>
      <c r="VHT91" s="612"/>
      <c r="VHU91" s="181"/>
      <c r="VHV91" s="611"/>
      <c r="VHW91" s="612"/>
      <c r="VHX91" s="612"/>
      <c r="VHY91" s="612"/>
      <c r="VHZ91" s="612"/>
      <c r="VIA91" s="612"/>
      <c r="VIB91" s="181"/>
      <c r="VIC91" s="611"/>
      <c r="VID91" s="612"/>
      <c r="VIE91" s="612"/>
      <c r="VIF91" s="612"/>
      <c r="VIG91" s="612"/>
      <c r="VIH91" s="612"/>
      <c r="VII91" s="181"/>
      <c r="VIJ91" s="611"/>
      <c r="VIK91" s="612"/>
      <c r="VIL91" s="612"/>
      <c r="VIM91" s="612"/>
      <c r="VIN91" s="612"/>
      <c r="VIO91" s="612"/>
      <c r="VIP91" s="181"/>
      <c r="VIQ91" s="611"/>
      <c r="VIR91" s="612"/>
      <c r="VIS91" s="612"/>
      <c r="VIT91" s="612"/>
      <c r="VIU91" s="612"/>
      <c r="VIV91" s="612"/>
      <c r="VIW91" s="181"/>
      <c r="VIX91" s="611"/>
      <c r="VIY91" s="612"/>
      <c r="VIZ91" s="612"/>
      <c r="VJA91" s="612"/>
      <c r="VJB91" s="612"/>
      <c r="VJC91" s="612"/>
      <c r="VJD91" s="181"/>
      <c r="VJE91" s="611"/>
      <c r="VJF91" s="612"/>
      <c r="VJG91" s="612"/>
      <c r="VJH91" s="612"/>
      <c r="VJI91" s="612"/>
      <c r="VJJ91" s="612"/>
      <c r="VJK91" s="181"/>
      <c r="VJL91" s="611"/>
      <c r="VJM91" s="612"/>
      <c r="VJN91" s="612"/>
      <c r="VJO91" s="612"/>
      <c r="VJP91" s="612"/>
      <c r="VJQ91" s="612"/>
      <c r="VJR91" s="181"/>
      <c r="VJS91" s="611"/>
      <c r="VJT91" s="612"/>
      <c r="VJU91" s="612"/>
      <c r="VJV91" s="612"/>
      <c r="VJW91" s="612"/>
      <c r="VJX91" s="612"/>
      <c r="VJY91" s="181"/>
      <c r="VJZ91" s="611"/>
      <c r="VKA91" s="612"/>
      <c r="VKB91" s="612"/>
      <c r="VKC91" s="612"/>
      <c r="VKD91" s="612"/>
      <c r="VKE91" s="612"/>
      <c r="VKF91" s="181"/>
      <c r="VKG91" s="611"/>
      <c r="VKH91" s="612"/>
      <c r="VKI91" s="612"/>
      <c r="VKJ91" s="612"/>
      <c r="VKK91" s="612"/>
      <c r="VKL91" s="612"/>
      <c r="VKM91" s="181"/>
      <c r="VKN91" s="611"/>
      <c r="VKO91" s="612"/>
      <c r="VKP91" s="612"/>
      <c r="VKQ91" s="612"/>
      <c r="VKR91" s="612"/>
      <c r="VKS91" s="612"/>
      <c r="VKT91" s="181"/>
      <c r="VKU91" s="611"/>
      <c r="VKV91" s="612"/>
      <c r="VKW91" s="612"/>
      <c r="VKX91" s="612"/>
      <c r="VKY91" s="612"/>
      <c r="VKZ91" s="612"/>
      <c r="VLA91" s="181"/>
      <c r="VLB91" s="611"/>
      <c r="VLC91" s="612"/>
      <c r="VLD91" s="612"/>
      <c r="VLE91" s="612"/>
      <c r="VLF91" s="612"/>
      <c r="VLG91" s="612"/>
      <c r="VLH91" s="181"/>
      <c r="VLI91" s="611"/>
      <c r="VLJ91" s="612"/>
      <c r="VLK91" s="612"/>
      <c r="VLL91" s="612"/>
      <c r="VLM91" s="612"/>
      <c r="VLN91" s="612"/>
      <c r="VLO91" s="181"/>
      <c r="VLP91" s="611"/>
      <c r="VLQ91" s="612"/>
      <c r="VLR91" s="612"/>
      <c r="VLS91" s="612"/>
      <c r="VLT91" s="612"/>
      <c r="VLU91" s="612"/>
      <c r="VLV91" s="181"/>
      <c r="VLW91" s="611"/>
      <c r="VLX91" s="612"/>
      <c r="VLY91" s="612"/>
      <c r="VLZ91" s="612"/>
      <c r="VMA91" s="612"/>
      <c r="VMB91" s="612"/>
      <c r="VMC91" s="181"/>
      <c r="VMD91" s="611"/>
      <c r="VME91" s="612"/>
      <c r="VMF91" s="612"/>
      <c r="VMG91" s="612"/>
      <c r="VMH91" s="612"/>
      <c r="VMI91" s="612"/>
      <c r="VMJ91" s="181"/>
      <c r="VMK91" s="611"/>
      <c r="VML91" s="612"/>
      <c r="VMM91" s="612"/>
      <c r="VMN91" s="612"/>
      <c r="VMO91" s="612"/>
      <c r="VMP91" s="612"/>
      <c r="VMQ91" s="181"/>
      <c r="VMR91" s="611"/>
      <c r="VMS91" s="612"/>
      <c r="VMT91" s="612"/>
      <c r="VMU91" s="612"/>
      <c r="VMV91" s="612"/>
      <c r="VMW91" s="612"/>
      <c r="VMX91" s="181"/>
      <c r="VMY91" s="611"/>
      <c r="VMZ91" s="612"/>
      <c r="VNA91" s="612"/>
      <c r="VNB91" s="612"/>
      <c r="VNC91" s="612"/>
      <c r="VND91" s="612"/>
      <c r="VNE91" s="181"/>
      <c r="VNF91" s="611"/>
      <c r="VNG91" s="612"/>
      <c r="VNH91" s="612"/>
      <c r="VNI91" s="612"/>
      <c r="VNJ91" s="612"/>
      <c r="VNK91" s="612"/>
      <c r="VNL91" s="181"/>
      <c r="VNM91" s="611"/>
      <c r="VNN91" s="612"/>
      <c r="VNO91" s="612"/>
      <c r="VNP91" s="612"/>
      <c r="VNQ91" s="612"/>
      <c r="VNR91" s="612"/>
      <c r="VNS91" s="181"/>
      <c r="VNT91" s="611"/>
      <c r="VNU91" s="612"/>
      <c r="VNV91" s="612"/>
      <c r="VNW91" s="612"/>
      <c r="VNX91" s="612"/>
      <c r="VNY91" s="612"/>
      <c r="VNZ91" s="181"/>
      <c r="VOA91" s="611"/>
      <c r="VOB91" s="612"/>
      <c r="VOC91" s="612"/>
      <c r="VOD91" s="612"/>
      <c r="VOE91" s="612"/>
      <c r="VOF91" s="612"/>
      <c r="VOG91" s="181"/>
      <c r="VOH91" s="611"/>
      <c r="VOI91" s="612"/>
      <c r="VOJ91" s="612"/>
      <c r="VOK91" s="612"/>
      <c r="VOL91" s="612"/>
      <c r="VOM91" s="612"/>
      <c r="VON91" s="181"/>
      <c r="VOO91" s="611"/>
      <c r="VOP91" s="612"/>
      <c r="VOQ91" s="612"/>
      <c r="VOR91" s="612"/>
      <c r="VOS91" s="612"/>
      <c r="VOT91" s="612"/>
      <c r="VOU91" s="181"/>
      <c r="VOV91" s="611"/>
      <c r="VOW91" s="612"/>
      <c r="VOX91" s="612"/>
      <c r="VOY91" s="612"/>
      <c r="VOZ91" s="612"/>
      <c r="VPA91" s="612"/>
      <c r="VPB91" s="181"/>
      <c r="VPC91" s="611"/>
      <c r="VPD91" s="612"/>
      <c r="VPE91" s="612"/>
      <c r="VPF91" s="612"/>
      <c r="VPG91" s="612"/>
      <c r="VPH91" s="612"/>
      <c r="VPI91" s="181"/>
      <c r="VPJ91" s="611"/>
      <c r="VPK91" s="612"/>
      <c r="VPL91" s="612"/>
      <c r="VPM91" s="612"/>
      <c r="VPN91" s="612"/>
      <c r="VPO91" s="612"/>
      <c r="VPP91" s="181"/>
      <c r="VPQ91" s="611"/>
      <c r="VPR91" s="612"/>
      <c r="VPS91" s="612"/>
      <c r="VPT91" s="612"/>
      <c r="VPU91" s="612"/>
      <c r="VPV91" s="612"/>
      <c r="VPW91" s="181"/>
      <c r="VPX91" s="611"/>
      <c r="VPY91" s="612"/>
      <c r="VPZ91" s="612"/>
      <c r="VQA91" s="612"/>
      <c r="VQB91" s="612"/>
      <c r="VQC91" s="612"/>
      <c r="VQD91" s="181"/>
      <c r="VQE91" s="611"/>
      <c r="VQF91" s="612"/>
      <c r="VQG91" s="612"/>
      <c r="VQH91" s="612"/>
      <c r="VQI91" s="612"/>
      <c r="VQJ91" s="612"/>
      <c r="VQK91" s="181"/>
      <c r="VQL91" s="611"/>
      <c r="VQM91" s="612"/>
      <c r="VQN91" s="612"/>
      <c r="VQO91" s="612"/>
      <c r="VQP91" s="612"/>
      <c r="VQQ91" s="612"/>
      <c r="VQR91" s="181"/>
      <c r="VQS91" s="611"/>
      <c r="VQT91" s="612"/>
      <c r="VQU91" s="612"/>
      <c r="VQV91" s="612"/>
      <c r="VQW91" s="612"/>
      <c r="VQX91" s="612"/>
      <c r="VQY91" s="181"/>
      <c r="VQZ91" s="611"/>
      <c r="VRA91" s="612"/>
      <c r="VRB91" s="612"/>
      <c r="VRC91" s="612"/>
      <c r="VRD91" s="612"/>
      <c r="VRE91" s="612"/>
      <c r="VRF91" s="181"/>
      <c r="VRG91" s="611"/>
      <c r="VRH91" s="612"/>
      <c r="VRI91" s="612"/>
      <c r="VRJ91" s="612"/>
      <c r="VRK91" s="612"/>
      <c r="VRL91" s="612"/>
      <c r="VRM91" s="181"/>
      <c r="VRN91" s="611"/>
      <c r="VRO91" s="612"/>
      <c r="VRP91" s="612"/>
      <c r="VRQ91" s="612"/>
      <c r="VRR91" s="612"/>
      <c r="VRS91" s="612"/>
      <c r="VRT91" s="181"/>
      <c r="VRU91" s="611"/>
      <c r="VRV91" s="612"/>
      <c r="VRW91" s="612"/>
      <c r="VRX91" s="612"/>
      <c r="VRY91" s="612"/>
      <c r="VRZ91" s="612"/>
      <c r="VSA91" s="181"/>
      <c r="VSB91" s="611"/>
      <c r="VSC91" s="612"/>
      <c r="VSD91" s="612"/>
      <c r="VSE91" s="612"/>
      <c r="VSF91" s="612"/>
      <c r="VSG91" s="612"/>
      <c r="VSH91" s="181"/>
      <c r="VSI91" s="611"/>
      <c r="VSJ91" s="612"/>
      <c r="VSK91" s="612"/>
      <c r="VSL91" s="612"/>
      <c r="VSM91" s="612"/>
      <c r="VSN91" s="612"/>
      <c r="VSO91" s="181"/>
      <c r="VSP91" s="611"/>
      <c r="VSQ91" s="612"/>
      <c r="VSR91" s="612"/>
      <c r="VSS91" s="612"/>
      <c r="VST91" s="612"/>
      <c r="VSU91" s="612"/>
      <c r="VSV91" s="181"/>
      <c r="VSW91" s="611"/>
      <c r="VSX91" s="612"/>
      <c r="VSY91" s="612"/>
      <c r="VSZ91" s="612"/>
      <c r="VTA91" s="612"/>
      <c r="VTB91" s="612"/>
      <c r="VTC91" s="181"/>
      <c r="VTD91" s="611"/>
      <c r="VTE91" s="612"/>
      <c r="VTF91" s="612"/>
      <c r="VTG91" s="612"/>
      <c r="VTH91" s="612"/>
      <c r="VTI91" s="612"/>
      <c r="VTJ91" s="181"/>
      <c r="VTK91" s="611"/>
      <c r="VTL91" s="612"/>
      <c r="VTM91" s="612"/>
      <c r="VTN91" s="612"/>
      <c r="VTO91" s="612"/>
      <c r="VTP91" s="612"/>
      <c r="VTQ91" s="181"/>
      <c r="VTR91" s="611"/>
      <c r="VTS91" s="612"/>
      <c r="VTT91" s="612"/>
      <c r="VTU91" s="612"/>
      <c r="VTV91" s="612"/>
      <c r="VTW91" s="612"/>
      <c r="VTX91" s="181"/>
      <c r="VTY91" s="611"/>
      <c r="VTZ91" s="612"/>
      <c r="VUA91" s="612"/>
      <c r="VUB91" s="612"/>
      <c r="VUC91" s="612"/>
      <c r="VUD91" s="612"/>
      <c r="VUE91" s="181"/>
      <c r="VUF91" s="611"/>
      <c r="VUG91" s="612"/>
      <c r="VUH91" s="612"/>
      <c r="VUI91" s="612"/>
      <c r="VUJ91" s="612"/>
      <c r="VUK91" s="612"/>
      <c r="VUL91" s="181"/>
      <c r="VUM91" s="611"/>
      <c r="VUN91" s="612"/>
      <c r="VUO91" s="612"/>
      <c r="VUP91" s="612"/>
      <c r="VUQ91" s="612"/>
      <c r="VUR91" s="612"/>
      <c r="VUS91" s="181"/>
      <c r="VUT91" s="611"/>
      <c r="VUU91" s="612"/>
      <c r="VUV91" s="612"/>
      <c r="VUW91" s="612"/>
      <c r="VUX91" s="612"/>
      <c r="VUY91" s="612"/>
      <c r="VUZ91" s="181"/>
      <c r="VVA91" s="611"/>
      <c r="VVB91" s="612"/>
      <c r="VVC91" s="612"/>
      <c r="VVD91" s="612"/>
      <c r="VVE91" s="612"/>
      <c r="VVF91" s="612"/>
      <c r="VVG91" s="181"/>
      <c r="VVH91" s="611"/>
      <c r="VVI91" s="612"/>
      <c r="VVJ91" s="612"/>
      <c r="VVK91" s="612"/>
      <c r="VVL91" s="612"/>
      <c r="VVM91" s="612"/>
      <c r="VVN91" s="181"/>
      <c r="VVO91" s="611"/>
      <c r="VVP91" s="612"/>
      <c r="VVQ91" s="612"/>
      <c r="VVR91" s="612"/>
      <c r="VVS91" s="612"/>
      <c r="VVT91" s="612"/>
      <c r="VVU91" s="181"/>
      <c r="VVV91" s="611"/>
      <c r="VVW91" s="612"/>
      <c r="VVX91" s="612"/>
      <c r="VVY91" s="612"/>
      <c r="VVZ91" s="612"/>
      <c r="VWA91" s="612"/>
      <c r="VWB91" s="181"/>
      <c r="VWC91" s="611"/>
      <c r="VWD91" s="612"/>
      <c r="VWE91" s="612"/>
      <c r="VWF91" s="612"/>
      <c r="VWG91" s="612"/>
      <c r="VWH91" s="612"/>
      <c r="VWI91" s="181"/>
      <c r="VWJ91" s="611"/>
      <c r="VWK91" s="612"/>
      <c r="VWL91" s="612"/>
      <c r="VWM91" s="612"/>
      <c r="VWN91" s="612"/>
      <c r="VWO91" s="612"/>
      <c r="VWP91" s="181"/>
      <c r="VWQ91" s="611"/>
      <c r="VWR91" s="612"/>
      <c r="VWS91" s="612"/>
      <c r="VWT91" s="612"/>
      <c r="VWU91" s="612"/>
      <c r="VWV91" s="612"/>
      <c r="VWW91" s="181"/>
      <c r="VWX91" s="611"/>
      <c r="VWY91" s="612"/>
      <c r="VWZ91" s="612"/>
      <c r="VXA91" s="612"/>
      <c r="VXB91" s="612"/>
      <c r="VXC91" s="612"/>
      <c r="VXD91" s="181"/>
      <c r="VXE91" s="611"/>
      <c r="VXF91" s="612"/>
      <c r="VXG91" s="612"/>
      <c r="VXH91" s="612"/>
      <c r="VXI91" s="612"/>
      <c r="VXJ91" s="612"/>
      <c r="VXK91" s="181"/>
      <c r="VXL91" s="611"/>
      <c r="VXM91" s="612"/>
      <c r="VXN91" s="612"/>
      <c r="VXO91" s="612"/>
      <c r="VXP91" s="612"/>
      <c r="VXQ91" s="612"/>
      <c r="VXR91" s="181"/>
      <c r="VXS91" s="611"/>
      <c r="VXT91" s="612"/>
      <c r="VXU91" s="612"/>
      <c r="VXV91" s="612"/>
      <c r="VXW91" s="612"/>
      <c r="VXX91" s="612"/>
      <c r="VXY91" s="181"/>
      <c r="VXZ91" s="611"/>
      <c r="VYA91" s="612"/>
      <c r="VYB91" s="612"/>
      <c r="VYC91" s="612"/>
      <c r="VYD91" s="612"/>
      <c r="VYE91" s="612"/>
      <c r="VYF91" s="181"/>
      <c r="VYG91" s="611"/>
      <c r="VYH91" s="612"/>
      <c r="VYI91" s="612"/>
      <c r="VYJ91" s="612"/>
      <c r="VYK91" s="612"/>
      <c r="VYL91" s="612"/>
      <c r="VYM91" s="181"/>
      <c r="VYN91" s="611"/>
      <c r="VYO91" s="612"/>
      <c r="VYP91" s="612"/>
      <c r="VYQ91" s="612"/>
      <c r="VYR91" s="612"/>
      <c r="VYS91" s="612"/>
      <c r="VYT91" s="181"/>
      <c r="VYU91" s="611"/>
      <c r="VYV91" s="612"/>
      <c r="VYW91" s="612"/>
      <c r="VYX91" s="612"/>
      <c r="VYY91" s="612"/>
      <c r="VYZ91" s="612"/>
      <c r="VZA91" s="181"/>
      <c r="VZB91" s="611"/>
      <c r="VZC91" s="612"/>
      <c r="VZD91" s="612"/>
      <c r="VZE91" s="612"/>
      <c r="VZF91" s="612"/>
      <c r="VZG91" s="612"/>
      <c r="VZH91" s="181"/>
      <c r="VZI91" s="611"/>
      <c r="VZJ91" s="612"/>
      <c r="VZK91" s="612"/>
      <c r="VZL91" s="612"/>
      <c r="VZM91" s="612"/>
      <c r="VZN91" s="612"/>
      <c r="VZO91" s="181"/>
      <c r="VZP91" s="611"/>
      <c r="VZQ91" s="612"/>
      <c r="VZR91" s="612"/>
      <c r="VZS91" s="612"/>
      <c r="VZT91" s="612"/>
      <c r="VZU91" s="612"/>
      <c r="VZV91" s="181"/>
      <c r="VZW91" s="611"/>
      <c r="VZX91" s="612"/>
      <c r="VZY91" s="612"/>
      <c r="VZZ91" s="612"/>
      <c r="WAA91" s="612"/>
      <c r="WAB91" s="612"/>
      <c r="WAC91" s="181"/>
      <c r="WAD91" s="611"/>
      <c r="WAE91" s="612"/>
      <c r="WAF91" s="612"/>
      <c r="WAG91" s="612"/>
      <c r="WAH91" s="612"/>
      <c r="WAI91" s="612"/>
      <c r="WAJ91" s="181"/>
      <c r="WAK91" s="611"/>
      <c r="WAL91" s="612"/>
      <c r="WAM91" s="612"/>
      <c r="WAN91" s="612"/>
      <c r="WAO91" s="612"/>
      <c r="WAP91" s="612"/>
      <c r="WAQ91" s="181"/>
      <c r="WAR91" s="611"/>
      <c r="WAS91" s="612"/>
      <c r="WAT91" s="612"/>
      <c r="WAU91" s="612"/>
      <c r="WAV91" s="612"/>
      <c r="WAW91" s="612"/>
      <c r="WAX91" s="181"/>
      <c r="WAY91" s="611"/>
      <c r="WAZ91" s="612"/>
      <c r="WBA91" s="612"/>
      <c r="WBB91" s="612"/>
      <c r="WBC91" s="612"/>
      <c r="WBD91" s="612"/>
      <c r="WBE91" s="181"/>
      <c r="WBF91" s="611"/>
      <c r="WBG91" s="612"/>
      <c r="WBH91" s="612"/>
      <c r="WBI91" s="612"/>
      <c r="WBJ91" s="612"/>
      <c r="WBK91" s="612"/>
      <c r="WBL91" s="181"/>
      <c r="WBM91" s="611"/>
      <c r="WBN91" s="612"/>
      <c r="WBO91" s="612"/>
      <c r="WBP91" s="612"/>
      <c r="WBQ91" s="612"/>
      <c r="WBR91" s="612"/>
      <c r="WBS91" s="181"/>
      <c r="WBT91" s="611"/>
      <c r="WBU91" s="612"/>
      <c r="WBV91" s="612"/>
      <c r="WBW91" s="612"/>
      <c r="WBX91" s="612"/>
      <c r="WBY91" s="612"/>
      <c r="WBZ91" s="181"/>
      <c r="WCA91" s="611"/>
      <c r="WCB91" s="612"/>
      <c r="WCC91" s="612"/>
      <c r="WCD91" s="612"/>
      <c r="WCE91" s="612"/>
      <c r="WCF91" s="612"/>
      <c r="WCG91" s="181"/>
      <c r="WCH91" s="611"/>
      <c r="WCI91" s="612"/>
      <c r="WCJ91" s="612"/>
      <c r="WCK91" s="612"/>
      <c r="WCL91" s="612"/>
      <c r="WCM91" s="612"/>
      <c r="WCN91" s="181"/>
      <c r="WCO91" s="611"/>
      <c r="WCP91" s="612"/>
      <c r="WCQ91" s="612"/>
      <c r="WCR91" s="612"/>
      <c r="WCS91" s="612"/>
      <c r="WCT91" s="612"/>
      <c r="WCU91" s="181"/>
      <c r="WCV91" s="611"/>
      <c r="WCW91" s="612"/>
      <c r="WCX91" s="612"/>
      <c r="WCY91" s="612"/>
      <c r="WCZ91" s="612"/>
      <c r="WDA91" s="612"/>
      <c r="WDB91" s="181"/>
      <c r="WDC91" s="611"/>
      <c r="WDD91" s="612"/>
      <c r="WDE91" s="612"/>
      <c r="WDF91" s="612"/>
      <c r="WDG91" s="612"/>
      <c r="WDH91" s="612"/>
      <c r="WDI91" s="181"/>
      <c r="WDJ91" s="611"/>
      <c r="WDK91" s="612"/>
      <c r="WDL91" s="612"/>
      <c r="WDM91" s="612"/>
      <c r="WDN91" s="612"/>
      <c r="WDO91" s="612"/>
      <c r="WDP91" s="181"/>
      <c r="WDQ91" s="611"/>
      <c r="WDR91" s="612"/>
      <c r="WDS91" s="612"/>
      <c r="WDT91" s="612"/>
      <c r="WDU91" s="612"/>
      <c r="WDV91" s="612"/>
      <c r="WDW91" s="181"/>
      <c r="WDX91" s="611"/>
      <c r="WDY91" s="612"/>
      <c r="WDZ91" s="612"/>
      <c r="WEA91" s="612"/>
      <c r="WEB91" s="612"/>
      <c r="WEC91" s="612"/>
      <c r="WED91" s="181"/>
      <c r="WEE91" s="611"/>
      <c r="WEF91" s="612"/>
      <c r="WEG91" s="612"/>
      <c r="WEH91" s="612"/>
      <c r="WEI91" s="612"/>
      <c r="WEJ91" s="612"/>
      <c r="WEK91" s="181"/>
      <c r="WEL91" s="611"/>
      <c r="WEM91" s="612"/>
      <c r="WEN91" s="612"/>
      <c r="WEO91" s="612"/>
      <c r="WEP91" s="612"/>
      <c r="WEQ91" s="612"/>
      <c r="WER91" s="181"/>
      <c r="WES91" s="611"/>
      <c r="WET91" s="612"/>
      <c r="WEU91" s="612"/>
      <c r="WEV91" s="612"/>
      <c r="WEW91" s="612"/>
      <c r="WEX91" s="612"/>
      <c r="WEY91" s="181"/>
      <c r="WEZ91" s="611"/>
      <c r="WFA91" s="612"/>
      <c r="WFB91" s="612"/>
      <c r="WFC91" s="612"/>
      <c r="WFD91" s="612"/>
      <c r="WFE91" s="612"/>
      <c r="WFF91" s="181"/>
      <c r="WFG91" s="611"/>
      <c r="WFH91" s="612"/>
      <c r="WFI91" s="612"/>
      <c r="WFJ91" s="612"/>
      <c r="WFK91" s="612"/>
      <c r="WFL91" s="612"/>
      <c r="WFM91" s="181"/>
      <c r="WFN91" s="611"/>
      <c r="WFO91" s="612"/>
      <c r="WFP91" s="612"/>
      <c r="WFQ91" s="612"/>
      <c r="WFR91" s="612"/>
      <c r="WFS91" s="612"/>
      <c r="WFT91" s="181"/>
      <c r="WFU91" s="611"/>
      <c r="WFV91" s="612"/>
      <c r="WFW91" s="612"/>
      <c r="WFX91" s="612"/>
      <c r="WFY91" s="612"/>
      <c r="WFZ91" s="612"/>
      <c r="WGA91" s="181"/>
      <c r="WGB91" s="611"/>
      <c r="WGC91" s="612"/>
      <c r="WGD91" s="612"/>
      <c r="WGE91" s="612"/>
      <c r="WGF91" s="612"/>
      <c r="WGG91" s="612"/>
      <c r="WGH91" s="181"/>
      <c r="WGI91" s="611"/>
      <c r="WGJ91" s="612"/>
      <c r="WGK91" s="612"/>
      <c r="WGL91" s="612"/>
      <c r="WGM91" s="612"/>
      <c r="WGN91" s="612"/>
      <c r="WGO91" s="181"/>
      <c r="WGP91" s="611"/>
      <c r="WGQ91" s="612"/>
      <c r="WGR91" s="612"/>
      <c r="WGS91" s="612"/>
      <c r="WGT91" s="612"/>
      <c r="WGU91" s="612"/>
      <c r="WGV91" s="181"/>
      <c r="WGW91" s="611"/>
      <c r="WGX91" s="612"/>
      <c r="WGY91" s="612"/>
      <c r="WGZ91" s="612"/>
      <c r="WHA91" s="612"/>
      <c r="WHB91" s="612"/>
      <c r="WHC91" s="181"/>
      <c r="WHD91" s="611"/>
      <c r="WHE91" s="612"/>
      <c r="WHF91" s="612"/>
      <c r="WHG91" s="612"/>
      <c r="WHH91" s="612"/>
      <c r="WHI91" s="612"/>
      <c r="WHJ91" s="181"/>
      <c r="WHK91" s="611"/>
      <c r="WHL91" s="612"/>
      <c r="WHM91" s="612"/>
      <c r="WHN91" s="612"/>
      <c r="WHO91" s="612"/>
      <c r="WHP91" s="612"/>
      <c r="WHQ91" s="181"/>
      <c r="WHR91" s="611"/>
      <c r="WHS91" s="612"/>
      <c r="WHT91" s="612"/>
      <c r="WHU91" s="612"/>
      <c r="WHV91" s="612"/>
      <c r="WHW91" s="612"/>
      <c r="WHX91" s="181"/>
      <c r="WHY91" s="611"/>
      <c r="WHZ91" s="612"/>
      <c r="WIA91" s="612"/>
      <c r="WIB91" s="612"/>
      <c r="WIC91" s="612"/>
      <c r="WID91" s="612"/>
      <c r="WIE91" s="181"/>
      <c r="WIF91" s="611"/>
      <c r="WIG91" s="612"/>
      <c r="WIH91" s="612"/>
      <c r="WII91" s="612"/>
      <c r="WIJ91" s="612"/>
      <c r="WIK91" s="612"/>
      <c r="WIL91" s="181"/>
      <c r="WIM91" s="611"/>
      <c r="WIN91" s="612"/>
      <c r="WIO91" s="612"/>
      <c r="WIP91" s="612"/>
      <c r="WIQ91" s="612"/>
      <c r="WIR91" s="612"/>
      <c r="WIS91" s="181"/>
      <c r="WIT91" s="611"/>
      <c r="WIU91" s="612"/>
      <c r="WIV91" s="612"/>
      <c r="WIW91" s="612"/>
      <c r="WIX91" s="612"/>
      <c r="WIY91" s="612"/>
      <c r="WIZ91" s="181"/>
      <c r="WJA91" s="611"/>
      <c r="WJB91" s="612"/>
      <c r="WJC91" s="612"/>
      <c r="WJD91" s="612"/>
      <c r="WJE91" s="612"/>
      <c r="WJF91" s="612"/>
      <c r="WJG91" s="181"/>
      <c r="WJH91" s="611"/>
      <c r="WJI91" s="612"/>
      <c r="WJJ91" s="612"/>
      <c r="WJK91" s="612"/>
      <c r="WJL91" s="612"/>
      <c r="WJM91" s="612"/>
      <c r="WJN91" s="181"/>
      <c r="WJO91" s="611"/>
      <c r="WJP91" s="612"/>
      <c r="WJQ91" s="612"/>
      <c r="WJR91" s="612"/>
      <c r="WJS91" s="612"/>
      <c r="WJT91" s="612"/>
      <c r="WJU91" s="181"/>
      <c r="WJV91" s="611"/>
      <c r="WJW91" s="612"/>
      <c r="WJX91" s="612"/>
      <c r="WJY91" s="612"/>
      <c r="WJZ91" s="612"/>
      <c r="WKA91" s="612"/>
      <c r="WKB91" s="181"/>
      <c r="WKC91" s="611"/>
      <c r="WKD91" s="612"/>
      <c r="WKE91" s="612"/>
      <c r="WKF91" s="612"/>
      <c r="WKG91" s="612"/>
      <c r="WKH91" s="612"/>
      <c r="WKI91" s="181"/>
      <c r="WKJ91" s="611"/>
      <c r="WKK91" s="612"/>
      <c r="WKL91" s="612"/>
      <c r="WKM91" s="612"/>
      <c r="WKN91" s="612"/>
      <c r="WKO91" s="612"/>
      <c r="WKP91" s="181"/>
      <c r="WKQ91" s="611"/>
      <c r="WKR91" s="612"/>
      <c r="WKS91" s="612"/>
      <c r="WKT91" s="612"/>
      <c r="WKU91" s="612"/>
      <c r="WKV91" s="612"/>
      <c r="WKW91" s="181"/>
      <c r="WKX91" s="611"/>
      <c r="WKY91" s="612"/>
      <c r="WKZ91" s="612"/>
      <c r="WLA91" s="612"/>
      <c r="WLB91" s="612"/>
      <c r="WLC91" s="612"/>
      <c r="WLD91" s="181"/>
      <c r="WLE91" s="611"/>
      <c r="WLF91" s="612"/>
      <c r="WLG91" s="612"/>
      <c r="WLH91" s="612"/>
      <c r="WLI91" s="612"/>
      <c r="WLJ91" s="612"/>
      <c r="WLK91" s="181"/>
      <c r="WLL91" s="611"/>
      <c r="WLM91" s="612"/>
      <c r="WLN91" s="612"/>
      <c r="WLO91" s="612"/>
      <c r="WLP91" s="612"/>
      <c r="WLQ91" s="612"/>
      <c r="WLR91" s="181"/>
      <c r="WLS91" s="611"/>
      <c r="WLT91" s="612"/>
      <c r="WLU91" s="612"/>
      <c r="WLV91" s="612"/>
      <c r="WLW91" s="612"/>
      <c r="WLX91" s="612"/>
      <c r="WLY91" s="181"/>
      <c r="WLZ91" s="611"/>
      <c r="WMA91" s="612"/>
      <c r="WMB91" s="612"/>
      <c r="WMC91" s="612"/>
      <c r="WMD91" s="612"/>
      <c r="WME91" s="612"/>
      <c r="WMF91" s="181"/>
      <c r="WMG91" s="611"/>
      <c r="WMH91" s="612"/>
      <c r="WMI91" s="612"/>
      <c r="WMJ91" s="612"/>
      <c r="WMK91" s="612"/>
      <c r="WML91" s="612"/>
      <c r="WMM91" s="181"/>
      <c r="WMN91" s="611"/>
      <c r="WMO91" s="612"/>
      <c r="WMP91" s="612"/>
      <c r="WMQ91" s="612"/>
      <c r="WMR91" s="612"/>
      <c r="WMS91" s="612"/>
      <c r="WMT91" s="181"/>
      <c r="WMU91" s="611"/>
      <c r="WMV91" s="612"/>
      <c r="WMW91" s="612"/>
      <c r="WMX91" s="612"/>
      <c r="WMY91" s="612"/>
      <c r="WMZ91" s="612"/>
      <c r="WNA91" s="181"/>
      <c r="WNB91" s="611"/>
      <c r="WNC91" s="612"/>
      <c r="WND91" s="612"/>
      <c r="WNE91" s="612"/>
      <c r="WNF91" s="612"/>
      <c r="WNG91" s="612"/>
      <c r="WNH91" s="181"/>
      <c r="WNI91" s="611"/>
      <c r="WNJ91" s="612"/>
      <c r="WNK91" s="612"/>
      <c r="WNL91" s="612"/>
      <c r="WNM91" s="612"/>
      <c r="WNN91" s="612"/>
      <c r="WNO91" s="181"/>
      <c r="WNP91" s="611"/>
      <c r="WNQ91" s="612"/>
      <c r="WNR91" s="612"/>
      <c r="WNS91" s="612"/>
      <c r="WNT91" s="612"/>
      <c r="WNU91" s="612"/>
      <c r="WNV91" s="181"/>
      <c r="WNW91" s="611"/>
      <c r="WNX91" s="612"/>
      <c r="WNY91" s="612"/>
      <c r="WNZ91" s="612"/>
      <c r="WOA91" s="612"/>
      <c r="WOB91" s="612"/>
      <c r="WOC91" s="181"/>
      <c r="WOD91" s="611"/>
      <c r="WOE91" s="612"/>
      <c r="WOF91" s="612"/>
      <c r="WOG91" s="612"/>
      <c r="WOH91" s="612"/>
      <c r="WOI91" s="612"/>
      <c r="WOJ91" s="181"/>
      <c r="WOK91" s="611"/>
      <c r="WOL91" s="612"/>
      <c r="WOM91" s="612"/>
      <c r="WON91" s="612"/>
      <c r="WOO91" s="612"/>
      <c r="WOP91" s="612"/>
      <c r="WOQ91" s="181"/>
      <c r="WOR91" s="611"/>
      <c r="WOS91" s="612"/>
      <c r="WOT91" s="612"/>
      <c r="WOU91" s="612"/>
      <c r="WOV91" s="612"/>
      <c r="WOW91" s="612"/>
      <c r="WOX91" s="181"/>
      <c r="WOY91" s="611"/>
      <c r="WOZ91" s="612"/>
      <c r="WPA91" s="612"/>
      <c r="WPB91" s="612"/>
      <c r="WPC91" s="612"/>
      <c r="WPD91" s="612"/>
      <c r="WPE91" s="181"/>
      <c r="WPF91" s="611"/>
      <c r="WPG91" s="612"/>
      <c r="WPH91" s="612"/>
      <c r="WPI91" s="612"/>
      <c r="WPJ91" s="612"/>
      <c r="WPK91" s="612"/>
      <c r="WPL91" s="181"/>
      <c r="WPM91" s="611"/>
      <c r="WPN91" s="612"/>
      <c r="WPO91" s="612"/>
      <c r="WPP91" s="612"/>
      <c r="WPQ91" s="612"/>
      <c r="WPR91" s="612"/>
      <c r="WPS91" s="181"/>
      <c r="WPT91" s="611"/>
      <c r="WPU91" s="612"/>
      <c r="WPV91" s="612"/>
      <c r="WPW91" s="612"/>
      <c r="WPX91" s="612"/>
      <c r="WPY91" s="612"/>
      <c r="WPZ91" s="181"/>
      <c r="WQA91" s="611"/>
      <c r="WQB91" s="612"/>
      <c r="WQC91" s="612"/>
      <c r="WQD91" s="612"/>
      <c r="WQE91" s="612"/>
      <c r="WQF91" s="612"/>
      <c r="WQG91" s="181"/>
      <c r="WQH91" s="611"/>
      <c r="WQI91" s="612"/>
      <c r="WQJ91" s="612"/>
      <c r="WQK91" s="612"/>
      <c r="WQL91" s="612"/>
      <c r="WQM91" s="612"/>
      <c r="WQN91" s="181"/>
      <c r="WQO91" s="611"/>
      <c r="WQP91" s="612"/>
      <c r="WQQ91" s="612"/>
      <c r="WQR91" s="612"/>
      <c r="WQS91" s="612"/>
      <c r="WQT91" s="612"/>
      <c r="WQU91" s="181"/>
      <c r="WQV91" s="611"/>
      <c r="WQW91" s="612"/>
      <c r="WQX91" s="612"/>
      <c r="WQY91" s="612"/>
      <c r="WQZ91" s="612"/>
      <c r="WRA91" s="612"/>
      <c r="WRB91" s="181"/>
      <c r="WRC91" s="611"/>
      <c r="WRD91" s="612"/>
      <c r="WRE91" s="612"/>
      <c r="WRF91" s="612"/>
      <c r="WRG91" s="612"/>
      <c r="WRH91" s="612"/>
      <c r="WRI91" s="181"/>
      <c r="WRJ91" s="611"/>
      <c r="WRK91" s="612"/>
      <c r="WRL91" s="612"/>
      <c r="WRM91" s="612"/>
      <c r="WRN91" s="612"/>
      <c r="WRO91" s="612"/>
      <c r="WRP91" s="181"/>
      <c r="WRQ91" s="611"/>
      <c r="WRR91" s="612"/>
      <c r="WRS91" s="612"/>
      <c r="WRT91" s="612"/>
      <c r="WRU91" s="612"/>
      <c r="WRV91" s="612"/>
      <c r="WRW91" s="181"/>
      <c r="WRX91" s="611"/>
      <c r="WRY91" s="612"/>
      <c r="WRZ91" s="612"/>
      <c r="WSA91" s="612"/>
      <c r="WSB91" s="612"/>
      <c r="WSC91" s="612"/>
      <c r="WSD91" s="181"/>
      <c r="WSE91" s="611"/>
      <c r="WSF91" s="612"/>
      <c r="WSG91" s="612"/>
      <c r="WSH91" s="612"/>
      <c r="WSI91" s="612"/>
      <c r="WSJ91" s="612"/>
      <c r="WSK91" s="181"/>
      <c r="WSL91" s="611"/>
      <c r="WSM91" s="612"/>
      <c r="WSN91" s="612"/>
      <c r="WSO91" s="612"/>
      <c r="WSP91" s="612"/>
      <c r="WSQ91" s="612"/>
      <c r="WSR91" s="181"/>
      <c r="WSS91" s="611"/>
      <c r="WST91" s="612"/>
      <c r="WSU91" s="612"/>
      <c r="WSV91" s="612"/>
      <c r="WSW91" s="612"/>
      <c r="WSX91" s="612"/>
      <c r="WSY91" s="181"/>
      <c r="WSZ91" s="611"/>
      <c r="WTA91" s="612"/>
      <c r="WTB91" s="612"/>
      <c r="WTC91" s="612"/>
      <c r="WTD91" s="612"/>
      <c r="WTE91" s="612"/>
      <c r="WTF91" s="181"/>
      <c r="WTG91" s="611"/>
      <c r="WTH91" s="612"/>
      <c r="WTI91" s="612"/>
      <c r="WTJ91" s="612"/>
      <c r="WTK91" s="612"/>
      <c r="WTL91" s="612"/>
      <c r="WTM91" s="181"/>
      <c r="WTN91" s="611"/>
      <c r="WTO91" s="612"/>
      <c r="WTP91" s="612"/>
      <c r="WTQ91" s="612"/>
      <c r="WTR91" s="612"/>
      <c r="WTS91" s="612"/>
      <c r="WTT91" s="181"/>
      <c r="WTU91" s="611"/>
      <c r="WTV91" s="612"/>
      <c r="WTW91" s="612"/>
      <c r="WTX91" s="612"/>
      <c r="WTY91" s="612"/>
      <c r="WTZ91" s="612"/>
      <c r="WUA91" s="181"/>
      <c r="WUB91" s="611"/>
      <c r="WUC91" s="612"/>
      <c r="WUD91" s="612"/>
      <c r="WUE91" s="612"/>
      <c r="WUF91" s="612"/>
      <c r="WUG91" s="612"/>
      <c r="WUH91" s="181"/>
      <c r="WUI91" s="611"/>
      <c r="WUJ91" s="612"/>
      <c r="WUK91" s="612"/>
      <c r="WUL91" s="612"/>
      <c r="WUM91" s="612"/>
      <c r="WUN91" s="612"/>
      <c r="WUO91" s="181"/>
      <c r="WUP91" s="611"/>
      <c r="WUQ91" s="612"/>
      <c r="WUR91" s="612"/>
      <c r="WUS91" s="612"/>
      <c r="WUT91" s="612"/>
      <c r="WUU91" s="612"/>
      <c r="WUV91" s="181"/>
      <c r="WUW91" s="611"/>
      <c r="WUX91" s="612"/>
      <c r="WUY91" s="612"/>
      <c r="WUZ91" s="612"/>
      <c r="WVA91" s="612"/>
      <c r="WVB91" s="612"/>
      <c r="WVC91" s="181"/>
      <c r="WVD91" s="611"/>
      <c r="WVE91" s="612"/>
      <c r="WVF91" s="612"/>
      <c r="WVG91" s="612"/>
      <c r="WVH91" s="612"/>
      <c r="WVI91" s="612"/>
      <c r="WVJ91" s="181"/>
      <c r="WVK91" s="611"/>
      <c r="WVL91" s="612"/>
      <c r="WVM91" s="612"/>
      <c r="WVN91" s="612"/>
      <c r="WVO91" s="612"/>
      <c r="WVP91" s="612"/>
      <c r="WVQ91" s="181"/>
      <c r="WVR91" s="611"/>
      <c r="WVS91" s="612"/>
      <c r="WVT91" s="612"/>
      <c r="WVU91" s="612"/>
      <c r="WVV91" s="612"/>
      <c r="WVW91" s="612"/>
      <c r="WVX91" s="181"/>
      <c r="WVY91" s="611"/>
      <c r="WVZ91" s="612"/>
      <c r="WWA91" s="612"/>
      <c r="WWB91" s="612"/>
      <c r="WWC91" s="612"/>
      <c r="WWD91" s="612"/>
      <c r="WWE91" s="181"/>
      <c r="WWF91" s="611"/>
      <c r="WWG91" s="612"/>
      <c r="WWH91" s="612"/>
      <c r="WWI91" s="612"/>
      <c r="WWJ91" s="612"/>
      <c r="WWK91" s="612"/>
      <c r="WWL91" s="181"/>
      <c r="WWM91" s="611"/>
      <c r="WWN91" s="612"/>
      <c r="WWO91" s="612"/>
      <c r="WWP91" s="612"/>
      <c r="WWQ91" s="612"/>
      <c r="WWR91" s="612"/>
      <c r="WWS91" s="181"/>
      <c r="WWT91" s="611"/>
      <c r="WWU91" s="612"/>
      <c r="WWV91" s="612"/>
      <c r="WWW91" s="612"/>
      <c r="WWX91" s="612"/>
      <c r="WWY91" s="612"/>
      <c r="WWZ91" s="181"/>
      <c r="WXA91" s="611"/>
      <c r="WXB91" s="612"/>
      <c r="WXC91" s="612"/>
      <c r="WXD91" s="612"/>
      <c r="WXE91" s="612"/>
      <c r="WXF91" s="612"/>
      <c r="WXG91" s="181"/>
      <c r="WXH91" s="611"/>
      <c r="WXI91" s="612"/>
      <c r="WXJ91" s="612"/>
      <c r="WXK91" s="612"/>
      <c r="WXL91" s="612"/>
      <c r="WXM91" s="612"/>
      <c r="WXN91" s="181"/>
      <c r="WXO91" s="611"/>
      <c r="WXP91" s="612"/>
      <c r="WXQ91" s="612"/>
      <c r="WXR91" s="612"/>
      <c r="WXS91" s="612"/>
      <c r="WXT91" s="612"/>
      <c r="WXU91" s="181"/>
      <c r="WXV91" s="611"/>
      <c r="WXW91" s="612"/>
      <c r="WXX91" s="612"/>
      <c r="WXY91" s="612"/>
      <c r="WXZ91" s="612"/>
      <c r="WYA91" s="612"/>
      <c r="WYB91" s="181"/>
      <c r="WYC91" s="611"/>
      <c r="WYD91" s="612"/>
      <c r="WYE91" s="612"/>
      <c r="WYF91" s="612"/>
      <c r="WYG91" s="612"/>
      <c r="WYH91" s="612"/>
      <c r="WYI91" s="181"/>
      <c r="WYJ91" s="611"/>
      <c r="WYK91" s="612"/>
      <c r="WYL91" s="612"/>
      <c r="WYM91" s="612"/>
      <c r="WYN91" s="612"/>
      <c r="WYO91" s="612"/>
      <c r="WYP91" s="181"/>
      <c r="WYQ91" s="611"/>
      <c r="WYR91" s="612"/>
      <c r="WYS91" s="612"/>
      <c r="WYT91" s="612"/>
      <c r="WYU91" s="612"/>
      <c r="WYV91" s="612"/>
      <c r="WYW91" s="181"/>
      <c r="WYX91" s="611"/>
      <c r="WYY91" s="612"/>
      <c r="WYZ91" s="612"/>
      <c r="WZA91" s="612"/>
      <c r="WZB91" s="612"/>
      <c r="WZC91" s="612"/>
      <c r="WZD91" s="181"/>
      <c r="WZE91" s="611"/>
      <c r="WZF91" s="612"/>
      <c r="WZG91" s="612"/>
      <c r="WZH91" s="612"/>
      <c r="WZI91" s="612"/>
      <c r="WZJ91" s="612"/>
      <c r="WZK91" s="181"/>
      <c r="WZL91" s="611"/>
      <c r="WZM91" s="612"/>
      <c r="WZN91" s="612"/>
      <c r="WZO91" s="612"/>
      <c r="WZP91" s="612"/>
      <c r="WZQ91" s="612"/>
      <c r="WZR91" s="181"/>
      <c r="WZS91" s="611"/>
      <c r="WZT91" s="612"/>
      <c r="WZU91" s="612"/>
      <c r="WZV91" s="612"/>
      <c r="WZW91" s="612"/>
      <c r="WZX91" s="612"/>
      <c r="WZY91" s="181"/>
      <c r="WZZ91" s="611"/>
      <c r="XAA91" s="612"/>
      <c r="XAB91" s="612"/>
      <c r="XAC91" s="612"/>
      <c r="XAD91" s="612"/>
      <c r="XAE91" s="612"/>
      <c r="XAF91" s="181"/>
      <c r="XAG91" s="611"/>
      <c r="XAH91" s="612"/>
      <c r="XAI91" s="612"/>
      <c r="XAJ91" s="612"/>
      <c r="XAK91" s="612"/>
      <c r="XAL91" s="612"/>
      <c r="XAM91" s="181"/>
      <c r="XAN91" s="611"/>
      <c r="XAO91" s="612"/>
      <c r="XAP91" s="612"/>
      <c r="XAQ91" s="612"/>
      <c r="XAR91" s="612"/>
      <c r="XAS91" s="612"/>
      <c r="XAT91" s="181"/>
      <c r="XAU91" s="611"/>
      <c r="XAV91" s="612"/>
      <c r="XAW91" s="612"/>
      <c r="XAX91" s="612"/>
      <c r="XAY91" s="612"/>
      <c r="XAZ91" s="612"/>
      <c r="XBA91" s="181"/>
      <c r="XBB91" s="611"/>
      <c r="XBC91" s="612"/>
      <c r="XBD91" s="612"/>
      <c r="XBE91" s="612"/>
      <c r="XBF91" s="612"/>
      <c r="XBG91" s="612"/>
      <c r="XBH91" s="181"/>
      <c r="XBI91" s="611"/>
      <c r="XBJ91" s="612"/>
      <c r="XBK91" s="612"/>
      <c r="XBL91" s="612"/>
      <c r="XBM91" s="612"/>
      <c r="XBN91" s="612"/>
      <c r="XBO91" s="181"/>
      <c r="XBP91" s="611"/>
      <c r="XBQ91" s="612"/>
      <c r="XBR91" s="612"/>
      <c r="XBS91" s="612"/>
      <c r="XBT91" s="612"/>
      <c r="XBU91" s="612"/>
      <c r="XBV91" s="181"/>
      <c r="XBW91" s="611"/>
      <c r="XBX91" s="612"/>
      <c r="XBY91" s="612"/>
      <c r="XBZ91" s="612"/>
      <c r="XCA91" s="612"/>
      <c r="XCB91" s="612"/>
      <c r="XCC91" s="181"/>
      <c r="XCD91" s="611"/>
      <c r="XCE91" s="612"/>
      <c r="XCF91" s="612"/>
      <c r="XCG91" s="612"/>
      <c r="XCH91" s="612"/>
      <c r="XCI91" s="612"/>
      <c r="XCJ91" s="181"/>
      <c r="XCK91" s="611"/>
      <c r="XCL91" s="612"/>
      <c r="XCM91" s="612"/>
      <c r="XCN91" s="612"/>
      <c r="XCO91" s="612"/>
      <c r="XCP91" s="612"/>
      <c r="XCQ91" s="181"/>
      <c r="XCR91" s="611"/>
      <c r="XCS91" s="612"/>
      <c r="XCT91" s="612"/>
      <c r="XCU91" s="612"/>
      <c r="XCV91" s="612"/>
      <c r="XCW91" s="612"/>
      <c r="XCX91" s="181"/>
      <c r="XCY91" s="611"/>
      <c r="XCZ91" s="612"/>
      <c r="XDA91" s="612"/>
      <c r="XDB91" s="612"/>
      <c r="XDC91" s="612"/>
      <c r="XDD91" s="612"/>
      <c r="XDE91" s="181"/>
      <c r="XDF91" s="611"/>
      <c r="XDG91" s="612"/>
      <c r="XDH91" s="612"/>
      <c r="XDI91" s="612"/>
      <c r="XDJ91" s="612"/>
      <c r="XDK91" s="612"/>
      <c r="XDL91" s="181"/>
      <c r="XDM91" s="611"/>
      <c r="XDN91" s="612"/>
      <c r="XDO91" s="612"/>
      <c r="XDP91" s="612"/>
      <c r="XDQ91" s="612"/>
      <c r="XDR91" s="612"/>
      <c r="XDS91" s="181"/>
      <c r="XDT91" s="611"/>
      <c r="XDU91" s="612"/>
      <c r="XDV91" s="612"/>
      <c r="XDW91" s="612"/>
      <c r="XDX91" s="612"/>
      <c r="XDY91" s="612"/>
      <c r="XDZ91" s="181"/>
      <c r="XEA91" s="611"/>
      <c r="XEB91" s="612"/>
      <c r="XEC91" s="612"/>
      <c r="XED91" s="612"/>
      <c r="XEE91" s="612"/>
      <c r="XEF91" s="612"/>
      <c r="XEG91" s="181"/>
      <c r="XEH91" s="611"/>
      <c r="XEI91" s="612"/>
      <c r="XEJ91" s="612"/>
      <c r="XEK91" s="612"/>
      <c r="XEL91" s="612"/>
      <c r="XEM91" s="612"/>
      <c r="XEN91" s="181"/>
      <c r="XEO91" s="611"/>
      <c r="XEP91" s="612"/>
      <c r="XEQ91" s="612"/>
      <c r="XER91" s="612"/>
      <c r="XES91" s="612"/>
      <c r="XET91" s="612"/>
      <c r="XEU91" s="181"/>
      <c r="XEV91" s="611"/>
      <c r="XEW91" s="611"/>
      <c r="XEX91" s="611"/>
    </row>
    <row r="92" spans="1:16378" ht="105" customHeight="1" x14ac:dyDescent="0.25">
      <c r="A92" s="179" t="str">
        <f>+Categoria_de_Costos!B903</f>
        <v>i. LEC Reforma Agraria compra de tierras para uso en actividades agropecuarias</v>
      </c>
      <c r="B92" s="609" t="s">
        <v>588</v>
      </c>
      <c r="C92" s="610"/>
      <c r="D92" s="610"/>
      <c r="E92" s="610"/>
      <c r="F92" s="610"/>
      <c r="G92" s="610"/>
      <c r="I92" s="158"/>
      <c r="J92" s="613"/>
      <c r="K92" s="614"/>
      <c r="L92" s="614"/>
      <c r="M92" s="614"/>
      <c r="N92" s="614"/>
      <c r="O92" s="614"/>
      <c r="P92" s="158"/>
      <c r="Q92" s="613"/>
      <c r="R92" s="614"/>
      <c r="S92" s="614"/>
      <c r="T92" s="614"/>
      <c r="U92" s="614"/>
      <c r="V92" s="614"/>
      <c r="W92" s="158"/>
      <c r="X92" s="613"/>
      <c r="Y92" s="614"/>
      <c r="Z92" s="614"/>
      <c r="AA92" s="614"/>
      <c r="AB92" s="614"/>
      <c r="AC92" s="614"/>
      <c r="AD92" s="158"/>
      <c r="AE92" s="613"/>
      <c r="AF92" s="614"/>
      <c r="AG92" s="614"/>
      <c r="AH92" s="614"/>
      <c r="AI92" s="614"/>
      <c r="AJ92" s="614"/>
      <c r="AK92" s="158"/>
      <c r="AL92" s="613"/>
      <c r="AM92" s="614"/>
      <c r="AN92" s="614"/>
      <c r="AO92" s="614"/>
      <c r="AP92" s="614"/>
      <c r="AQ92" s="614"/>
      <c r="AR92" s="158"/>
      <c r="AS92" s="613"/>
      <c r="AT92" s="614"/>
      <c r="AU92" s="614"/>
      <c r="AV92" s="614"/>
      <c r="AW92" s="614"/>
      <c r="AX92" s="614"/>
      <c r="AY92" s="180"/>
      <c r="AZ92" s="611"/>
      <c r="BA92" s="612"/>
      <c r="BB92" s="612"/>
      <c r="BC92" s="612"/>
      <c r="BD92" s="612"/>
      <c r="BE92" s="612"/>
      <c r="BF92" s="181"/>
      <c r="BG92" s="611"/>
      <c r="BH92" s="612"/>
      <c r="BI92" s="612"/>
      <c r="BJ92" s="612"/>
      <c r="BK92" s="612"/>
      <c r="BL92" s="612"/>
      <c r="BM92" s="181"/>
      <c r="BN92" s="611"/>
      <c r="BO92" s="612"/>
      <c r="BP92" s="612"/>
      <c r="BQ92" s="612"/>
      <c r="BR92" s="612"/>
      <c r="BS92" s="612"/>
      <c r="BT92" s="181"/>
      <c r="BU92" s="611"/>
      <c r="BV92" s="612"/>
      <c r="BW92" s="612"/>
      <c r="BX92" s="612"/>
      <c r="BY92" s="612"/>
      <c r="BZ92" s="612"/>
      <c r="CA92" s="181"/>
      <c r="CB92" s="611"/>
      <c r="CC92" s="612"/>
      <c r="CD92" s="612"/>
      <c r="CE92" s="612"/>
      <c r="CF92" s="612"/>
      <c r="CG92" s="612"/>
      <c r="CH92" s="181"/>
      <c r="CI92" s="611"/>
      <c r="CJ92" s="612"/>
      <c r="CK92" s="612"/>
      <c r="CL92" s="612"/>
      <c r="CM92" s="612"/>
      <c r="CN92" s="612"/>
      <c r="CO92" s="181"/>
      <c r="CP92" s="611"/>
      <c r="CQ92" s="612"/>
      <c r="CR92" s="612"/>
      <c r="CS92" s="612"/>
      <c r="CT92" s="612"/>
      <c r="CU92" s="612"/>
      <c r="CV92" s="181"/>
      <c r="CW92" s="611"/>
      <c r="CX92" s="612"/>
      <c r="CY92" s="612"/>
      <c r="CZ92" s="612"/>
      <c r="DA92" s="612"/>
      <c r="DB92" s="612"/>
      <c r="DC92" s="181"/>
      <c r="DD92" s="611"/>
      <c r="DE92" s="612"/>
      <c r="DF92" s="612"/>
      <c r="DG92" s="612"/>
      <c r="DH92" s="612"/>
      <c r="DI92" s="612"/>
      <c r="DJ92" s="181"/>
      <c r="DK92" s="611"/>
      <c r="DL92" s="612"/>
      <c r="DM92" s="612"/>
      <c r="DN92" s="612"/>
      <c r="DO92" s="612"/>
      <c r="DP92" s="612"/>
      <c r="DQ92" s="181"/>
      <c r="DR92" s="611"/>
      <c r="DS92" s="612"/>
      <c r="DT92" s="612"/>
      <c r="DU92" s="612"/>
      <c r="DV92" s="612"/>
      <c r="DW92" s="612"/>
      <c r="DX92" s="181"/>
      <c r="DY92" s="611"/>
      <c r="DZ92" s="612"/>
      <c r="EA92" s="612"/>
      <c r="EB92" s="612"/>
      <c r="EC92" s="612"/>
      <c r="ED92" s="612"/>
      <c r="EE92" s="181"/>
      <c r="EF92" s="611"/>
      <c r="EG92" s="612"/>
      <c r="EH92" s="612"/>
      <c r="EI92" s="612"/>
      <c r="EJ92" s="612"/>
      <c r="EK92" s="612"/>
      <c r="EL92" s="181"/>
      <c r="EM92" s="611"/>
      <c r="EN92" s="612"/>
      <c r="EO92" s="612"/>
      <c r="EP92" s="612"/>
      <c r="EQ92" s="612"/>
      <c r="ER92" s="612"/>
      <c r="ES92" s="181"/>
      <c r="ET92" s="611"/>
      <c r="EU92" s="612"/>
      <c r="EV92" s="612"/>
      <c r="EW92" s="612"/>
      <c r="EX92" s="612"/>
      <c r="EY92" s="612"/>
      <c r="EZ92" s="181"/>
      <c r="FA92" s="611"/>
      <c r="FB92" s="612"/>
      <c r="FC92" s="612"/>
      <c r="FD92" s="612"/>
      <c r="FE92" s="612"/>
      <c r="FF92" s="612"/>
      <c r="FG92" s="181"/>
      <c r="FH92" s="611"/>
      <c r="FI92" s="612"/>
      <c r="FJ92" s="612"/>
      <c r="FK92" s="612"/>
      <c r="FL92" s="612"/>
      <c r="FM92" s="612"/>
      <c r="FN92" s="181"/>
      <c r="FO92" s="611"/>
      <c r="FP92" s="612"/>
      <c r="FQ92" s="612"/>
      <c r="FR92" s="612"/>
      <c r="FS92" s="612"/>
      <c r="FT92" s="612"/>
      <c r="FU92" s="181"/>
      <c r="FV92" s="611"/>
      <c r="FW92" s="612"/>
      <c r="FX92" s="612"/>
      <c r="FY92" s="612"/>
      <c r="FZ92" s="612"/>
      <c r="GA92" s="612"/>
      <c r="GB92" s="181"/>
      <c r="GC92" s="611"/>
      <c r="GD92" s="612"/>
      <c r="GE92" s="612"/>
      <c r="GF92" s="612"/>
      <c r="GG92" s="612"/>
      <c r="GH92" s="612"/>
      <c r="GI92" s="181"/>
      <c r="GJ92" s="611"/>
      <c r="GK92" s="612"/>
      <c r="GL92" s="612"/>
      <c r="GM92" s="612"/>
      <c r="GN92" s="612"/>
      <c r="GO92" s="612"/>
      <c r="GP92" s="181"/>
      <c r="GQ92" s="611"/>
      <c r="GR92" s="612"/>
      <c r="GS92" s="612"/>
      <c r="GT92" s="612"/>
      <c r="GU92" s="612"/>
      <c r="GV92" s="612"/>
      <c r="GW92" s="181"/>
      <c r="GX92" s="611"/>
      <c r="GY92" s="612"/>
      <c r="GZ92" s="612"/>
      <c r="HA92" s="612"/>
      <c r="HB92" s="612"/>
      <c r="HC92" s="612"/>
      <c r="HD92" s="181"/>
      <c r="HE92" s="611"/>
      <c r="HF92" s="612"/>
      <c r="HG92" s="612"/>
      <c r="HH92" s="612"/>
      <c r="HI92" s="612"/>
      <c r="HJ92" s="612"/>
      <c r="HK92" s="181"/>
      <c r="HL92" s="611"/>
      <c r="HM92" s="612"/>
      <c r="HN92" s="612"/>
      <c r="HO92" s="612"/>
      <c r="HP92" s="612"/>
      <c r="HQ92" s="612"/>
      <c r="HR92" s="181"/>
      <c r="HS92" s="611"/>
      <c r="HT92" s="612"/>
      <c r="HU92" s="612"/>
      <c r="HV92" s="612"/>
      <c r="HW92" s="612"/>
      <c r="HX92" s="612"/>
      <c r="HY92" s="181"/>
      <c r="HZ92" s="611"/>
      <c r="IA92" s="612"/>
      <c r="IB92" s="612"/>
      <c r="IC92" s="612"/>
      <c r="ID92" s="612"/>
      <c r="IE92" s="612"/>
      <c r="IF92" s="181"/>
      <c r="IG92" s="611"/>
      <c r="IH92" s="612"/>
      <c r="II92" s="612"/>
      <c r="IJ92" s="612"/>
      <c r="IK92" s="612"/>
      <c r="IL92" s="612"/>
      <c r="IM92" s="181"/>
      <c r="IN92" s="611"/>
      <c r="IO92" s="612"/>
      <c r="IP92" s="612"/>
      <c r="IQ92" s="612"/>
      <c r="IR92" s="612"/>
      <c r="IS92" s="612"/>
      <c r="IT92" s="181"/>
      <c r="IU92" s="611"/>
      <c r="IV92" s="612"/>
      <c r="IW92" s="612"/>
      <c r="IX92" s="612"/>
      <c r="IY92" s="612"/>
      <c r="IZ92" s="612"/>
      <c r="JA92" s="181"/>
      <c r="JB92" s="611"/>
      <c r="JC92" s="612"/>
      <c r="JD92" s="612"/>
      <c r="JE92" s="612"/>
      <c r="JF92" s="612"/>
      <c r="JG92" s="612"/>
      <c r="JH92" s="181"/>
      <c r="JI92" s="611"/>
      <c r="JJ92" s="612"/>
      <c r="JK92" s="612"/>
      <c r="JL92" s="612"/>
      <c r="JM92" s="612"/>
      <c r="JN92" s="612"/>
      <c r="JO92" s="181"/>
      <c r="JP92" s="611"/>
      <c r="JQ92" s="612"/>
      <c r="JR92" s="612"/>
      <c r="JS92" s="612"/>
      <c r="JT92" s="612"/>
      <c r="JU92" s="612"/>
      <c r="JV92" s="181"/>
      <c r="JW92" s="611"/>
      <c r="JX92" s="612"/>
      <c r="JY92" s="612"/>
      <c r="JZ92" s="612"/>
      <c r="KA92" s="612"/>
      <c r="KB92" s="612"/>
      <c r="KC92" s="181"/>
      <c r="KD92" s="611"/>
      <c r="KE92" s="612"/>
      <c r="KF92" s="612"/>
      <c r="KG92" s="612"/>
      <c r="KH92" s="612"/>
      <c r="KI92" s="612"/>
      <c r="KJ92" s="181"/>
      <c r="KK92" s="611"/>
      <c r="KL92" s="612"/>
      <c r="KM92" s="612"/>
      <c r="KN92" s="612"/>
      <c r="KO92" s="612"/>
      <c r="KP92" s="612"/>
      <c r="KQ92" s="181"/>
      <c r="KR92" s="611"/>
      <c r="KS92" s="612"/>
      <c r="KT92" s="612"/>
      <c r="KU92" s="612"/>
      <c r="KV92" s="612"/>
      <c r="KW92" s="612"/>
      <c r="KX92" s="181"/>
      <c r="KY92" s="611"/>
      <c r="KZ92" s="612"/>
      <c r="LA92" s="612"/>
      <c r="LB92" s="612"/>
      <c r="LC92" s="612"/>
      <c r="LD92" s="612"/>
      <c r="LE92" s="181"/>
      <c r="LF92" s="611"/>
      <c r="LG92" s="612"/>
      <c r="LH92" s="612"/>
      <c r="LI92" s="612"/>
      <c r="LJ92" s="612"/>
      <c r="LK92" s="612"/>
      <c r="LL92" s="181"/>
      <c r="LM92" s="611"/>
      <c r="LN92" s="612"/>
      <c r="LO92" s="612"/>
      <c r="LP92" s="612"/>
      <c r="LQ92" s="612"/>
      <c r="LR92" s="612"/>
      <c r="LS92" s="181"/>
      <c r="LT92" s="611"/>
      <c r="LU92" s="612"/>
      <c r="LV92" s="612"/>
      <c r="LW92" s="612"/>
      <c r="LX92" s="612"/>
      <c r="LY92" s="612"/>
      <c r="LZ92" s="181"/>
      <c r="MA92" s="611"/>
      <c r="MB92" s="612"/>
      <c r="MC92" s="612"/>
      <c r="MD92" s="612"/>
      <c r="ME92" s="612"/>
      <c r="MF92" s="612"/>
      <c r="MG92" s="181"/>
      <c r="MH92" s="611"/>
      <c r="MI92" s="612"/>
      <c r="MJ92" s="612"/>
      <c r="MK92" s="612"/>
      <c r="ML92" s="612"/>
      <c r="MM92" s="612"/>
      <c r="MN92" s="181"/>
      <c r="MO92" s="611"/>
      <c r="MP92" s="612"/>
      <c r="MQ92" s="612"/>
      <c r="MR92" s="612"/>
      <c r="MS92" s="612"/>
      <c r="MT92" s="612"/>
      <c r="MU92" s="181"/>
      <c r="MV92" s="611"/>
      <c r="MW92" s="612"/>
      <c r="MX92" s="612"/>
      <c r="MY92" s="612"/>
      <c r="MZ92" s="612"/>
      <c r="NA92" s="612"/>
      <c r="NB92" s="181"/>
      <c r="NC92" s="611"/>
      <c r="ND92" s="612"/>
      <c r="NE92" s="612"/>
      <c r="NF92" s="612"/>
      <c r="NG92" s="612"/>
      <c r="NH92" s="612"/>
      <c r="NI92" s="181"/>
      <c r="NJ92" s="611"/>
      <c r="NK92" s="612"/>
      <c r="NL92" s="612"/>
      <c r="NM92" s="612"/>
      <c r="NN92" s="612"/>
      <c r="NO92" s="612"/>
      <c r="NP92" s="181"/>
      <c r="NQ92" s="611"/>
      <c r="NR92" s="612"/>
      <c r="NS92" s="612"/>
      <c r="NT92" s="612"/>
      <c r="NU92" s="612"/>
      <c r="NV92" s="612"/>
      <c r="NW92" s="181"/>
      <c r="NX92" s="611"/>
      <c r="NY92" s="612"/>
      <c r="NZ92" s="612"/>
      <c r="OA92" s="612"/>
      <c r="OB92" s="612"/>
      <c r="OC92" s="612"/>
      <c r="OD92" s="181"/>
      <c r="OE92" s="611"/>
      <c r="OF92" s="612"/>
      <c r="OG92" s="612"/>
      <c r="OH92" s="612"/>
      <c r="OI92" s="612"/>
      <c r="OJ92" s="612"/>
      <c r="OK92" s="181"/>
      <c r="OL92" s="611"/>
      <c r="OM92" s="612"/>
      <c r="ON92" s="612"/>
      <c r="OO92" s="612"/>
      <c r="OP92" s="612"/>
      <c r="OQ92" s="612"/>
      <c r="OR92" s="181"/>
      <c r="OS92" s="611"/>
      <c r="OT92" s="612"/>
      <c r="OU92" s="612"/>
      <c r="OV92" s="612"/>
      <c r="OW92" s="612"/>
      <c r="OX92" s="612"/>
      <c r="OY92" s="181"/>
      <c r="OZ92" s="611"/>
      <c r="PA92" s="612"/>
      <c r="PB92" s="612"/>
      <c r="PC92" s="612"/>
      <c r="PD92" s="612"/>
      <c r="PE92" s="612"/>
      <c r="PF92" s="181"/>
      <c r="PG92" s="611"/>
      <c r="PH92" s="612"/>
      <c r="PI92" s="612"/>
      <c r="PJ92" s="612"/>
      <c r="PK92" s="612"/>
      <c r="PL92" s="612"/>
      <c r="PM92" s="181"/>
      <c r="PN92" s="611"/>
      <c r="PO92" s="612"/>
      <c r="PP92" s="612"/>
      <c r="PQ92" s="612"/>
      <c r="PR92" s="612"/>
      <c r="PS92" s="612"/>
      <c r="PT92" s="181"/>
      <c r="PU92" s="611"/>
      <c r="PV92" s="612"/>
      <c r="PW92" s="612"/>
      <c r="PX92" s="612"/>
      <c r="PY92" s="612"/>
      <c r="PZ92" s="612"/>
      <c r="QA92" s="181"/>
      <c r="QB92" s="611"/>
      <c r="QC92" s="612"/>
      <c r="QD92" s="612"/>
      <c r="QE92" s="612"/>
      <c r="QF92" s="612"/>
      <c r="QG92" s="612"/>
      <c r="QH92" s="181"/>
      <c r="QI92" s="611"/>
      <c r="QJ92" s="612"/>
      <c r="QK92" s="612"/>
      <c r="QL92" s="612"/>
      <c r="QM92" s="612"/>
      <c r="QN92" s="612"/>
      <c r="QO92" s="181"/>
      <c r="QP92" s="611"/>
      <c r="QQ92" s="612"/>
      <c r="QR92" s="612"/>
      <c r="QS92" s="612"/>
      <c r="QT92" s="612"/>
      <c r="QU92" s="612"/>
      <c r="QV92" s="181"/>
      <c r="QW92" s="611"/>
      <c r="QX92" s="612"/>
      <c r="QY92" s="612"/>
      <c r="QZ92" s="612"/>
      <c r="RA92" s="612"/>
      <c r="RB92" s="612"/>
      <c r="RC92" s="181"/>
      <c r="RD92" s="611"/>
      <c r="RE92" s="612"/>
      <c r="RF92" s="612"/>
      <c r="RG92" s="612"/>
      <c r="RH92" s="612"/>
      <c r="RI92" s="612"/>
      <c r="RJ92" s="181"/>
      <c r="RK92" s="611"/>
      <c r="RL92" s="612"/>
      <c r="RM92" s="612"/>
      <c r="RN92" s="612"/>
      <c r="RO92" s="612"/>
      <c r="RP92" s="612"/>
      <c r="RQ92" s="181"/>
      <c r="RR92" s="611"/>
      <c r="RS92" s="612"/>
      <c r="RT92" s="612"/>
      <c r="RU92" s="612"/>
      <c r="RV92" s="612"/>
      <c r="RW92" s="612"/>
      <c r="RX92" s="181"/>
      <c r="RY92" s="611"/>
      <c r="RZ92" s="612"/>
      <c r="SA92" s="612"/>
      <c r="SB92" s="612"/>
      <c r="SC92" s="612"/>
      <c r="SD92" s="612"/>
      <c r="SE92" s="181"/>
      <c r="SF92" s="611"/>
      <c r="SG92" s="612"/>
      <c r="SH92" s="612"/>
      <c r="SI92" s="612"/>
      <c r="SJ92" s="612"/>
      <c r="SK92" s="612"/>
      <c r="SL92" s="181"/>
      <c r="SM92" s="611"/>
      <c r="SN92" s="612"/>
      <c r="SO92" s="612"/>
      <c r="SP92" s="612"/>
      <c r="SQ92" s="612"/>
      <c r="SR92" s="612"/>
      <c r="SS92" s="181"/>
      <c r="ST92" s="611"/>
      <c r="SU92" s="612"/>
      <c r="SV92" s="612"/>
      <c r="SW92" s="612"/>
      <c r="SX92" s="612"/>
      <c r="SY92" s="612"/>
      <c r="SZ92" s="181"/>
      <c r="TA92" s="611"/>
      <c r="TB92" s="612"/>
      <c r="TC92" s="612"/>
      <c r="TD92" s="612"/>
      <c r="TE92" s="612"/>
      <c r="TF92" s="612"/>
      <c r="TG92" s="181"/>
      <c r="TH92" s="611"/>
      <c r="TI92" s="612"/>
      <c r="TJ92" s="612"/>
      <c r="TK92" s="612"/>
      <c r="TL92" s="612"/>
      <c r="TM92" s="612"/>
      <c r="TN92" s="181"/>
      <c r="TO92" s="611"/>
      <c r="TP92" s="612"/>
      <c r="TQ92" s="612"/>
      <c r="TR92" s="612"/>
      <c r="TS92" s="612"/>
      <c r="TT92" s="612"/>
      <c r="TU92" s="181"/>
      <c r="TV92" s="611"/>
      <c r="TW92" s="612"/>
      <c r="TX92" s="612"/>
      <c r="TY92" s="612"/>
      <c r="TZ92" s="612"/>
      <c r="UA92" s="612"/>
      <c r="UB92" s="181"/>
      <c r="UC92" s="611"/>
      <c r="UD92" s="612"/>
      <c r="UE92" s="612"/>
      <c r="UF92" s="612"/>
      <c r="UG92" s="612"/>
      <c r="UH92" s="612"/>
      <c r="UI92" s="181"/>
      <c r="UJ92" s="611"/>
      <c r="UK92" s="612"/>
      <c r="UL92" s="612"/>
      <c r="UM92" s="612"/>
      <c r="UN92" s="612"/>
      <c r="UO92" s="612"/>
      <c r="UP92" s="181"/>
      <c r="UQ92" s="611"/>
      <c r="UR92" s="612"/>
      <c r="US92" s="612"/>
      <c r="UT92" s="612"/>
      <c r="UU92" s="612"/>
      <c r="UV92" s="612"/>
      <c r="UW92" s="181"/>
      <c r="UX92" s="611"/>
      <c r="UY92" s="612"/>
      <c r="UZ92" s="612"/>
      <c r="VA92" s="612"/>
      <c r="VB92" s="612"/>
      <c r="VC92" s="612"/>
      <c r="VD92" s="181"/>
      <c r="VE92" s="611"/>
      <c r="VF92" s="612"/>
      <c r="VG92" s="612"/>
      <c r="VH92" s="612"/>
      <c r="VI92" s="612"/>
      <c r="VJ92" s="612"/>
      <c r="VK92" s="181"/>
      <c r="VL92" s="611"/>
      <c r="VM92" s="612"/>
      <c r="VN92" s="612"/>
      <c r="VO92" s="612"/>
      <c r="VP92" s="612"/>
      <c r="VQ92" s="612"/>
      <c r="VR92" s="181"/>
      <c r="VS92" s="611"/>
      <c r="VT92" s="612"/>
      <c r="VU92" s="612"/>
      <c r="VV92" s="612"/>
      <c r="VW92" s="612"/>
      <c r="VX92" s="612"/>
      <c r="VY92" s="181"/>
      <c r="VZ92" s="611"/>
      <c r="WA92" s="612"/>
      <c r="WB92" s="612"/>
      <c r="WC92" s="612"/>
      <c r="WD92" s="612"/>
      <c r="WE92" s="612"/>
      <c r="WF92" s="181"/>
      <c r="WG92" s="611"/>
      <c r="WH92" s="612"/>
      <c r="WI92" s="612"/>
      <c r="WJ92" s="612"/>
      <c r="WK92" s="612"/>
      <c r="WL92" s="612"/>
      <c r="WM92" s="181"/>
      <c r="WN92" s="611"/>
      <c r="WO92" s="612"/>
      <c r="WP92" s="612"/>
      <c r="WQ92" s="612"/>
      <c r="WR92" s="612"/>
      <c r="WS92" s="612"/>
      <c r="WT92" s="181"/>
      <c r="WU92" s="611"/>
      <c r="WV92" s="612"/>
      <c r="WW92" s="612"/>
      <c r="WX92" s="612"/>
      <c r="WY92" s="612"/>
      <c r="WZ92" s="612"/>
      <c r="XA92" s="181"/>
      <c r="XB92" s="611"/>
      <c r="XC92" s="612"/>
      <c r="XD92" s="612"/>
      <c r="XE92" s="612"/>
      <c r="XF92" s="612"/>
      <c r="XG92" s="612"/>
      <c r="XH92" s="181"/>
      <c r="XI92" s="611"/>
      <c r="XJ92" s="612"/>
      <c r="XK92" s="612"/>
      <c r="XL92" s="612"/>
      <c r="XM92" s="612"/>
      <c r="XN92" s="612"/>
      <c r="XO92" s="181"/>
      <c r="XP92" s="611"/>
      <c r="XQ92" s="612"/>
      <c r="XR92" s="612"/>
      <c r="XS92" s="612"/>
      <c r="XT92" s="612"/>
      <c r="XU92" s="612"/>
      <c r="XV92" s="181"/>
      <c r="XW92" s="611"/>
      <c r="XX92" s="612"/>
      <c r="XY92" s="612"/>
      <c r="XZ92" s="612"/>
      <c r="YA92" s="612"/>
      <c r="YB92" s="612"/>
      <c r="YC92" s="181"/>
      <c r="YD92" s="611"/>
      <c r="YE92" s="612"/>
      <c r="YF92" s="612"/>
      <c r="YG92" s="612"/>
      <c r="YH92" s="612"/>
      <c r="YI92" s="612"/>
      <c r="YJ92" s="181"/>
      <c r="YK92" s="611"/>
      <c r="YL92" s="612"/>
      <c r="YM92" s="612"/>
      <c r="YN92" s="612"/>
      <c r="YO92" s="612"/>
      <c r="YP92" s="612"/>
      <c r="YQ92" s="181"/>
      <c r="YR92" s="611"/>
      <c r="YS92" s="612"/>
      <c r="YT92" s="612"/>
      <c r="YU92" s="612"/>
      <c r="YV92" s="612"/>
      <c r="YW92" s="612"/>
      <c r="YX92" s="181"/>
      <c r="YY92" s="611"/>
      <c r="YZ92" s="612"/>
      <c r="ZA92" s="612"/>
      <c r="ZB92" s="612"/>
      <c r="ZC92" s="612"/>
      <c r="ZD92" s="612"/>
      <c r="ZE92" s="181"/>
      <c r="ZF92" s="611"/>
      <c r="ZG92" s="612"/>
      <c r="ZH92" s="612"/>
      <c r="ZI92" s="612"/>
      <c r="ZJ92" s="612"/>
      <c r="ZK92" s="612"/>
      <c r="ZL92" s="181"/>
      <c r="ZM92" s="611"/>
      <c r="ZN92" s="612"/>
      <c r="ZO92" s="612"/>
      <c r="ZP92" s="612"/>
      <c r="ZQ92" s="612"/>
      <c r="ZR92" s="612"/>
      <c r="ZS92" s="181"/>
      <c r="ZT92" s="611"/>
      <c r="ZU92" s="612"/>
      <c r="ZV92" s="612"/>
      <c r="ZW92" s="612"/>
      <c r="ZX92" s="612"/>
      <c r="ZY92" s="612"/>
      <c r="ZZ92" s="181"/>
      <c r="AAA92" s="611"/>
      <c r="AAB92" s="612"/>
      <c r="AAC92" s="612"/>
      <c r="AAD92" s="612"/>
      <c r="AAE92" s="612"/>
      <c r="AAF92" s="612"/>
      <c r="AAG92" s="181"/>
      <c r="AAH92" s="611"/>
      <c r="AAI92" s="612"/>
      <c r="AAJ92" s="612"/>
      <c r="AAK92" s="612"/>
      <c r="AAL92" s="612"/>
      <c r="AAM92" s="612"/>
      <c r="AAN92" s="181"/>
      <c r="AAO92" s="611"/>
      <c r="AAP92" s="612"/>
      <c r="AAQ92" s="612"/>
      <c r="AAR92" s="612"/>
      <c r="AAS92" s="612"/>
      <c r="AAT92" s="612"/>
      <c r="AAU92" s="181"/>
      <c r="AAV92" s="611"/>
      <c r="AAW92" s="612"/>
      <c r="AAX92" s="612"/>
      <c r="AAY92" s="612"/>
      <c r="AAZ92" s="612"/>
      <c r="ABA92" s="612"/>
      <c r="ABB92" s="181"/>
      <c r="ABC92" s="611"/>
      <c r="ABD92" s="612"/>
      <c r="ABE92" s="612"/>
      <c r="ABF92" s="612"/>
      <c r="ABG92" s="612"/>
      <c r="ABH92" s="612"/>
      <c r="ABI92" s="181"/>
      <c r="ABJ92" s="611"/>
      <c r="ABK92" s="612"/>
      <c r="ABL92" s="612"/>
      <c r="ABM92" s="612"/>
      <c r="ABN92" s="612"/>
      <c r="ABO92" s="612"/>
      <c r="ABP92" s="181"/>
      <c r="ABQ92" s="611"/>
      <c r="ABR92" s="612"/>
      <c r="ABS92" s="612"/>
      <c r="ABT92" s="612"/>
      <c r="ABU92" s="612"/>
      <c r="ABV92" s="612"/>
      <c r="ABW92" s="181"/>
      <c r="ABX92" s="611"/>
      <c r="ABY92" s="612"/>
      <c r="ABZ92" s="612"/>
      <c r="ACA92" s="612"/>
      <c r="ACB92" s="612"/>
      <c r="ACC92" s="612"/>
      <c r="ACD92" s="181"/>
      <c r="ACE92" s="611"/>
      <c r="ACF92" s="612"/>
      <c r="ACG92" s="612"/>
      <c r="ACH92" s="612"/>
      <c r="ACI92" s="612"/>
      <c r="ACJ92" s="612"/>
      <c r="ACK92" s="181"/>
      <c r="ACL92" s="611"/>
      <c r="ACM92" s="612"/>
      <c r="ACN92" s="612"/>
      <c r="ACO92" s="612"/>
      <c r="ACP92" s="612"/>
      <c r="ACQ92" s="612"/>
      <c r="ACR92" s="181"/>
      <c r="ACS92" s="611"/>
      <c r="ACT92" s="612"/>
      <c r="ACU92" s="612"/>
      <c r="ACV92" s="612"/>
      <c r="ACW92" s="612"/>
      <c r="ACX92" s="612"/>
      <c r="ACY92" s="181"/>
      <c r="ACZ92" s="611"/>
      <c r="ADA92" s="612"/>
      <c r="ADB92" s="612"/>
      <c r="ADC92" s="612"/>
      <c r="ADD92" s="612"/>
      <c r="ADE92" s="612"/>
      <c r="ADF92" s="181"/>
      <c r="ADG92" s="611"/>
      <c r="ADH92" s="612"/>
      <c r="ADI92" s="612"/>
      <c r="ADJ92" s="612"/>
      <c r="ADK92" s="612"/>
      <c r="ADL92" s="612"/>
      <c r="ADM92" s="181"/>
      <c r="ADN92" s="611"/>
      <c r="ADO92" s="612"/>
      <c r="ADP92" s="612"/>
      <c r="ADQ92" s="612"/>
      <c r="ADR92" s="612"/>
      <c r="ADS92" s="612"/>
      <c r="ADT92" s="181"/>
      <c r="ADU92" s="611"/>
      <c r="ADV92" s="612"/>
      <c r="ADW92" s="612"/>
      <c r="ADX92" s="612"/>
      <c r="ADY92" s="612"/>
      <c r="ADZ92" s="612"/>
      <c r="AEA92" s="181"/>
      <c r="AEB92" s="611"/>
      <c r="AEC92" s="612"/>
      <c r="AED92" s="612"/>
      <c r="AEE92" s="612"/>
      <c r="AEF92" s="612"/>
      <c r="AEG92" s="612"/>
      <c r="AEH92" s="181"/>
      <c r="AEI92" s="611"/>
      <c r="AEJ92" s="612"/>
      <c r="AEK92" s="612"/>
      <c r="AEL92" s="612"/>
      <c r="AEM92" s="612"/>
      <c r="AEN92" s="612"/>
      <c r="AEO92" s="181"/>
      <c r="AEP92" s="611"/>
      <c r="AEQ92" s="612"/>
      <c r="AER92" s="612"/>
      <c r="AES92" s="612"/>
      <c r="AET92" s="612"/>
      <c r="AEU92" s="612"/>
      <c r="AEV92" s="181"/>
      <c r="AEW92" s="611"/>
      <c r="AEX92" s="612"/>
      <c r="AEY92" s="612"/>
      <c r="AEZ92" s="612"/>
      <c r="AFA92" s="612"/>
      <c r="AFB92" s="612"/>
      <c r="AFC92" s="181"/>
      <c r="AFD92" s="611"/>
      <c r="AFE92" s="612"/>
      <c r="AFF92" s="612"/>
      <c r="AFG92" s="612"/>
      <c r="AFH92" s="612"/>
      <c r="AFI92" s="612"/>
      <c r="AFJ92" s="181"/>
      <c r="AFK92" s="611"/>
      <c r="AFL92" s="612"/>
      <c r="AFM92" s="612"/>
      <c r="AFN92" s="612"/>
      <c r="AFO92" s="612"/>
      <c r="AFP92" s="612"/>
      <c r="AFQ92" s="181"/>
      <c r="AFR92" s="611"/>
      <c r="AFS92" s="612"/>
      <c r="AFT92" s="612"/>
      <c r="AFU92" s="612"/>
      <c r="AFV92" s="612"/>
      <c r="AFW92" s="612"/>
      <c r="AFX92" s="181"/>
      <c r="AFY92" s="611"/>
      <c r="AFZ92" s="612"/>
      <c r="AGA92" s="612"/>
      <c r="AGB92" s="612"/>
      <c r="AGC92" s="612"/>
      <c r="AGD92" s="612"/>
      <c r="AGE92" s="181"/>
      <c r="AGF92" s="611"/>
      <c r="AGG92" s="612"/>
      <c r="AGH92" s="612"/>
      <c r="AGI92" s="612"/>
      <c r="AGJ92" s="612"/>
      <c r="AGK92" s="612"/>
      <c r="AGL92" s="181"/>
      <c r="AGM92" s="611"/>
      <c r="AGN92" s="612"/>
      <c r="AGO92" s="612"/>
      <c r="AGP92" s="612"/>
      <c r="AGQ92" s="612"/>
      <c r="AGR92" s="612"/>
      <c r="AGS92" s="181"/>
      <c r="AGT92" s="611"/>
      <c r="AGU92" s="612"/>
      <c r="AGV92" s="612"/>
      <c r="AGW92" s="612"/>
      <c r="AGX92" s="612"/>
      <c r="AGY92" s="612"/>
      <c r="AGZ92" s="181"/>
      <c r="AHA92" s="611"/>
      <c r="AHB92" s="612"/>
      <c r="AHC92" s="612"/>
      <c r="AHD92" s="612"/>
      <c r="AHE92" s="612"/>
      <c r="AHF92" s="612"/>
      <c r="AHG92" s="181"/>
      <c r="AHH92" s="611"/>
      <c r="AHI92" s="612"/>
      <c r="AHJ92" s="612"/>
      <c r="AHK92" s="612"/>
      <c r="AHL92" s="612"/>
      <c r="AHM92" s="612"/>
      <c r="AHN92" s="181"/>
      <c r="AHO92" s="611"/>
      <c r="AHP92" s="612"/>
      <c r="AHQ92" s="612"/>
      <c r="AHR92" s="612"/>
      <c r="AHS92" s="612"/>
      <c r="AHT92" s="612"/>
      <c r="AHU92" s="181"/>
      <c r="AHV92" s="611"/>
      <c r="AHW92" s="612"/>
      <c r="AHX92" s="612"/>
      <c r="AHY92" s="612"/>
      <c r="AHZ92" s="612"/>
      <c r="AIA92" s="612"/>
      <c r="AIB92" s="181"/>
      <c r="AIC92" s="611"/>
      <c r="AID92" s="612"/>
      <c r="AIE92" s="612"/>
      <c r="AIF92" s="612"/>
      <c r="AIG92" s="612"/>
      <c r="AIH92" s="612"/>
      <c r="AII92" s="181"/>
      <c r="AIJ92" s="611"/>
      <c r="AIK92" s="612"/>
      <c r="AIL92" s="612"/>
      <c r="AIM92" s="612"/>
      <c r="AIN92" s="612"/>
      <c r="AIO92" s="612"/>
      <c r="AIP92" s="181"/>
      <c r="AIQ92" s="611"/>
      <c r="AIR92" s="612"/>
      <c r="AIS92" s="612"/>
      <c r="AIT92" s="612"/>
      <c r="AIU92" s="612"/>
      <c r="AIV92" s="612"/>
      <c r="AIW92" s="181"/>
      <c r="AIX92" s="611"/>
      <c r="AIY92" s="612"/>
      <c r="AIZ92" s="612"/>
      <c r="AJA92" s="612"/>
      <c r="AJB92" s="612"/>
      <c r="AJC92" s="612"/>
      <c r="AJD92" s="181"/>
      <c r="AJE92" s="611"/>
      <c r="AJF92" s="612"/>
      <c r="AJG92" s="612"/>
      <c r="AJH92" s="612"/>
      <c r="AJI92" s="612"/>
      <c r="AJJ92" s="612"/>
      <c r="AJK92" s="181"/>
      <c r="AJL92" s="611"/>
      <c r="AJM92" s="612"/>
      <c r="AJN92" s="612"/>
      <c r="AJO92" s="612"/>
      <c r="AJP92" s="612"/>
      <c r="AJQ92" s="612"/>
      <c r="AJR92" s="181"/>
      <c r="AJS92" s="611"/>
      <c r="AJT92" s="612"/>
      <c r="AJU92" s="612"/>
      <c r="AJV92" s="612"/>
      <c r="AJW92" s="612"/>
      <c r="AJX92" s="612"/>
      <c r="AJY92" s="181"/>
      <c r="AJZ92" s="611"/>
      <c r="AKA92" s="612"/>
      <c r="AKB92" s="612"/>
      <c r="AKC92" s="612"/>
      <c r="AKD92" s="612"/>
      <c r="AKE92" s="612"/>
      <c r="AKF92" s="181"/>
      <c r="AKG92" s="611"/>
      <c r="AKH92" s="612"/>
      <c r="AKI92" s="612"/>
      <c r="AKJ92" s="612"/>
      <c r="AKK92" s="612"/>
      <c r="AKL92" s="612"/>
      <c r="AKM92" s="181"/>
      <c r="AKN92" s="611"/>
      <c r="AKO92" s="612"/>
      <c r="AKP92" s="612"/>
      <c r="AKQ92" s="612"/>
      <c r="AKR92" s="612"/>
      <c r="AKS92" s="612"/>
      <c r="AKT92" s="181"/>
      <c r="AKU92" s="611"/>
      <c r="AKV92" s="612"/>
      <c r="AKW92" s="612"/>
      <c r="AKX92" s="612"/>
      <c r="AKY92" s="612"/>
      <c r="AKZ92" s="612"/>
      <c r="ALA92" s="181"/>
      <c r="ALB92" s="611"/>
      <c r="ALC92" s="612"/>
      <c r="ALD92" s="612"/>
      <c r="ALE92" s="612"/>
      <c r="ALF92" s="612"/>
      <c r="ALG92" s="612"/>
      <c r="ALH92" s="181"/>
      <c r="ALI92" s="611"/>
      <c r="ALJ92" s="612"/>
      <c r="ALK92" s="612"/>
      <c r="ALL92" s="612"/>
      <c r="ALM92" s="612"/>
      <c r="ALN92" s="612"/>
      <c r="ALO92" s="181"/>
      <c r="ALP92" s="611"/>
      <c r="ALQ92" s="612"/>
      <c r="ALR92" s="612"/>
      <c r="ALS92" s="612"/>
      <c r="ALT92" s="612"/>
      <c r="ALU92" s="612"/>
      <c r="ALV92" s="181"/>
      <c r="ALW92" s="611"/>
      <c r="ALX92" s="612"/>
      <c r="ALY92" s="612"/>
      <c r="ALZ92" s="612"/>
      <c r="AMA92" s="612"/>
      <c r="AMB92" s="612"/>
      <c r="AMC92" s="181"/>
      <c r="AMD92" s="611"/>
      <c r="AME92" s="612"/>
      <c r="AMF92" s="612"/>
      <c r="AMG92" s="612"/>
      <c r="AMH92" s="612"/>
      <c r="AMI92" s="612"/>
      <c r="AMJ92" s="181"/>
      <c r="AMK92" s="611"/>
      <c r="AML92" s="612"/>
      <c r="AMM92" s="612"/>
      <c r="AMN92" s="612"/>
      <c r="AMO92" s="612"/>
      <c r="AMP92" s="612"/>
      <c r="AMQ92" s="181"/>
      <c r="AMR92" s="611"/>
      <c r="AMS92" s="612"/>
      <c r="AMT92" s="612"/>
      <c r="AMU92" s="612"/>
      <c r="AMV92" s="612"/>
      <c r="AMW92" s="612"/>
      <c r="AMX92" s="181"/>
      <c r="AMY92" s="611"/>
      <c r="AMZ92" s="612"/>
      <c r="ANA92" s="612"/>
      <c r="ANB92" s="612"/>
      <c r="ANC92" s="612"/>
      <c r="AND92" s="612"/>
      <c r="ANE92" s="181"/>
      <c r="ANF92" s="611"/>
      <c r="ANG92" s="612"/>
      <c r="ANH92" s="612"/>
      <c r="ANI92" s="612"/>
      <c r="ANJ92" s="612"/>
      <c r="ANK92" s="612"/>
      <c r="ANL92" s="181"/>
      <c r="ANM92" s="611"/>
      <c r="ANN92" s="612"/>
      <c r="ANO92" s="612"/>
      <c r="ANP92" s="612"/>
      <c r="ANQ92" s="612"/>
      <c r="ANR92" s="612"/>
      <c r="ANS92" s="181"/>
      <c r="ANT92" s="611"/>
      <c r="ANU92" s="612"/>
      <c r="ANV92" s="612"/>
      <c r="ANW92" s="612"/>
      <c r="ANX92" s="612"/>
      <c r="ANY92" s="612"/>
      <c r="ANZ92" s="181"/>
      <c r="AOA92" s="611"/>
      <c r="AOB92" s="612"/>
      <c r="AOC92" s="612"/>
      <c r="AOD92" s="612"/>
      <c r="AOE92" s="612"/>
      <c r="AOF92" s="612"/>
      <c r="AOG92" s="181"/>
      <c r="AOH92" s="611"/>
      <c r="AOI92" s="612"/>
      <c r="AOJ92" s="612"/>
      <c r="AOK92" s="612"/>
      <c r="AOL92" s="612"/>
      <c r="AOM92" s="612"/>
      <c r="AON92" s="181"/>
      <c r="AOO92" s="611"/>
      <c r="AOP92" s="612"/>
      <c r="AOQ92" s="612"/>
      <c r="AOR92" s="612"/>
      <c r="AOS92" s="612"/>
      <c r="AOT92" s="612"/>
      <c r="AOU92" s="181"/>
      <c r="AOV92" s="611"/>
      <c r="AOW92" s="612"/>
      <c r="AOX92" s="612"/>
      <c r="AOY92" s="612"/>
      <c r="AOZ92" s="612"/>
      <c r="APA92" s="612"/>
      <c r="APB92" s="181"/>
      <c r="APC92" s="611"/>
      <c r="APD92" s="612"/>
      <c r="APE92" s="612"/>
      <c r="APF92" s="612"/>
      <c r="APG92" s="612"/>
      <c r="APH92" s="612"/>
      <c r="API92" s="181"/>
      <c r="APJ92" s="611"/>
      <c r="APK92" s="612"/>
      <c r="APL92" s="612"/>
      <c r="APM92" s="612"/>
      <c r="APN92" s="612"/>
      <c r="APO92" s="612"/>
      <c r="APP92" s="181"/>
      <c r="APQ92" s="611"/>
      <c r="APR92" s="612"/>
      <c r="APS92" s="612"/>
      <c r="APT92" s="612"/>
      <c r="APU92" s="612"/>
      <c r="APV92" s="612"/>
      <c r="APW92" s="181"/>
      <c r="APX92" s="611"/>
      <c r="APY92" s="612"/>
      <c r="APZ92" s="612"/>
      <c r="AQA92" s="612"/>
      <c r="AQB92" s="612"/>
      <c r="AQC92" s="612"/>
      <c r="AQD92" s="181"/>
      <c r="AQE92" s="611"/>
      <c r="AQF92" s="612"/>
      <c r="AQG92" s="612"/>
      <c r="AQH92" s="612"/>
      <c r="AQI92" s="612"/>
      <c r="AQJ92" s="612"/>
      <c r="AQK92" s="181"/>
      <c r="AQL92" s="611"/>
      <c r="AQM92" s="612"/>
      <c r="AQN92" s="612"/>
      <c r="AQO92" s="612"/>
      <c r="AQP92" s="612"/>
      <c r="AQQ92" s="612"/>
      <c r="AQR92" s="181"/>
      <c r="AQS92" s="611"/>
      <c r="AQT92" s="612"/>
      <c r="AQU92" s="612"/>
      <c r="AQV92" s="612"/>
      <c r="AQW92" s="612"/>
      <c r="AQX92" s="612"/>
      <c r="AQY92" s="181"/>
      <c r="AQZ92" s="611"/>
      <c r="ARA92" s="612"/>
      <c r="ARB92" s="612"/>
      <c r="ARC92" s="612"/>
      <c r="ARD92" s="612"/>
      <c r="ARE92" s="612"/>
      <c r="ARF92" s="181"/>
      <c r="ARG92" s="611"/>
      <c r="ARH92" s="612"/>
      <c r="ARI92" s="612"/>
      <c r="ARJ92" s="612"/>
      <c r="ARK92" s="612"/>
      <c r="ARL92" s="612"/>
      <c r="ARM92" s="181"/>
      <c r="ARN92" s="611"/>
      <c r="ARO92" s="612"/>
      <c r="ARP92" s="612"/>
      <c r="ARQ92" s="612"/>
      <c r="ARR92" s="612"/>
      <c r="ARS92" s="612"/>
      <c r="ART92" s="181"/>
      <c r="ARU92" s="611"/>
      <c r="ARV92" s="612"/>
      <c r="ARW92" s="612"/>
      <c r="ARX92" s="612"/>
      <c r="ARY92" s="612"/>
      <c r="ARZ92" s="612"/>
      <c r="ASA92" s="181"/>
      <c r="ASB92" s="611"/>
      <c r="ASC92" s="612"/>
      <c r="ASD92" s="612"/>
      <c r="ASE92" s="612"/>
      <c r="ASF92" s="612"/>
      <c r="ASG92" s="612"/>
      <c r="ASH92" s="181"/>
      <c r="ASI92" s="611"/>
      <c r="ASJ92" s="612"/>
      <c r="ASK92" s="612"/>
      <c r="ASL92" s="612"/>
      <c r="ASM92" s="612"/>
      <c r="ASN92" s="612"/>
      <c r="ASO92" s="181"/>
      <c r="ASP92" s="611"/>
      <c r="ASQ92" s="612"/>
      <c r="ASR92" s="612"/>
      <c r="ASS92" s="612"/>
      <c r="AST92" s="612"/>
      <c r="ASU92" s="612"/>
      <c r="ASV92" s="181"/>
      <c r="ASW92" s="611"/>
      <c r="ASX92" s="612"/>
      <c r="ASY92" s="612"/>
      <c r="ASZ92" s="612"/>
      <c r="ATA92" s="612"/>
      <c r="ATB92" s="612"/>
      <c r="ATC92" s="181"/>
      <c r="ATD92" s="611"/>
      <c r="ATE92" s="612"/>
      <c r="ATF92" s="612"/>
      <c r="ATG92" s="612"/>
      <c r="ATH92" s="612"/>
      <c r="ATI92" s="612"/>
      <c r="ATJ92" s="181"/>
      <c r="ATK92" s="611"/>
      <c r="ATL92" s="612"/>
      <c r="ATM92" s="612"/>
      <c r="ATN92" s="612"/>
      <c r="ATO92" s="612"/>
      <c r="ATP92" s="612"/>
      <c r="ATQ92" s="181"/>
      <c r="ATR92" s="611"/>
      <c r="ATS92" s="612"/>
      <c r="ATT92" s="612"/>
      <c r="ATU92" s="612"/>
      <c r="ATV92" s="612"/>
      <c r="ATW92" s="612"/>
      <c r="ATX92" s="181"/>
      <c r="ATY92" s="611"/>
      <c r="ATZ92" s="612"/>
      <c r="AUA92" s="612"/>
      <c r="AUB92" s="612"/>
      <c r="AUC92" s="612"/>
      <c r="AUD92" s="612"/>
      <c r="AUE92" s="181"/>
      <c r="AUF92" s="611"/>
      <c r="AUG92" s="612"/>
      <c r="AUH92" s="612"/>
      <c r="AUI92" s="612"/>
      <c r="AUJ92" s="612"/>
      <c r="AUK92" s="612"/>
      <c r="AUL92" s="181"/>
      <c r="AUM92" s="611"/>
      <c r="AUN92" s="612"/>
      <c r="AUO92" s="612"/>
      <c r="AUP92" s="612"/>
      <c r="AUQ92" s="612"/>
      <c r="AUR92" s="612"/>
      <c r="AUS92" s="181"/>
      <c r="AUT92" s="611"/>
      <c r="AUU92" s="612"/>
      <c r="AUV92" s="612"/>
      <c r="AUW92" s="612"/>
      <c r="AUX92" s="612"/>
      <c r="AUY92" s="612"/>
      <c r="AUZ92" s="181"/>
      <c r="AVA92" s="611"/>
      <c r="AVB92" s="612"/>
      <c r="AVC92" s="612"/>
      <c r="AVD92" s="612"/>
      <c r="AVE92" s="612"/>
      <c r="AVF92" s="612"/>
      <c r="AVG92" s="181"/>
      <c r="AVH92" s="611"/>
      <c r="AVI92" s="612"/>
      <c r="AVJ92" s="612"/>
      <c r="AVK92" s="612"/>
      <c r="AVL92" s="612"/>
      <c r="AVM92" s="612"/>
      <c r="AVN92" s="181"/>
      <c r="AVO92" s="611"/>
      <c r="AVP92" s="612"/>
      <c r="AVQ92" s="612"/>
      <c r="AVR92" s="612"/>
      <c r="AVS92" s="612"/>
      <c r="AVT92" s="612"/>
      <c r="AVU92" s="181"/>
      <c r="AVV92" s="611"/>
      <c r="AVW92" s="612"/>
      <c r="AVX92" s="612"/>
      <c r="AVY92" s="612"/>
      <c r="AVZ92" s="612"/>
      <c r="AWA92" s="612"/>
      <c r="AWB92" s="181"/>
      <c r="AWC92" s="611"/>
      <c r="AWD92" s="612"/>
      <c r="AWE92" s="612"/>
      <c r="AWF92" s="612"/>
      <c r="AWG92" s="612"/>
      <c r="AWH92" s="612"/>
      <c r="AWI92" s="181"/>
      <c r="AWJ92" s="611"/>
      <c r="AWK92" s="612"/>
      <c r="AWL92" s="612"/>
      <c r="AWM92" s="612"/>
      <c r="AWN92" s="612"/>
      <c r="AWO92" s="612"/>
      <c r="AWP92" s="181"/>
      <c r="AWQ92" s="611"/>
      <c r="AWR92" s="612"/>
      <c r="AWS92" s="612"/>
      <c r="AWT92" s="612"/>
      <c r="AWU92" s="612"/>
      <c r="AWV92" s="612"/>
      <c r="AWW92" s="181"/>
      <c r="AWX92" s="611"/>
      <c r="AWY92" s="612"/>
      <c r="AWZ92" s="612"/>
      <c r="AXA92" s="612"/>
      <c r="AXB92" s="612"/>
      <c r="AXC92" s="612"/>
      <c r="AXD92" s="181"/>
      <c r="AXE92" s="611"/>
      <c r="AXF92" s="612"/>
      <c r="AXG92" s="612"/>
      <c r="AXH92" s="612"/>
      <c r="AXI92" s="612"/>
      <c r="AXJ92" s="612"/>
      <c r="AXK92" s="181"/>
      <c r="AXL92" s="611"/>
      <c r="AXM92" s="612"/>
      <c r="AXN92" s="612"/>
      <c r="AXO92" s="612"/>
      <c r="AXP92" s="612"/>
      <c r="AXQ92" s="612"/>
      <c r="AXR92" s="181"/>
      <c r="AXS92" s="611"/>
      <c r="AXT92" s="612"/>
      <c r="AXU92" s="612"/>
      <c r="AXV92" s="612"/>
      <c r="AXW92" s="612"/>
      <c r="AXX92" s="612"/>
      <c r="AXY92" s="181"/>
      <c r="AXZ92" s="611"/>
      <c r="AYA92" s="612"/>
      <c r="AYB92" s="612"/>
      <c r="AYC92" s="612"/>
      <c r="AYD92" s="612"/>
      <c r="AYE92" s="612"/>
      <c r="AYF92" s="181"/>
      <c r="AYG92" s="611"/>
      <c r="AYH92" s="612"/>
      <c r="AYI92" s="612"/>
      <c r="AYJ92" s="612"/>
      <c r="AYK92" s="612"/>
      <c r="AYL92" s="612"/>
      <c r="AYM92" s="181"/>
      <c r="AYN92" s="611"/>
      <c r="AYO92" s="612"/>
      <c r="AYP92" s="612"/>
      <c r="AYQ92" s="612"/>
      <c r="AYR92" s="612"/>
      <c r="AYS92" s="612"/>
      <c r="AYT92" s="181"/>
      <c r="AYU92" s="611"/>
      <c r="AYV92" s="612"/>
      <c r="AYW92" s="612"/>
      <c r="AYX92" s="612"/>
      <c r="AYY92" s="612"/>
      <c r="AYZ92" s="612"/>
      <c r="AZA92" s="181"/>
      <c r="AZB92" s="611"/>
      <c r="AZC92" s="612"/>
      <c r="AZD92" s="612"/>
      <c r="AZE92" s="612"/>
      <c r="AZF92" s="612"/>
      <c r="AZG92" s="612"/>
      <c r="AZH92" s="181"/>
      <c r="AZI92" s="611"/>
      <c r="AZJ92" s="612"/>
      <c r="AZK92" s="612"/>
      <c r="AZL92" s="612"/>
      <c r="AZM92" s="612"/>
      <c r="AZN92" s="612"/>
      <c r="AZO92" s="181"/>
      <c r="AZP92" s="611"/>
      <c r="AZQ92" s="612"/>
      <c r="AZR92" s="612"/>
      <c r="AZS92" s="612"/>
      <c r="AZT92" s="612"/>
      <c r="AZU92" s="612"/>
      <c r="AZV92" s="181"/>
      <c r="AZW92" s="611"/>
      <c r="AZX92" s="612"/>
      <c r="AZY92" s="612"/>
      <c r="AZZ92" s="612"/>
      <c r="BAA92" s="612"/>
      <c r="BAB92" s="612"/>
      <c r="BAC92" s="181"/>
      <c r="BAD92" s="611"/>
      <c r="BAE92" s="612"/>
      <c r="BAF92" s="612"/>
      <c r="BAG92" s="612"/>
      <c r="BAH92" s="612"/>
      <c r="BAI92" s="612"/>
      <c r="BAJ92" s="181"/>
      <c r="BAK92" s="611"/>
      <c r="BAL92" s="612"/>
      <c r="BAM92" s="612"/>
      <c r="BAN92" s="612"/>
      <c r="BAO92" s="612"/>
      <c r="BAP92" s="612"/>
      <c r="BAQ92" s="181"/>
      <c r="BAR92" s="611"/>
      <c r="BAS92" s="612"/>
      <c r="BAT92" s="612"/>
      <c r="BAU92" s="612"/>
      <c r="BAV92" s="612"/>
      <c r="BAW92" s="612"/>
      <c r="BAX92" s="181"/>
      <c r="BAY92" s="611"/>
      <c r="BAZ92" s="612"/>
      <c r="BBA92" s="612"/>
      <c r="BBB92" s="612"/>
      <c r="BBC92" s="612"/>
      <c r="BBD92" s="612"/>
      <c r="BBE92" s="181"/>
      <c r="BBF92" s="611"/>
      <c r="BBG92" s="612"/>
      <c r="BBH92" s="612"/>
      <c r="BBI92" s="612"/>
      <c r="BBJ92" s="612"/>
      <c r="BBK92" s="612"/>
      <c r="BBL92" s="181"/>
      <c r="BBM92" s="611"/>
      <c r="BBN92" s="612"/>
      <c r="BBO92" s="612"/>
      <c r="BBP92" s="612"/>
      <c r="BBQ92" s="612"/>
      <c r="BBR92" s="612"/>
      <c r="BBS92" s="181"/>
      <c r="BBT92" s="611"/>
      <c r="BBU92" s="612"/>
      <c r="BBV92" s="612"/>
      <c r="BBW92" s="612"/>
      <c r="BBX92" s="612"/>
      <c r="BBY92" s="612"/>
      <c r="BBZ92" s="181"/>
      <c r="BCA92" s="611"/>
      <c r="BCB92" s="612"/>
      <c r="BCC92" s="612"/>
      <c r="BCD92" s="612"/>
      <c r="BCE92" s="612"/>
      <c r="BCF92" s="612"/>
      <c r="BCG92" s="181"/>
      <c r="BCH92" s="611"/>
      <c r="BCI92" s="612"/>
      <c r="BCJ92" s="612"/>
      <c r="BCK92" s="612"/>
      <c r="BCL92" s="612"/>
      <c r="BCM92" s="612"/>
      <c r="BCN92" s="181"/>
      <c r="BCO92" s="611"/>
      <c r="BCP92" s="612"/>
      <c r="BCQ92" s="612"/>
      <c r="BCR92" s="612"/>
      <c r="BCS92" s="612"/>
      <c r="BCT92" s="612"/>
      <c r="BCU92" s="181"/>
      <c r="BCV92" s="611"/>
      <c r="BCW92" s="612"/>
      <c r="BCX92" s="612"/>
      <c r="BCY92" s="612"/>
      <c r="BCZ92" s="612"/>
      <c r="BDA92" s="612"/>
      <c r="BDB92" s="181"/>
      <c r="BDC92" s="611"/>
      <c r="BDD92" s="612"/>
      <c r="BDE92" s="612"/>
      <c r="BDF92" s="612"/>
      <c r="BDG92" s="612"/>
      <c r="BDH92" s="612"/>
      <c r="BDI92" s="181"/>
      <c r="BDJ92" s="611"/>
      <c r="BDK92" s="612"/>
      <c r="BDL92" s="612"/>
      <c r="BDM92" s="612"/>
      <c r="BDN92" s="612"/>
      <c r="BDO92" s="612"/>
      <c r="BDP92" s="181"/>
      <c r="BDQ92" s="611"/>
      <c r="BDR92" s="612"/>
      <c r="BDS92" s="612"/>
      <c r="BDT92" s="612"/>
      <c r="BDU92" s="612"/>
      <c r="BDV92" s="612"/>
      <c r="BDW92" s="181"/>
      <c r="BDX92" s="611"/>
      <c r="BDY92" s="612"/>
      <c r="BDZ92" s="612"/>
      <c r="BEA92" s="612"/>
      <c r="BEB92" s="612"/>
      <c r="BEC92" s="612"/>
      <c r="BED92" s="181"/>
      <c r="BEE92" s="611"/>
      <c r="BEF92" s="612"/>
      <c r="BEG92" s="612"/>
      <c r="BEH92" s="612"/>
      <c r="BEI92" s="612"/>
      <c r="BEJ92" s="612"/>
      <c r="BEK92" s="181"/>
      <c r="BEL92" s="611"/>
      <c r="BEM92" s="612"/>
      <c r="BEN92" s="612"/>
      <c r="BEO92" s="612"/>
      <c r="BEP92" s="612"/>
      <c r="BEQ92" s="612"/>
      <c r="BER92" s="181"/>
      <c r="BES92" s="611"/>
      <c r="BET92" s="612"/>
      <c r="BEU92" s="612"/>
      <c r="BEV92" s="612"/>
      <c r="BEW92" s="612"/>
      <c r="BEX92" s="612"/>
      <c r="BEY92" s="181"/>
      <c r="BEZ92" s="611"/>
      <c r="BFA92" s="612"/>
      <c r="BFB92" s="612"/>
      <c r="BFC92" s="612"/>
      <c r="BFD92" s="612"/>
      <c r="BFE92" s="612"/>
      <c r="BFF92" s="181"/>
      <c r="BFG92" s="611"/>
      <c r="BFH92" s="612"/>
      <c r="BFI92" s="612"/>
      <c r="BFJ92" s="612"/>
      <c r="BFK92" s="612"/>
      <c r="BFL92" s="612"/>
      <c r="BFM92" s="181"/>
      <c r="BFN92" s="611"/>
      <c r="BFO92" s="612"/>
      <c r="BFP92" s="612"/>
      <c r="BFQ92" s="612"/>
      <c r="BFR92" s="612"/>
      <c r="BFS92" s="612"/>
      <c r="BFT92" s="181"/>
      <c r="BFU92" s="611"/>
      <c r="BFV92" s="612"/>
      <c r="BFW92" s="612"/>
      <c r="BFX92" s="612"/>
      <c r="BFY92" s="612"/>
      <c r="BFZ92" s="612"/>
      <c r="BGA92" s="181"/>
      <c r="BGB92" s="611"/>
      <c r="BGC92" s="612"/>
      <c r="BGD92" s="612"/>
      <c r="BGE92" s="612"/>
      <c r="BGF92" s="612"/>
      <c r="BGG92" s="612"/>
      <c r="BGH92" s="181"/>
      <c r="BGI92" s="611"/>
      <c r="BGJ92" s="612"/>
      <c r="BGK92" s="612"/>
      <c r="BGL92" s="612"/>
      <c r="BGM92" s="612"/>
      <c r="BGN92" s="612"/>
      <c r="BGO92" s="181"/>
      <c r="BGP92" s="611"/>
      <c r="BGQ92" s="612"/>
      <c r="BGR92" s="612"/>
      <c r="BGS92" s="612"/>
      <c r="BGT92" s="612"/>
      <c r="BGU92" s="612"/>
      <c r="BGV92" s="181"/>
      <c r="BGW92" s="611"/>
      <c r="BGX92" s="612"/>
      <c r="BGY92" s="612"/>
      <c r="BGZ92" s="612"/>
      <c r="BHA92" s="612"/>
      <c r="BHB92" s="612"/>
      <c r="BHC92" s="181"/>
      <c r="BHD92" s="611"/>
      <c r="BHE92" s="612"/>
      <c r="BHF92" s="612"/>
      <c r="BHG92" s="612"/>
      <c r="BHH92" s="612"/>
      <c r="BHI92" s="612"/>
      <c r="BHJ92" s="181"/>
      <c r="BHK92" s="611"/>
      <c r="BHL92" s="612"/>
      <c r="BHM92" s="612"/>
      <c r="BHN92" s="612"/>
      <c r="BHO92" s="612"/>
      <c r="BHP92" s="612"/>
      <c r="BHQ92" s="181"/>
      <c r="BHR92" s="611"/>
      <c r="BHS92" s="612"/>
      <c r="BHT92" s="612"/>
      <c r="BHU92" s="612"/>
      <c r="BHV92" s="612"/>
      <c r="BHW92" s="612"/>
      <c r="BHX92" s="181"/>
      <c r="BHY92" s="611"/>
      <c r="BHZ92" s="612"/>
      <c r="BIA92" s="612"/>
      <c r="BIB92" s="612"/>
      <c r="BIC92" s="612"/>
      <c r="BID92" s="612"/>
      <c r="BIE92" s="181"/>
      <c r="BIF92" s="611"/>
      <c r="BIG92" s="612"/>
      <c r="BIH92" s="612"/>
      <c r="BII92" s="612"/>
      <c r="BIJ92" s="612"/>
      <c r="BIK92" s="612"/>
      <c r="BIL92" s="181"/>
      <c r="BIM92" s="611"/>
      <c r="BIN92" s="612"/>
      <c r="BIO92" s="612"/>
      <c r="BIP92" s="612"/>
      <c r="BIQ92" s="612"/>
      <c r="BIR92" s="612"/>
      <c r="BIS92" s="181"/>
      <c r="BIT92" s="611"/>
      <c r="BIU92" s="612"/>
      <c r="BIV92" s="612"/>
      <c r="BIW92" s="612"/>
      <c r="BIX92" s="612"/>
      <c r="BIY92" s="612"/>
      <c r="BIZ92" s="181"/>
      <c r="BJA92" s="611"/>
      <c r="BJB92" s="612"/>
      <c r="BJC92" s="612"/>
      <c r="BJD92" s="612"/>
      <c r="BJE92" s="612"/>
      <c r="BJF92" s="612"/>
      <c r="BJG92" s="181"/>
      <c r="BJH92" s="611"/>
      <c r="BJI92" s="612"/>
      <c r="BJJ92" s="612"/>
      <c r="BJK92" s="612"/>
      <c r="BJL92" s="612"/>
      <c r="BJM92" s="612"/>
      <c r="BJN92" s="181"/>
      <c r="BJO92" s="611"/>
      <c r="BJP92" s="612"/>
      <c r="BJQ92" s="612"/>
      <c r="BJR92" s="612"/>
      <c r="BJS92" s="612"/>
      <c r="BJT92" s="612"/>
      <c r="BJU92" s="181"/>
      <c r="BJV92" s="611"/>
      <c r="BJW92" s="612"/>
      <c r="BJX92" s="612"/>
      <c r="BJY92" s="612"/>
      <c r="BJZ92" s="612"/>
      <c r="BKA92" s="612"/>
      <c r="BKB92" s="181"/>
      <c r="BKC92" s="611"/>
      <c r="BKD92" s="612"/>
      <c r="BKE92" s="612"/>
      <c r="BKF92" s="612"/>
      <c r="BKG92" s="612"/>
      <c r="BKH92" s="612"/>
      <c r="BKI92" s="181"/>
      <c r="BKJ92" s="611"/>
      <c r="BKK92" s="612"/>
      <c r="BKL92" s="612"/>
      <c r="BKM92" s="612"/>
      <c r="BKN92" s="612"/>
      <c r="BKO92" s="612"/>
      <c r="BKP92" s="181"/>
      <c r="BKQ92" s="611"/>
      <c r="BKR92" s="612"/>
      <c r="BKS92" s="612"/>
      <c r="BKT92" s="612"/>
      <c r="BKU92" s="612"/>
      <c r="BKV92" s="612"/>
      <c r="BKW92" s="181"/>
      <c r="BKX92" s="611"/>
      <c r="BKY92" s="612"/>
      <c r="BKZ92" s="612"/>
      <c r="BLA92" s="612"/>
      <c r="BLB92" s="612"/>
      <c r="BLC92" s="612"/>
      <c r="BLD92" s="181"/>
      <c r="BLE92" s="611"/>
      <c r="BLF92" s="612"/>
      <c r="BLG92" s="612"/>
      <c r="BLH92" s="612"/>
      <c r="BLI92" s="612"/>
      <c r="BLJ92" s="612"/>
      <c r="BLK92" s="181"/>
      <c r="BLL92" s="611"/>
      <c r="BLM92" s="612"/>
      <c r="BLN92" s="612"/>
      <c r="BLO92" s="612"/>
      <c r="BLP92" s="612"/>
      <c r="BLQ92" s="612"/>
      <c r="BLR92" s="181"/>
      <c r="BLS92" s="611"/>
      <c r="BLT92" s="612"/>
      <c r="BLU92" s="612"/>
      <c r="BLV92" s="612"/>
      <c r="BLW92" s="612"/>
      <c r="BLX92" s="612"/>
      <c r="BLY92" s="181"/>
      <c r="BLZ92" s="611"/>
      <c r="BMA92" s="612"/>
      <c r="BMB92" s="612"/>
      <c r="BMC92" s="612"/>
      <c r="BMD92" s="612"/>
      <c r="BME92" s="612"/>
      <c r="BMF92" s="181"/>
      <c r="BMG92" s="611"/>
      <c r="BMH92" s="612"/>
      <c r="BMI92" s="612"/>
      <c r="BMJ92" s="612"/>
      <c r="BMK92" s="612"/>
      <c r="BML92" s="612"/>
      <c r="BMM92" s="181"/>
      <c r="BMN92" s="611"/>
      <c r="BMO92" s="612"/>
      <c r="BMP92" s="612"/>
      <c r="BMQ92" s="612"/>
      <c r="BMR92" s="612"/>
      <c r="BMS92" s="612"/>
      <c r="BMT92" s="181"/>
      <c r="BMU92" s="611"/>
      <c r="BMV92" s="612"/>
      <c r="BMW92" s="612"/>
      <c r="BMX92" s="612"/>
      <c r="BMY92" s="612"/>
      <c r="BMZ92" s="612"/>
      <c r="BNA92" s="181"/>
      <c r="BNB92" s="611"/>
      <c r="BNC92" s="612"/>
      <c r="BND92" s="612"/>
      <c r="BNE92" s="612"/>
      <c r="BNF92" s="612"/>
      <c r="BNG92" s="612"/>
      <c r="BNH92" s="181"/>
      <c r="BNI92" s="611"/>
      <c r="BNJ92" s="612"/>
      <c r="BNK92" s="612"/>
      <c r="BNL92" s="612"/>
      <c r="BNM92" s="612"/>
      <c r="BNN92" s="612"/>
      <c r="BNO92" s="181"/>
      <c r="BNP92" s="611"/>
      <c r="BNQ92" s="612"/>
      <c r="BNR92" s="612"/>
      <c r="BNS92" s="612"/>
      <c r="BNT92" s="612"/>
      <c r="BNU92" s="612"/>
      <c r="BNV92" s="181"/>
      <c r="BNW92" s="611"/>
      <c r="BNX92" s="612"/>
      <c r="BNY92" s="612"/>
      <c r="BNZ92" s="612"/>
      <c r="BOA92" s="612"/>
      <c r="BOB92" s="612"/>
      <c r="BOC92" s="181"/>
      <c r="BOD92" s="611"/>
      <c r="BOE92" s="612"/>
      <c r="BOF92" s="612"/>
      <c r="BOG92" s="612"/>
      <c r="BOH92" s="612"/>
      <c r="BOI92" s="612"/>
      <c r="BOJ92" s="181"/>
      <c r="BOK92" s="611"/>
      <c r="BOL92" s="612"/>
      <c r="BOM92" s="612"/>
      <c r="BON92" s="612"/>
      <c r="BOO92" s="612"/>
      <c r="BOP92" s="612"/>
      <c r="BOQ92" s="181"/>
      <c r="BOR92" s="611"/>
      <c r="BOS92" s="612"/>
      <c r="BOT92" s="612"/>
      <c r="BOU92" s="612"/>
      <c r="BOV92" s="612"/>
      <c r="BOW92" s="612"/>
      <c r="BOX92" s="181"/>
      <c r="BOY92" s="611"/>
      <c r="BOZ92" s="612"/>
      <c r="BPA92" s="612"/>
      <c r="BPB92" s="612"/>
      <c r="BPC92" s="612"/>
      <c r="BPD92" s="612"/>
      <c r="BPE92" s="181"/>
      <c r="BPF92" s="611"/>
      <c r="BPG92" s="612"/>
      <c r="BPH92" s="612"/>
      <c r="BPI92" s="612"/>
      <c r="BPJ92" s="612"/>
      <c r="BPK92" s="612"/>
      <c r="BPL92" s="181"/>
      <c r="BPM92" s="611"/>
      <c r="BPN92" s="612"/>
      <c r="BPO92" s="612"/>
      <c r="BPP92" s="612"/>
      <c r="BPQ92" s="612"/>
      <c r="BPR92" s="612"/>
      <c r="BPS92" s="181"/>
      <c r="BPT92" s="611"/>
      <c r="BPU92" s="612"/>
      <c r="BPV92" s="612"/>
      <c r="BPW92" s="612"/>
      <c r="BPX92" s="612"/>
      <c r="BPY92" s="612"/>
      <c r="BPZ92" s="181"/>
      <c r="BQA92" s="611"/>
      <c r="BQB92" s="612"/>
      <c r="BQC92" s="612"/>
      <c r="BQD92" s="612"/>
      <c r="BQE92" s="612"/>
      <c r="BQF92" s="612"/>
      <c r="BQG92" s="181"/>
      <c r="BQH92" s="611"/>
      <c r="BQI92" s="612"/>
      <c r="BQJ92" s="612"/>
      <c r="BQK92" s="612"/>
      <c r="BQL92" s="612"/>
      <c r="BQM92" s="612"/>
      <c r="BQN92" s="181"/>
      <c r="BQO92" s="611"/>
      <c r="BQP92" s="612"/>
      <c r="BQQ92" s="612"/>
      <c r="BQR92" s="612"/>
      <c r="BQS92" s="612"/>
      <c r="BQT92" s="612"/>
      <c r="BQU92" s="181"/>
      <c r="BQV92" s="611"/>
      <c r="BQW92" s="612"/>
      <c r="BQX92" s="612"/>
      <c r="BQY92" s="612"/>
      <c r="BQZ92" s="612"/>
      <c r="BRA92" s="612"/>
      <c r="BRB92" s="181"/>
      <c r="BRC92" s="611"/>
      <c r="BRD92" s="612"/>
      <c r="BRE92" s="612"/>
      <c r="BRF92" s="612"/>
      <c r="BRG92" s="612"/>
      <c r="BRH92" s="612"/>
      <c r="BRI92" s="181"/>
      <c r="BRJ92" s="611"/>
      <c r="BRK92" s="612"/>
      <c r="BRL92" s="612"/>
      <c r="BRM92" s="612"/>
      <c r="BRN92" s="612"/>
      <c r="BRO92" s="612"/>
      <c r="BRP92" s="181"/>
      <c r="BRQ92" s="611"/>
      <c r="BRR92" s="612"/>
      <c r="BRS92" s="612"/>
      <c r="BRT92" s="612"/>
      <c r="BRU92" s="612"/>
      <c r="BRV92" s="612"/>
      <c r="BRW92" s="181"/>
      <c r="BRX92" s="611"/>
      <c r="BRY92" s="612"/>
      <c r="BRZ92" s="612"/>
      <c r="BSA92" s="612"/>
      <c r="BSB92" s="612"/>
      <c r="BSC92" s="612"/>
      <c r="BSD92" s="181"/>
      <c r="BSE92" s="611"/>
      <c r="BSF92" s="612"/>
      <c r="BSG92" s="612"/>
      <c r="BSH92" s="612"/>
      <c r="BSI92" s="612"/>
      <c r="BSJ92" s="612"/>
      <c r="BSK92" s="181"/>
      <c r="BSL92" s="611"/>
      <c r="BSM92" s="612"/>
      <c r="BSN92" s="612"/>
      <c r="BSO92" s="612"/>
      <c r="BSP92" s="612"/>
      <c r="BSQ92" s="612"/>
      <c r="BSR92" s="181"/>
      <c r="BSS92" s="611"/>
      <c r="BST92" s="612"/>
      <c r="BSU92" s="612"/>
      <c r="BSV92" s="612"/>
      <c r="BSW92" s="612"/>
      <c r="BSX92" s="612"/>
      <c r="BSY92" s="181"/>
      <c r="BSZ92" s="611"/>
      <c r="BTA92" s="612"/>
      <c r="BTB92" s="612"/>
      <c r="BTC92" s="612"/>
      <c r="BTD92" s="612"/>
      <c r="BTE92" s="612"/>
      <c r="BTF92" s="181"/>
      <c r="BTG92" s="611"/>
      <c r="BTH92" s="612"/>
      <c r="BTI92" s="612"/>
      <c r="BTJ92" s="612"/>
      <c r="BTK92" s="612"/>
      <c r="BTL92" s="612"/>
      <c r="BTM92" s="181"/>
      <c r="BTN92" s="611"/>
      <c r="BTO92" s="612"/>
      <c r="BTP92" s="612"/>
      <c r="BTQ92" s="612"/>
      <c r="BTR92" s="612"/>
      <c r="BTS92" s="612"/>
      <c r="BTT92" s="181"/>
      <c r="BTU92" s="611"/>
      <c r="BTV92" s="612"/>
      <c r="BTW92" s="612"/>
      <c r="BTX92" s="612"/>
      <c r="BTY92" s="612"/>
      <c r="BTZ92" s="612"/>
      <c r="BUA92" s="181"/>
      <c r="BUB92" s="611"/>
      <c r="BUC92" s="612"/>
      <c r="BUD92" s="612"/>
      <c r="BUE92" s="612"/>
      <c r="BUF92" s="612"/>
      <c r="BUG92" s="612"/>
      <c r="BUH92" s="181"/>
      <c r="BUI92" s="611"/>
      <c r="BUJ92" s="612"/>
      <c r="BUK92" s="612"/>
      <c r="BUL92" s="612"/>
      <c r="BUM92" s="612"/>
      <c r="BUN92" s="612"/>
      <c r="BUO92" s="181"/>
      <c r="BUP92" s="611"/>
      <c r="BUQ92" s="612"/>
      <c r="BUR92" s="612"/>
      <c r="BUS92" s="612"/>
      <c r="BUT92" s="612"/>
      <c r="BUU92" s="612"/>
      <c r="BUV92" s="181"/>
      <c r="BUW92" s="611"/>
      <c r="BUX92" s="612"/>
      <c r="BUY92" s="612"/>
      <c r="BUZ92" s="612"/>
      <c r="BVA92" s="612"/>
      <c r="BVB92" s="612"/>
      <c r="BVC92" s="181"/>
      <c r="BVD92" s="611"/>
      <c r="BVE92" s="612"/>
      <c r="BVF92" s="612"/>
      <c r="BVG92" s="612"/>
      <c r="BVH92" s="612"/>
      <c r="BVI92" s="612"/>
      <c r="BVJ92" s="181"/>
      <c r="BVK92" s="611"/>
      <c r="BVL92" s="612"/>
      <c r="BVM92" s="612"/>
      <c r="BVN92" s="612"/>
      <c r="BVO92" s="612"/>
      <c r="BVP92" s="612"/>
      <c r="BVQ92" s="181"/>
      <c r="BVR92" s="611"/>
      <c r="BVS92" s="612"/>
      <c r="BVT92" s="612"/>
      <c r="BVU92" s="612"/>
      <c r="BVV92" s="612"/>
      <c r="BVW92" s="612"/>
      <c r="BVX92" s="181"/>
      <c r="BVY92" s="611"/>
      <c r="BVZ92" s="612"/>
      <c r="BWA92" s="612"/>
      <c r="BWB92" s="612"/>
      <c r="BWC92" s="612"/>
      <c r="BWD92" s="612"/>
      <c r="BWE92" s="181"/>
      <c r="BWF92" s="611"/>
      <c r="BWG92" s="612"/>
      <c r="BWH92" s="612"/>
      <c r="BWI92" s="612"/>
      <c r="BWJ92" s="612"/>
      <c r="BWK92" s="612"/>
      <c r="BWL92" s="181"/>
      <c r="BWM92" s="611"/>
      <c r="BWN92" s="612"/>
      <c r="BWO92" s="612"/>
      <c r="BWP92" s="612"/>
      <c r="BWQ92" s="612"/>
      <c r="BWR92" s="612"/>
      <c r="BWS92" s="181"/>
      <c r="BWT92" s="611"/>
      <c r="BWU92" s="612"/>
      <c r="BWV92" s="612"/>
      <c r="BWW92" s="612"/>
      <c r="BWX92" s="612"/>
      <c r="BWY92" s="612"/>
      <c r="BWZ92" s="181"/>
      <c r="BXA92" s="611"/>
      <c r="BXB92" s="612"/>
      <c r="BXC92" s="612"/>
      <c r="BXD92" s="612"/>
      <c r="BXE92" s="612"/>
      <c r="BXF92" s="612"/>
      <c r="BXG92" s="181"/>
      <c r="BXH92" s="611"/>
      <c r="BXI92" s="612"/>
      <c r="BXJ92" s="612"/>
      <c r="BXK92" s="612"/>
      <c r="BXL92" s="612"/>
      <c r="BXM92" s="612"/>
      <c r="BXN92" s="181"/>
      <c r="BXO92" s="611"/>
      <c r="BXP92" s="612"/>
      <c r="BXQ92" s="612"/>
      <c r="BXR92" s="612"/>
      <c r="BXS92" s="612"/>
      <c r="BXT92" s="612"/>
      <c r="BXU92" s="181"/>
      <c r="BXV92" s="611"/>
      <c r="BXW92" s="612"/>
      <c r="BXX92" s="612"/>
      <c r="BXY92" s="612"/>
      <c r="BXZ92" s="612"/>
      <c r="BYA92" s="612"/>
      <c r="BYB92" s="181"/>
      <c r="BYC92" s="611"/>
      <c r="BYD92" s="612"/>
      <c r="BYE92" s="612"/>
      <c r="BYF92" s="612"/>
      <c r="BYG92" s="612"/>
      <c r="BYH92" s="612"/>
      <c r="BYI92" s="181"/>
      <c r="BYJ92" s="611"/>
      <c r="BYK92" s="612"/>
      <c r="BYL92" s="612"/>
      <c r="BYM92" s="612"/>
      <c r="BYN92" s="612"/>
      <c r="BYO92" s="612"/>
      <c r="BYP92" s="181"/>
      <c r="BYQ92" s="611"/>
      <c r="BYR92" s="612"/>
      <c r="BYS92" s="612"/>
      <c r="BYT92" s="612"/>
      <c r="BYU92" s="612"/>
      <c r="BYV92" s="612"/>
      <c r="BYW92" s="181"/>
      <c r="BYX92" s="611"/>
      <c r="BYY92" s="612"/>
      <c r="BYZ92" s="612"/>
      <c r="BZA92" s="612"/>
      <c r="BZB92" s="612"/>
      <c r="BZC92" s="612"/>
      <c r="BZD92" s="181"/>
      <c r="BZE92" s="611"/>
      <c r="BZF92" s="612"/>
      <c r="BZG92" s="612"/>
      <c r="BZH92" s="612"/>
      <c r="BZI92" s="612"/>
      <c r="BZJ92" s="612"/>
      <c r="BZK92" s="181"/>
      <c r="BZL92" s="611"/>
      <c r="BZM92" s="612"/>
      <c r="BZN92" s="612"/>
      <c r="BZO92" s="612"/>
      <c r="BZP92" s="612"/>
      <c r="BZQ92" s="612"/>
      <c r="BZR92" s="181"/>
      <c r="BZS92" s="611"/>
      <c r="BZT92" s="612"/>
      <c r="BZU92" s="612"/>
      <c r="BZV92" s="612"/>
      <c r="BZW92" s="612"/>
      <c r="BZX92" s="612"/>
      <c r="BZY92" s="181"/>
      <c r="BZZ92" s="611"/>
      <c r="CAA92" s="612"/>
      <c r="CAB92" s="612"/>
      <c r="CAC92" s="612"/>
      <c r="CAD92" s="612"/>
      <c r="CAE92" s="612"/>
      <c r="CAF92" s="181"/>
      <c r="CAG92" s="611"/>
      <c r="CAH92" s="612"/>
      <c r="CAI92" s="612"/>
      <c r="CAJ92" s="612"/>
      <c r="CAK92" s="612"/>
      <c r="CAL92" s="612"/>
      <c r="CAM92" s="181"/>
      <c r="CAN92" s="611"/>
      <c r="CAO92" s="612"/>
      <c r="CAP92" s="612"/>
      <c r="CAQ92" s="612"/>
      <c r="CAR92" s="612"/>
      <c r="CAS92" s="612"/>
      <c r="CAT92" s="181"/>
      <c r="CAU92" s="611"/>
      <c r="CAV92" s="612"/>
      <c r="CAW92" s="612"/>
      <c r="CAX92" s="612"/>
      <c r="CAY92" s="612"/>
      <c r="CAZ92" s="612"/>
      <c r="CBA92" s="181"/>
      <c r="CBB92" s="611"/>
      <c r="CBC92" s="612"/>
      <c r="CBD92" s="612"/>
      <c r="CBE92" s="612"/>
      <c r="CBF92" s="612"/>
      <c r="CBG92" s="612"/>
      <c r="CBH92" s="181"/>
      <c r="CBI92" s="611"/>
      <c r="CBJ92" s="612"/>
      <c r="CBK92" s="612"/>
      <c r="CBL92" s="612"/>
      <c r="CBM92" s="612"/>
      <c r="CBN92" s="612"/>
      <c r="CBO92" s="181"/>
      <c r="CBP92" s="611"/>
      <c r="CBQ92" s="612"/>
      <c r="CBR92" s="612"/>
      <c r="CBS92" s="612"/>
      <c r="CBT92" s="612"/>
      <c r="CBU92" s="612"/>
      <c r="CBV92" s="181"/>
      <c r="CBW92" s="611"/>
      <c r="CBX92" s="612"/>
      <c r="CBY92" s="612"/>
      <c r="CBZ92" s="612"/>
      <c r="CCA92" s="612"/>
      <c r="CCB92" s="612"/>
      <c r="CCC92" s="181"/>
      <c r="CCD92" s="611"/>
      <c r="CCE92" s="612"/>
      <c r="CCF92" s="612"/>
      <c r="CCG92" s="612"/>
      <c r="CCH92" s="612"/>
      <c r="CCI92" s="612"/>
      <c r="CCJ92" s="181"/>
      <c r="CCK92" s="611"/>
      <c r="CCL92" s="612"/>
      <c r="CCM92" s="612"/>
      <c r="CCN92" s="612"/>
      <c r="CCO92" s="612"/>
      <c r="CCP92" s="612"/>
      <c r="CCQ92" s="181"/>
      <c r="CCR92" s="611"/>
      <c r="CCS92" s="612"/>
      <c r="CCT92" s="612"/>
      <c r="CCU92" s="612"/>
      <c r="CCV92" s="612"/>
      <c r="CCW92" s="612"/>
      <c r="CCX92" s="181"/>
      <c r="CCY92" s="611"/>
      <c r="CCZ92" s="612"/>
      <c r="CDA92" s="612"/>
      <c r="CDB92" s="612"/>
      <c r="CDC92" s="612"/>
      <c r="CDD92" s="612"/>
      <c r="CDE92" s="181"/>
      <c r="CDF92" s="611"/>
      <c r="CDG92" s="612"/>
      <c r="CDH92" s="612"/>
      <c r="CDI92" s="612"/>
      <c r="CDJ92" s="612"/>
      <c r="CDK92" s="612"/>
      <c r="CDL92" s="181"/>
      <c r="CDM92" s="611"/>
      <c r="CDN92" s="612"/>
      <c r="CDO92" s="612"/>
      <c r="CDP92" s="612"/>
      <c r="CDQ92" s="612"/>
      <c r="CDR92" s="612"/>
      <c r="CDS92" s="181"/>
      <c r="CDT92" s="611"/>
      <c r="CDU92" s="612"/>
      <c r="CDV92" s="612"/>
      <c r="CDW92" s="612"/>
      <c r="CDX92" s="612"/>
      <c r="CDY92" s="612"/>
      <c r="CDZ92" s="181"/>
      <c r="CEA92" s="611"/>
      <c r="CEB92" s="612"/>
      <c r="CEC92" s="612"/>
      <c r="CED92" s="612"/>
      <c r="CEE92" s="612"/>
      <c r="CEF92" s="612"/>
      <c r="CEG92" s="181"/>
      <c r="CEH92" s="611"/>
      <c r="CEI92" s="612"/>
      <c r="CEJ92" s="612"/>
      <c r="CEK92" s="612"/>
      <c r="CEL92" s="612"/>
      <c r="CEM92" s="612"/>
      <c r="CEN92" s="181"/>
      <c r="CEO92" s="611"/>
      <c r="CEP92" s="612"/>
      <c r="CEQ92" s="612"/>
      <c r="CER92" s="612"/>
      <c r="CES92" s="612"/>
      <c r="CET92" s="612"/>
      <c r="CEU92" s="181"/>
      <c r="CEV92" s="611"/>
      <c r="CEW92" s="612"/>
      <c r="CEX92" s="612"/>
      <c r="CEY92" s="612"/>
      <c r="CEZ92" s="612"/>
      <c r="CFA92" s="612"/>
      <c r="CFB92" s="181"/>
      <c r="CFC92" s="611"/>
      <c r="CFD92" s="612"/>
      <c r="CFE92" s="612"/>
      <c r="CFF92" s="612"/>
      <c r="CFG92" s="612"/>
      <c r="CFH92" s="612"/>
      <c r="CFI92" s="181"/>
      <c r="CFJ92" s="611"/>
      <c r="CFK92" s="612"/>
      <c r="CFL92" s="612"/>
      <c r="CFM92" s="612"/>
      <c r="CFN92" s="612"/>
      <c r="CFO92" s="612"/>
      <c r="CFP92" s="181"/>
      <c r="CFQ92" s="611"/>
      <c r="CFR92" s="612"/>
      <c r="CFS92" s="612"/>
      <c r="CFT92" s="612"/>
      <c r="CFU92" s="612"/>
      <c r="CFV92" s="612"/>
      <c r="CFW92" s="181"/>
      <c r="CFX92" s="611"/>
      <c r="CFY92" s="612"/>
      <c r="CFZ92" s="612"/>
      <c r="CGA92" s="612"/>
      <c r="CGB92" s="612"/>
      <c r="CGC92" s="612"/>
      <c r="CGD92" s="181"/>
      <c r="CGE92" s="611"/>
      <c r="CGF92" s="612"/>
      <c r="CGG92" s="612"/>
      <c r="CGH92" s="612"/>
      <c r="CGI92" s="612"/>
      <c r="CGJ92" s="612"/>
      <c r="CGK92" s="181"/>
      <c r="CGL92" s="611"/>
      <c r="CGM92" s="612"/>
      <c r="CGN92" s="612"/>
      <c r="CGO92" s="612"/>
      <c r="CGP92" s="612"/>
      <c r="CGQ92" s="612"/>
      <c r="CGR92" s="181"/>
      <c r="CGS92" s="611"/>
      <c r="CGT92" s="612"/>
      <c r="CGU92" s="612"/>
      <c r="CGV92" s="612"/>
      <c r="CGW92" s="612"/>
      <c r="CGX92" s="612"/>
      <c r="CGY92" s="181"/>
      <c r="CGZ92" s="611"/>
      <c r="CHA92" s="612"/>
      <c r="CHB92" s="612"/>
      <c r="CHC92" s="612"/>
      <c r="CHD92" s="612"/>
      <c r="CHE92" s="612"/>
      <c r="CHF92" s="181"/>
      <c r="CHG92" s="611"/>
      <c r="CHH92" s="612"/>
      <c r="CHI92" s="612"/>
      <c r="CHJ92" s="612"/>
      <c r="CHK92" s="612"/>
      <c r="CHL92" s="612"/>
      <c r="CHM92" s="181"/>
      <c r="CHN92" s="611"/>
      <c r="CHO92" s="612"/>
      <c r="CHP92" s="612"/>
      <c r="CHQ92" s="612"/>
      <c r="CHR92" s="612"/>
      <c r="CHS92" s="612"/>
      <c r="CHT92" s="181"/>
      <c r="CHU92" s="611"/>
      <c r="CHV92" s="612"/>
      <c r="CHW92" s="612"/>
      <c r="CHX92" s="612"/>
      <c r="CHY92" s="612"/>
      <c r="CHZ92" s="612"/>
      <c r="CIA92" s="181"/>
      <c r="CIB92" s="611"/>
      <c r="CIC92" s="612"/>
      <c r="CID92" s="612"/>
      <c r="CIE92" s="612"/>
      <c r="CIF92" s="612"/>
      <c r="CIG92" s="612"/>
      <c r="CIH92" s="181"/>
      <c r="CII92" s="611"/>
      <c r="CIJ92" s="612"/>
      <c r="CIK92" s="612"/>
      <c r="CIL92" s="612"/>
      <c r="CIM92" s="612"/>
      <c r="CIN92" s="612"/>
      <c r="CIO92" s="181"/>
      <c r="CIP92" s="611"/>
      <c r="CIQ92" s="612"/>
      <c r="CIR92" s="612"/>
      <c r="CIS92" s="612"/>
      <c r="CIT92" s="612"/>
      <c r="CIU92" s="612"/>
      <c r="CIV92" s="181"/>
      <c r="CIW92" s="611"/>
      <c r="CIX92" s="612"/>
      <c r="CIY92" s="612"/>
      <c r="CIZ92" s="612"/>
      <c r="CJA92" s="612"/>
      <c r="CJB92" s="612"/>
      <c r="CJC92" s="181"/>
      <c r="CJD92" s="611"/>
      <c r="CJE92" s="612"/>
      <c r="CJF92" s="612"/>
      <c r="CJG92" s="612"/>
      <c r="CJH92" s="612"/>
      <c r="CJI92" s="612"/>
      <c r="CJJ92" s="181"/>
      <c r="CJK92" s="611"/>
      <c r="CJL92" s="612"/>
      <c r="CJM92" s="612"/>
      <c r="CJN92" s="612"/>
      <c r="CJO92" s="612"/>
      <c r="CJP92" s="612"/>
      <c r="CJQ92" s="181"/>
      <c r="CJR92" s="611"/>
      <c r="CJS92" s="612"/>
      <c r="CJT92" s="612"/>
      <c r="CJU92" s="612"/>
      <c r="CJV92" s="612"/>
      <c r="CJW92" s="612"/>
      <c r="CJX92" s="181"/>
      <c r="CJY92" s="611"/>
      <c r="CJZ92" s="612"/>
      <c r="CKA92" s="612"/>
      <c r="CKB92" s="612"/>
      <c r="CKC92" s="612"/>
      <c r="CKD92" s="612"/>
      <c r="CKE92" s="181"/>
      <c r="CKF92" s="611"/>
      <c r="CKG92" s="612"/>
      <c r="CKH92" s="612"/>
      <c r="CKI92" s="612"/>
      <c r="CKJ92" s="612"/>
      <c r="CKK92" s="612"/>
      <c r="CKL92" s="181"/>
      <c r="CKM92" s="611"/>
      <c r="CKN92" s="612"/>
      <c r="CKO92" s="612"/>
      <c r="CKP92" s="612"/>
      <c r="CKQ92" s="612"/>
      <c r="CKR92" s="612"/>
      <c r="CKS92" s="181"/>
      <c r="CKT92" s="611"/>
      <c r="CKU92" s="612"/>
      <c r="CKV92" s="612"/>
      <c r="CKW92" s="612"/>
      <c r="CKX92" s="612"/>
      <c r="CKY92" s="612"/>
      <c r="CKZ92" s="181"/>
      <c r="CLA92" s="611"/>
      <c r="CLB92" s="612"/>
      <c r="CLC92" s="612"/>
      <c r="CLD92" s="612"/>
      <c r="CLE92" s="612"/>
      <c r="CLF92" s="612"/>
      <c r="CLG92" s="181"/>
      <c r="CLH92" s="611"/>
      <c r="CLI92" s="612"/>
      <c r="CLJ92" s="612"/>
      <c r="CLK92" s="612"/>
      <c r="CLL92" s="612"/>
      <c r="CLM92" s="612"/>
      <c r="CLN92" s="181"/>
      <c r="CLO92" s="611"/>
      <c r="CLP92" s="612"/>
      <c r="CLQ92" s="612"/>
      <c r="CLR92" s="612"/>
      <c r="CLS92" s="612"/>
      <c r="CLT92" s="612"/>
      <c r="CLU92" s="181"/>
      <c r="CLV92" s="611"/>
      <c r="CLW92" s="612"/>
      <c r="CLX92" s="612"/>
      <c r="CLY92" s="612"/>
      <c r="CLZ92" s="612"/>
      <c r="CMA92" s="612"/>
      <c r="CMB92" s="181"/>
      <c r="CMC92" s="611"/>
      <c r="CMD92" s="612"/>
      <c r="CME92" s="612"/>
      <c r="CMF92" s="612"/>
      <c r="CMG92" s="612"/>
      <c r="CMH92" s="612"/>
      <c r="CMI92" s="181"/>
      <c r="CMJ92" s="611"/>
      <c r="CMK92" s="612"/>
      <c r="CML92" s="612"/>
      <c r="CMM92" s="612"/>
      <c r="CMN92" s="612"/>
      <c r="CMO92" s="612"/>
      <c r="CMP92" s="181"/>
      <c r="CMQ92" s="611"/>
      <c r="CMR92" s="612"/>
      <c r="CMS92" s="612"/>
      <c r="CMT92" s="612"/>
      <c r="CMU92" s="612"/>
      <c r="CMV92" s="612"/>
      <c r="CMW92" s="181"/>
      <c r="CMX92" s="611"/>
      <c r="CMY92" s="612"/>
      <c r="CMZ92" s="612"/>
      <c r="CNA92" s="612"/>
      <c r="CNB92" s="612"/>
      <c r="CNC92" s="612"/>
      <c r="CND92" s="181"/>
      <c r="CNE92" s="611"/>
      <c r="CNF92" s="612"/>
      <c r="CNG92" s="612"/>
      <c r="CNH92" s="612"/>
      <c r="CNI92" s="612"/>
      <c r="CNJ92" s="612"/>
      <c r="CNK92" s="181"/>
      <c r="CNL92" s="611"/>
      <c r="CNM92" s="612"/>
      <c r="CNN92" s="612"/>
      <c r="CNO92" s="612"/>
      <c r="CNP92" s="612"/>
      <c r="CNQ92" s="612"/>
      <c r="CNR92" s="181"/>
      <c r="CNS92" s="611"/>
      <c r="CNT92" s="612"/>
      <c r="CNU92" s="612"/>
      <c r="CNV92" s="612"/>
      <c r="CNW92" s="612"/>
      <c r="CNX92" s="612"/>
      <c r="CNY92" s="181"/>
      <c r="CNZ92" s="611"/>
      <c r="COA92" s="612"/>
      <c r="COB92" s="612"/>
      <c r="COC92" s="612"/>
      <c r="COD92" s="612"/>
      <c r="COE92" s="612"/>
      <c r="COF92" s="181"/>
      <c r="COG92" s="611"/>
      <c r="COH92" s="612"/>
      <c r="COI92" s="612"/>
      <c r="COJ92" s="612"/>
      <c r="COK92" s="612"/>
      <c r="COL92" s="612"/>
      <c r="COM92" s="181"/>
      <c r="CON92" s="611"/>
      <c r="COO92" s="612"/>
      <c r="COP92" s="612"/>
      <c r="COQ92" s="612"/>
      <c r="COR92" s="612"/>
      <c r="COS92" s="612"/>
      <c r="COT92" s="181"/>
      <c r="COU92" s="611"/>
      <c r="COV92" s="612"/>
      <c r="COW92" s="612"/>
      <c r="COX92" s="612"/>
      <c r="COY92" s="612"/>
      <c r="COZ92" s="612"/>
      <c r="CPA92" s="181"/>
      <c r="CPB92" s="611"/>
      <c r="CPC92" s="612"/>
      <c r="CPD92" s="612"/>
      <c r="CPE92" s="612"/>
      <c r="CPF92" s="612"/>
      <c r="CPG92" s="612"/>
      <c r="CPH92" s="181"/>
      <c r="CPI92" s="611"/>
      <c r="CPJ92" s="612"/>
      <c r="CPK92" s="612"/>
      <c r="CPL92" s="612"/>
      <c r="CPM92" s="612"/>
      <c r="CPN92" s="612"/>
      <c r="CPO92" s="181"/>
      <c r="CPP92" s="611"/>
      <c r="CPQ92" s="612"/>
      <c r="CPR92" s="612"/>
      <c r="CPS92" s="612"/>
      <c r="CPT92" s="612"/>
      <c r="CPU92" s="612"/>
      <c r="CPV92" s="181"/>
      <c r="CPW92" s="611"/>
      <c r="CPX92" s="612"/>
      <c r="CPY92" s="612"/>
      <c r="CPZ92" s="612"/>
      <c r="CQA92" s="612"/>
      <c r="CQB92" s="612"/>
      <c r="CQC92" s="181"/>
      <c r="CQD92" s="611"/>
      <c r="CQE92" s="612"/>
      <c r="CQF92" s="612"/>
      <c r="CQG92" s="612"/>
      <c r="CQH92" s="612"/>
      <c r="CQI92" s="612"/>
      <c r="CQJ92" s="181"/>
      <c r="CQK92" s="611"/>
      <c r="CQL92" s="612"/>
      <c r="CQM92" s="612"/>
      <c r="CQN92" s="612"/>
      <c r="CQO92" s="612"/>
      <c r="CQP92" s="612"/>
      <c r="CQQ92" s="181"/>
      <c r="CQR92" s="611"/>
      <c r="CQS92" s="612"/>
      <c r="CQT92" s="612"/>
      <c r="CQU92" s="612"/>
      <c r="CQV92" s="612"/>
      <c r="CQW92" s="612"/>
      <c r="CQX92" s="181"/>
      <c r="CQY92" s="611"/>
      <c r="CQZ92" s="612"/>
      <c r="CRA92" s="612"/>
      <c r="CRB92" s="612"/>
      <c r="CRC92" s="612"/>
      <c r="CRD92" s="612"/>
      <c r="CRE92" s="181"/>
      <c r="CRF92" s="611"/>
      <c r="CRG92" s="612"/>
      <c r="CRH92" s="612"/>
      <c r="CRI92" s="612"/>
      <c r="CRJ92" s="612"/>
      <c r="CRK92" s="612"/>
      <c r="CRL92" s="181"/>
      <c r="CRM92" s="611"/>
      <c r="CRN92" s="612"/>
      <c r="CRO92" s="612"/>
      <c r="CRP92" s="612"/>
      <c r="CRQ92" s="612"/>
      <c r="CRR92" s="612"/>
      <c r="CRS92" s="181"/>
      <c r="CRT92" s="611"/>
      <c r="CRU92" s="612"/>
      <c r="CRV92" s="612"/>
      <c r="CRW92" s="612"/>
      <c r="CRX92" s="612"/>
      <c r="CRY92" s="612"/>
      <c r="CRZ92" s="181"/>
      <c r="CSA92" s="611"/>
      <c r="CSB92" s="612"/>
      <c r="CSC92" s="612"/>
      <c r="CSD92" s="612"/>
      <c r="CSE92" s="612"/>
      <c r="CSF92" s="612"/>
      <c r="CSG92" s="181"/>
      <c r="CSH92" s="611"/>
      <c r="CSI92" s="612"/>
      <c r="CSJ92" s="612"/>
      <c r="CSK92" s="612"/>
      <c r="CSL92" s="612"/>
      <c r="CSM92" s="612"/>
      <c r="CSN92" s="181"/>
      <c r="CSO92" s="611"/>
      <c r="CSP92" s="612"/>
      <c r="CSQ92" s="612"/>
      <c r="CSR92" s="612"/>
      <c r="CSS92" s="612"/>
      <c r="CST92" s="612"/>
      <c r="CSU92" s="181"/>
      <c r="CSV92" s="611"/>
      <c r="CSW92" s="612"/>
      <c r="CSX92" s="612"/>
      <c r="CSY92" s="612"/>
      <c r="CSZ92" s="612"/>
      <c r="CTA92" s="612"/>
      <c r="CTB92" s="181"/>
      <c r="CTC92" s="611"/>
      <c r="CTD92" s="612"/>
      <c r="CTE92" s="612"/>
      <c r="CTF92" s="612"/>
      <c r="CTG92" s="612"/>
      <c r="CTH92" s="612"/>
      <c r="CTI92" s="181"/>
      <c r="CTJ92" s="611"/>
      <c r="CTK92" s="612"/>
      <c r="CTL92" s="612"/>
      <c r="CTM92" s="612"/>
      <c r="CTN92" s="612"/>
      <c r="CTO92" s="612"/>
      <c r="CTP92" s="181"/>
      <c r="CTQ92" s="611"/>
      <c r="CTR92" s="612"/>
      <c r="CTS92" s="612"/>
      <c r="CTT92" s="612"/>
      <c r="CTU92" s="612"/>
      <c r="CTV92" s="612"/>
      <c r="CTW92" s="181"/>
      <c r="CTX92" s="611"/>
      <c r="CTY92" s="612"/>
      <c r="CTZ92" s="612"/>
      <c r="CUA92" s="612"/>
      <c r="CUB92" s="612"/>
      <c r="CUC92" s="612"/>
      <c r="CUD92" s="181"/>
      <c r="CUE92" s="611"/>
      <c r="CUF92" s="612"/>
      <c r="CUG92" s="612"/>
      <c r="CUH92" s="612"/>
      <c r="CUI92" s="612"/>
      <c r="CUJ92" s="612"/>
      <c r="CUK92" s="181"/>
      <c r="CUL92" s="611"/>
      <c r="CUM92" s="612"/>
      <c r="CUN92" s="612"/>
      <c r="CUO92" s="612"/>
      <c r="CUP92" s="612"/>
      <c r="CUQ92" s="612"/>
      <c r="CUR92" s="181"/>
      <c r="CUS92" s="611"/>
      <c r="CUT92" s="612"/>
      <c r="CUU92" s="612"/>
      <c r="CUV92" s="612"/>
      <c r="CUW92" s="612"/>
      <c r="CUX92" s="612"/>
      <c r="CUY92" s="181"/>
      <c r="CUZ92" s="611"/>
      <c r="CVA92" s="612"/>
      <c r="CVB92" s="612"/>
      <c r="CVC92" s="612"/>
      <c r="CVD92" s="612"/>
      <c r="CVE92" s="612"/>
      <c r="CVF92" s="181"/>
      <c r="CVG92" s="611"/>
      <c r="CVH92" s="612"/>
      <c r="CVI92" s="612"/>
      <c r="CVJ92" s="612"/>
      <c r="CVK92" s="612"/>
      <c r="CVL92" s="612"/>
      <c r="CVM92" s="181"/>
      <c r="CVN92" s="611"/>
      <c r="CVO92" s="612"/>
      <c r="CVP92" s="612"/>
      <c r="CVQ92" s="612"/>
      <c r="CVR92" s="612"/>
      <c r="CVS92" s="612"/>
      <c r="CVT92" s="181"/>
      <c r="CVU92" s="611"/>
      <c r="CVV92" s="612"/>
      <c r="CVW92" s="612"/>
      <c r="CVX92" s="612"/>
      <c r="CVY92" s="612"/>
      <c r="CVZ92" s="612"/>
      <c r="CWA92" s="181"/>
      <c r="CWB92" s="611"/>
      <c r="CWC92" s="612"/>
      <c r="CWD92" s="612"/>
      <c r="CWE92" s="612"/>
      <c r="CWF92" s="612"/>
      <c r="CWG92" s="612"/>
      <c r="CWH92" s="181"/>
      <c r="CWI92" s="611"/>
      <c r="CWJ92" s="612"/>
      <c r="CWK92" s="612"/>
      <c r="CWL92" s="612"/>
      <c r="CWM92" s="612"/>
      <c r="CWN92" s="612"/>
      <c r="CWO92" s="181"/>
      <c r="CWP92" s="611"/>
      <c r="CWQ92" s="612"/>
      <c r="CWR92" s="612"/>
      <c r="CWS92" s="612"/>
      <c r="CWT92" s="612"/>
      <c r="CWU92" s="612"/>
      <c r="CWV92" s="181"/>
      <c r="CWW92" s="611"/>
      <c r="CWX92" s="612"/>
      <c r="CWY92" s="612"/>
      <c r="CWZ92" s="612"/>
      <c r="CXA92" s="612"/>
      <c r="CXB92" s="612"/>
      <c r="CXC92" s="181"/>
      <c r="CXD92" s="611"/>
      <c r="CXE92" s="612"/>
      <c r="CXF92" s="612"/>
      <c r="CXG92" s="612"/>
      <c r="CXH92" s="612"/>
      <c r="CXI92" s="612"/>
      <c r="CXJ92" s="181"/>
      <c r="CXK92" s="611"/>
      <c r="CXL92" s="612"/>
      <c r="CXM92" s="612"/>
      <c r="CXN92" s="612"/>
      <c r="CXO92" s="612"/>
      <c r="CXP92" s="612"/>
      <c r="CXQ92" s="181"/>
      <c r="CXR92" s="611"/>
      <c r="CXS92" s="612"/>
      <c r="CXT92" s="612"/>
      <c r="CXU92" s="612"/>
      <c r="CXV92" s="612"/>
      <c r="CXW92" s="612"/>
      <c r="CXX92" s="181"/>
      <c r="CXY92" s="611"/>
      <c r="CXZ92" s="612"/>
      <c r="CYA92" s="612"/>
      <c r="CYB92" s="612"/>
      <c r="CYC92" s="612"/>
      <c r="CYD92" s="612"/>
      <c r="CYE92" s="181"/>
      <c r="CYF92" s="611"/>
      <c r="CYG92" s="612"/>
      <c r="CYH92" s="612"/>
      <c r="CYI92" s="612"/>
      <c r="CYJ92" s="612"/>
      <c r="CYK92" s="612"/>
      <c r="CYL92" s="181"/>
      <c r="CYM92" s="611"/>
      <c r="CYN92" s="612"/>
      <c r="CYO92" s="612"/>
      <c r="CYP92" s="612"/>
      <c r="CYQ92" s="612"/>
      <c r="CYR92" s="612"/>
      <c r="CYS92" s="181"/>
      <c r="CYT92" s="611"/>
      <c r="CYU92" s="612"/>
      <c r="CYV92" s="612"/>
      <c r="CYW92" s="612"/>
      <c r="CYX92" s="612"/>
      <c r="CYY92" s="612"/>
      <c r="CYZ92" s="181"/>
      <c r="CZA92" s="611"/>
      <c r="CZB92" s="612"/>
      <c r="CZC92" s="612"/>
      <c r="CZD92" s="612"/>
      <c r="CZE92" s="612"/>
      <c r="CZF92" s="612"/>
      <c r="CZG92" s="181"/>
      <c r="CZH92" s="611"/>
      <c r="CZI92" s="612"/>
      <c r="CZJ92" s="612"/>
      <c r="CZK92" s="612"/>
      <c r="CZL92" s="612"/>
      <c r="CZM92" s="612"/>
      <c r="CZN92" s="181"/>
      <c r="CZO92" s="611"/>
      <c r="CZP92" s="612"/>
      <c r="CZQ92" s="612"/>
      <c r="CZR92" s="612"/>
      <c r="CZS92" s="612"/>
      <c r="CZT92" s="612"/>
      <c r="CZU92" s="181"/>
      <c r="CZV92" s="611"/>
      <c r="CZW92" s="612"/>
      <c r="CZX92" s="612"/>
      <c r="CZY92" s="612"/>
      <c r="CZZ92" s="612"/>
      <c r="DAA92" s="612"/>
      <c r="DAB92" s="181"/>
      <c r="DAC92" s="611"/>
      <c r="DAD92" s="612"/>
      <c r="DAE92" s="612"/>
      <c r="DAF92" s="612"/>
      <c r="DAG92" s="612"/>
      <c r="DAH92" s="612"/>
      <c r="DAI92" s="181"/>
      <c r="DAJ92" s="611"/>
      <c r="DAK92" s="612"/>
      <c r="DAL92" s="612"/>
      <c r="DAM92" s="612"/>
      <c r="DAN92" s="612"/>
      <c r="DAO92" s="612"/>
      <c r="DAP92" s="181"/>
      <c r="DAQ92" s="611"/>
      <c r="DAR92" s="612"/>
      <c r="DAS92" s="612"/>
      <c r="DAT92" s="612"/>
      <c r="DAU92" s="612"/>
      <c r="DAV92" s="612"/>
      <c r="DAW92" s="181"/>
      <c r="DAX92" s="611"/>
      <c r="DAY92" s="612"/>
      <c r="DAZ92" s="612"/>
      <c r="DBA92" s="612"/>
      <c r="DBB92" s="612"/>
      <c r="DBC92" s="612"/>
      <c r="DBD92" s="181"/>
      <c r="DBE92" s="611"/>
      <c r="DBF92" s="612"/>
      <c r="DBG92" s="612"/>
      <c r="DBH92" s="612"/>
      <c r="DBI92" s="612"/>
      <c r="DBJ92" s="612"/>
      <c r="DBK92" s="181"/>
      <c r="DBL92" s="611"/>
      <c r="DBM92" s="612"/>
      <c r="DBN92" s="612"/>
      <c r="DBO92" s="612"/>
      <c r="DBP92" s="612"/>
      <c r="DBQ92" s="612"/>
      <c r="DBR92" s="181"/>
      <c r="DBS92" s="611"/>
      <c r="DBT92" s="612"/>
      <c r="DBU92" s="612"/>
      <c r="DBV92" s="612"/>
      <c r="DBW92" s="612"/>
      <c r="DBX92" s="612"/>
      <c r="DBY92" s="181"/>
      <c r="DBZ92" s="611"/>
      <c r="DCA92" s="612"/>
      <c r="DCB92" s="612"/>
      <c r="DCC92" s="612"/>
      <c r="DCD92" s="612"/>
      <c r="DCE92" s="612"/>
      <c r="DCF92" s="181"/>
      <c r="DCG92" s="611"/>
      <c r="DCH92" s="612"/>
      <c r="DCI92" s="612"/>
      <c r="DCJ92" s="612"/>
      <c r="DCK92" s="612"/>
      <c r="DCL92" s="612"/>
      <c r="DCM92" s="181"/>
      <c r="DCN92" s="611"/>
      <c r="DCO92" s="612"/>
      <c r="DCP92" s="612"/>
      <c r="DCQ92" s="612"/>
      <c r="DCR92" s="612"/>
      <c r="DCS92" s="612"/>
      <c r="DCT92" s="181"/>
      <c r="DCU92" s="611"/>
      <c r="DCV92" s="612"/>
      <c r="DCW92" s="612"/>
      <c r="DCX92" s="612"/>
      <c r="DCY92" s="612"/>
      <c r="DCZ92" s="612"/>
      <c r="DDA92" s="181"/>
      <c r="DDB92" s="611"/>
      <c r="DDC92" s="612"/>
      <c r="DDD92" s="612"/>
      <c r="DDE92" s="612"/>
      <c r="DDF92" s="612"/>
      <c r="DDG92" s="612"/>
      <c r="DDH92" s="181"/>
      <c r="DDI92" s="611"/>
      <c r="DDJ92" s="612"/>
      <c r="DDK92" s="612"/>
      <c r="DDL92" s="612"/>
      <c r="DDM92" s="612"/>
      <c r="DDN92" s="612"/>
      <c r="DDO92" s="181"/>
      <c r="DDP92" s="611"/>
      <c r="DDQ92" s="612"/>
      <c r="DDR92" s="612"/>
      <c r="DDS92" s="612"/>
      <c r="DDT92" s="612"/>
      <c r="DDU92" s="612"/>
      <c r="DDV92" s="181"/>
      <c r="DDW92" s="611"/>
      <c r="DDX92" s="612"/>
      <c r="DDY92" s="612"/>
      <c r="DDZ92" s="612"/>
      <c r="DEA92" s="612"/>
      <c r="DEB92" s="612"/>
      <c r="DEC92" s="181"/>
      <c r="DED92" s="611"/>
      <c r="DEE92" s="612"/>
      <c r="DEF92" s="612"/>
      <c r="DEG92" s="612"/>
      <c r="DEH92" s="612"/>
      <c r="DEI92" s="612"/>
      <c r="DEJ92" s="181"/>
      <c r="DEK92" s="611"/>
      <c r="DEL92" s="612"/>
      <c r="DEM92" s="612"/>
      <c r="DEN92" s="612"/>
      <c r="DEO92" s="612"/>
      <c r="DEP92" s="612"/>
      <c r="DEQ92" s="181"/>
      <c r="DER92" s="611"/>
      <c r="DES92" s="612"/>
      <c r="DET92" s="612"/>
      <c r="DEU92" s="612"/>
      <c r="DEV92" s="612"/>
      <c r="DEW92" s="612"/>
      <c r="DEX92" s="181"/>
      <c r="DEY92" s="611"/>
      <c r="DEZ92" s="612"/>
      <c r="DFA92" s="612"/>
      <c r="DFB92" s="612"/>
      <c r="DFC92" s="612"/>
      <c r="DFD92" s="612"/>
      <c r="DFE92" s="181"/>
      <c r="DFF92" s="611"/>
      <c r="DFG92" s="612"/>
      <c r="DFH92" s="612"/>
      <c r="DFI92" s="612"/>
      <c r="DFJ92" s="612"/>
      <c r="DFK92" s="612"/>
      <c r="DFL92" s="181"/>
      <c r="DFM92" s="611"/>
      <c r="DFN92" s="612"/>
      <c r="DFO92" s="612"/>
      <c r="DFP92" s="612"/>
      <c r="DFQ92" s="612"/>
      <c r="DFR92" s="612"/>
      <c r="DFS92" s="181"/>
      <c r="DFT92" s="611"/>
      <c r="DFU92" s="612"/>
      <c r="DFV92" s="612"/>
      <c r="DFW92" s="612"/>
      <c r="DFX92" s="612"/>
      <c r="DFY92" s="612"/>
      <c r="DFZ92" s="181"/>
      <c r="DGA92" s="611"/>
      <c r="DGB92" s="612"/>
      <c r="DGC92" s="612"/>
      <c r="DGD92" s="612"/>
      <c r="DGE92" s="612"/>
      <c r="DGF92" s="612"/>
      <c r="DGG92" s="181"/>
      <c r="DGH92" s="611"/>
      <c r="DGI92" s="612"/>
      <c r="DGJ92" s="612"/>
      <c r="DGK92" s="612"/>
      <c r="DGL92" s="612"/>
      <c r="DGM92" s="612"/>
      <c r="DGN92" s="181"/>
      <c r="DGO92" s="611"/>
      <c r="DGP92" s="612"/>
      <c r="DGQ92" s="612"/>
      <c r="DGR92" s="612"/>
      <c r="DGS92" s="612"/>
      <c r="DGT92" s="612"/>
      <c r="DGU92" s="181"/>
      <c r="DGV92" s="611"/>
      <c r="DGW92" s="612"/>
      <c r="DGX92" s="612"/>
      <c r="DGY92" s="612"/>
      <c r="DGZ92" s="612"/>
      <c r="DHA92" s="612"/>
      <c r="DHB92" s="181"/>
      <c r="DHC92" s="611"/>
      <c r="DHD92" s="612"/>
      <c r="DHE92" s="612"/>
      <c r="DHF92" s="612"/>
      <c r="DHG92" s="612"/>
      <c r="DHH92" s="612"/>
      <c r="DHI92" s="181"/>
      <c r="DHJ92" s="611"/>
      <c r="DHK92" s="612"/>
      <c r="DHL92" s="612"/>
      <c r="DHM92" s="612"/>
      <c r="DHN92" s="612"/>
      <c r="DHO92" s="612"/>
      <c r="DHP92" s="181"/>
      <c r="DHQ92" s="611"/>
      <c r="DHR92" s="612"/>
      <c r="DHS92" s="612"/>
      <c r="DHT92" s="612"/>
      <c r="DHU92" s="612"/>
      <c r="DHV92" s="612"/>
      <c r="DHW92" s="181"/>
      <c r="DHX92" s="611"/>
      <c r="DHY92" s="612"/>
      <c r="DHZ92" s="612"/>
      <c r="DIA92" s="612"/>
      <c r="DIB92" s="612"/>
      <c r="DIC92" s="612"/>
      <c r="DID92" s="181"/>
      <c r="DIE92" s="611"/>
      <c r="DIF92" s="612"/>
      <c r="DIG92" s="612"/>
      <c r="DIH92" s="612"/>
      <c r="DII92" s="612"/>
      <c r="DIJ92" s="612"/>
      <c r="DIK92" s="181"/>
      <c r="DIL92" s="611"/>
      <c r="DIM92" s="612"/>
      <c r="DIN92" s="612"/>
      <c r="DIO92" s="612"/>
      <c r="DIP92" s="612"/>
      <c r="DIQ92" s="612"/>
      <c r="DIR92" s="181"/>
      <c r="DIS92" s="611"/>
      <c r="DIT92" s="612"/>
      <c r="DIU92" s="612"/>
      <c r="DIV92" s="612"/>
      <c r="DIW92" s="612"/>
      <c r="DIX92" s="612"/>
      <c r="DIY92" s="181"/>
      <c r="DIZ92" s="611"/>
      <c r="DJA92" s="612"/>
      <c r="DJB92" s="612"/>
      <c r="DJC92" s="612"/>
      <c r="DJD92" s="612"/>
      <c r="DJE92" s="612"/>
      <c r="DJF92" s="181"/>
      <c r="DJG92" s="611"/>
      <c r="DJH92" s="612"/>
      <c r="DJI92" s="612"/>
      <c r="DJJ92" s="612"/>
      <c r="DJK92" s="612"/>
      <c r="DJL92" s="612"/>
      <c r="DJM92" s="181"/>
      <c r="DJN92" s="611"/>
      <c r="DJO92" s="612"/>
      <c r="DJP92" s="612"/>
      <c r="DJQ92" s="612"/>
      <c r="DJR92" s="612"/>
      <c r="DJS92" s="612"/>
      <c r="DJT92" s="181"/>
      <c r="DJU92" s="611"/>
      <c r="DJV92" s="612"/>
      <c r="DJW92" s="612"/>
      <c r="DJX92" s="612"/>
      <c r="DJY92" s="612"/>
      <c r="DJZ92" s="612"/>
      <c r="DKA92" s="181"/>
      <c r="DKB92" s="611"/>
      <c r="DKC92" s="612"/>
      <c r="DKD92" s="612"/>
      <c r="DKE92" s="612"/>
      <c r="DKF92" s="612"/>
      <c r="DKG92" s="612"/>
      <c r="DKH92" s="181"/>
      <c r="DKI92" s="611"/>
      <c r="DKJ92" s="612"/>
      <c r="DKK92" s="612"/>
      <c r="DKL92" s="612"/>
      <c r="DKM92" s="612"/>
      <c r="DKN92" s="612"/>
      <c r="DKO92" s="181"/>
      <c r="DKP92" s="611"/>
      <c r="DKQ92" s="612"/>
      <c r="DKR92" s="612"/>
      <c r="DKS92" s="612"/>
      <c r="DKT92" s="612"/>
      <c r="DKU92" s="612"/>
      <c r="DKV92" s="181"/>
      <c r="DKW92" s="611"/>
      <c r="DKX92" s="612"/>
      <c r="DKY92" s="612"/>
      <c r="DKZ92" s="612"/>
      <c r="DLA92" s="612"/>
      <c r="DLB92" s="612"/>
      <c r="DLC92" s="181"/>
      <c r="DLD92" s="611"/>
      <c r="DLE92" s="612"/>
      <c r="DLF92" s="612"/>
      <c r="DLG92" s="612"/>
      <c r="DLH92" s="612"/>
      <c r="DLI92" s="612"/>
      <c r="DLJ92" s="181"/>
      <c r="DLK92" s="611"/>
      <c r="DLL92" s="612"/>
      <c r="DLM92" s="612"/>
      <c r="DLN92" s="612"/>
      <c r="DLO92" s="612"/>
      <c r="DLP92" s="612"/>
      <c r="DLQ92" s="181"/>
      <c r="DLR92" s="611"/>
      <c r="DLS92" s="612"/>
      <c r="DLT92" s="612"/>
      <c r="DLU92" s="612"/>
      <c r="DLV92" s="612"/>
      <c r="DLW92" s="612"/>
      <c r="DLX92" s="181"/>
      <c r="DLY92" s="611"/>
      <c r="DLZ92" s="612"/>
      <c r="DMA92" s="612"/>
      <c r="DMB92" s="612"/>
      <c r="DMC92" s="612"/>
      <c r="DMD92" s="612"/>
      <c r="DME92" s="181"/>
      <c r="DMF92" s="611"/>
      <c r="DMG92" s="612"/>
      <c r="DMH92" s="612"/>
      <c r="DMI92" s="612"/>
      <c r="DMJ92" s="612"/>
      <c r="DMK92" s="612"/>
      <c r="DML92" s="181"/>
      <c r="DMM92" s="611"/>
      <c r="DMN92" s="612"/>
      <c r="DMO92" s="612"/>
      <c r="DMP92" s="612"/>
      <c r="DMQ92" s="612"/>
      <c r="DMR92" s="612"/>
      <c r="DMS92" s="181"/>
      <c r="DMT92" s="611"/>
      <c r="DMU92" s="612"/>
      <c r="DMV92" s="612"/>
      <c r="DMW92" s="612"/>
      <c r="DMX92" s="612"/>
      <c r="DMY92" s="612"/>
      <c r="DMZ92" s="181"/>
      <c r="DNA92" s="611"/>
      <c r="DNB92" s="612"/>
      <c r="DNC92" s="612"/>
      <c r="DND92" s="612"/>
      <c r="DNE92" s="612"/>
      <c r="DNF92" s="612"/>
      <c r="DNG92" s="181"/>
      <c r="DNH92" s="611"/>
      <c r="DNI92" s="612"/>
      <c r="DNJ92" s="612"/>
      <c r="DNK92" s="612"/>
      <c r="DNL92" s="612"/>
      <c r="DNM92" s="612"/>
      <c r="DNN92" s="181"/>
      <c r="DNO92" s="611"/>
      <c r="DNP92" s="612"/>
      <c r="DNQ92" s="612"/>
      <c r="DNR92" s="612"/>
      <c r="DNS92" s="612"/>
      <c r="DNT92" s="612"/>
      <c r="DNU92" s="181"/>
      <c r="DNV92" s="611"/>
      <c r="DNW92" s="612"/>
      <c r="DNX92" s="612"/>
      <c r="DNY92" s="612"/>
      <c r="DNZ92" s="612"/>
      <c r="DOA92" s="612"/>
      <c r="DOB92" s="181"/>
      <c r="DOC92" s="611"/>
      <c r="DOD92" s="612"/>
      <c r="DOE92" s="612"/>
      <c r="DOF92" s="612"/>
      <c r="DOG92" s="612"/>
      <c r="DOH92" s="612"/>
      <c r="DOI92" s="181"/>
      <c r="DOJ92" s="611"/>
      <c r="DOK92" s="612"/>
      <c r="DOL92" s="612"/>
      <c r="DOM92" s="612"/>
      <c r="DON92" s="612"/>
      <c r="DOO92" s="612"/>
      <c r="DOP92" s="181"/>
      <c r="DOQ92" s="611"/>
      <c r="DOR92" s="612"/>
      <c r="DOS92" s="612"/>
      <c r="DOT92" s="612"/>
      <c r="DOU92" s="612"/>
      <c r="DOV92" s="612"/>
      <c r="DOW92" s="181"/>
      <c r="DOX92" s="611"/>
      <c r="DOY92" s="612"/>
      <c r="DOZ92" s="612"/>
      <c r="DPA92" s="612"/>
      <c r="DPB92" s="612"/>
      <c r="DPC92" s="612"/>
      <c r="DPD92" s="181"/>
      <c r="DPE92" s="611"/>
      <c r="DPF92" s="612"/>
      <c r="DPG92" s="612"/>
      <c r="DPH92" s="612"/>
      <c r="DPI92" s="612"/>
      <c r="DPJ92" s="612"/>
      <c r="DPK92" s="181"/>
      <c r="DPL92" s="611"/>
      <c r="DPM92" s="612"/>
      <c r="DPN92" s="612"/>
      <c r="DPO92" s="612"/>
      <c r="DPP92" s="612"/>
      <c r="DPQ92" s="612"/>
      <c r="DPR92" s="181"/>
      <c r="DPS92" s="611"/>
      <c r="DPT92" s="612"/>
      <c r="DPU92" s="612"/>
      <c r="DPV92" s="612"/>
      <c r="DPW92" s="612"/>
      <c r="DPX92" s="612"/>
      <c r="DPY92" s="181"/>
      <c r="DPZ92" s="611"/>
      <c r="DQA92" s="612"/>
      <c r="DQB92" s="612"/>
      <c r="DQC92" s="612"/>
      <c r="DQD92" s="612"/>
      <c r="DQE92" s="612"/>
      <c r="DQF92" s="181"/>
      <c r="DQG92" s="611"/>
      <c r="DQH92" s="612"/>
      <c r="DQI92" s="612"/>
      <c r="DQJ92" s="612"/>
      <c r="DQK92" s="612"/>
      <c r="DQL92" s="612"/>
      <c r="DQM92" s="181"/>
      <c r="DQN92" s="611"/>
      <c r="DQO92" s="612"/>
      <c r="DQP92" s="612"/>
      <c r="DQQ92" s="612"/>
      <c r="DQR92" s="612"/>
      <c r="DQS92" s="612"/>
      <c r="DQT92" s="181"/>
      <c r="DQU92" s="611"/>
      <c r="DQV92" s="612"/>
      <c r="DQW92" s="612"/>
      <c r="DQX92" s="612"/>
      <c r="DQY92" s="612"/>
      <c r="DQZ92" s="612"/>
      <c r="DRA92" s="181"/>
      <c r="DRB92" s="611"/>
      <c r="DRC92" s="612"/>
      <c r="DRD92" s="612"/>
      <c r="DRE92" s="612"/>
      <c r="DRF92" s="612"/>
      <c r="DRG92" s="612"/>
      <c r="DRH92" s="181"/>
      <c r="DRI92" s="611"/>
      <c r="DRJ92" s="612"/>
      <c r="DRK92" s="612"/>
      <c r="DRL92" s="612"/>
      <c r="DRM92" s="612"/>
      <c r="DRN92" s="612"/>
      <c r="DRO92" s="181"/>
      <c r="DRP92" s="611"/>
      <c r="DRQ92" s="612"/>
      <c r="DRR92" s="612"/>
      <c r="DRS92" s="612"/>
      <c r="DRT92" s="612"/>
      <c r="DRU92" s="612"/>
      <c r="DRV92" s="181"/>
      <c r="DRW92" s="611"/>
      <c r="DRX92" s="612"/>
      <c r="DRY92" s="612"/>
      <c r="DRZ92" s="612"/>
      <c r="DSA92" s="612"/>
      <c r="DSB92" s="612"/>
      <c r="DSC92" s="181"/>
      <c r="DSD92" s="611"/>
      <c r="DSE92" s="612"/>
      <c r="DSF92" s="612"/>
      <c r="DSG92" s="612"/>
      <c r="DSH92" s="612"/>
      <c r="DSI92" s="612"/>
      <c r="DSJ92" s="181"/>
      <c r="DSK92" s="611"/>
      <c r="DSL92" s="612"/>
      <c r="DSM92" s="612"/>
      <c r="DSN92" s="612"/>
      <c r="DSO92" s="612"/>
      <c r="DSP92" s="612"/>
      <c r="DSQ92" s="181"/>
      <c r="DSR92" s="611"/>
      <c r="DSS92" s="612"/>
      <c r="DST92" s="612"/>
      <c r="DSU92" s="612"/>
      <c r="DSV92" s="612"/>
      <c r="DSW92" s="612"/>
      <c r="DSX92" s="181"/>
      <c r="DSY92" s="611"/>
      <c r="DSZ92" s="612"/>
      <c r="DTA92" s="612"/>
      <c r="DTB92" s="612"/>
      <c r="DTC92" s="612"/>
      <c r="DTD92" s="612"/>
      <c r="DTE92" s="181"/>
      <c r="DTF92" s="611"/>
      <c r="DTG92" s="612"/>
      <c r="DTH92" s="612"/>
      <c r="DTI92" s="612"/>
      <c r="DTJ92" s="612"/>
      <c r="DTK92" s="612"/>
      <c r="DTL92" s="181"/>
      <c r="DTM92" s="611"/>
      <c r="DTN92" s="612"/>
      <c r="DTO92" s="612"/>
      <c r="DTP92" s="612"/>
      <c r="DTQ92" s="612"/>
      <c r="DTR92" s="612"/>
      <c r="DTS92" s="181"/>
      <c r="DTT92" s="611"/>
      <c r="DTU92" s="612"/>
      <c r="DTV92" s="612"/>
      <c r="DTW92" s="612"/>
      <c r="DTX92" s="612"/>
      <c r="DTY92" s="612"/>
      <c r="DTZ92" s="181"/>
      <c r="DUA92" s="611"/>
      <c r="DUB92" s="612"/>
      <c r="DUC92" s="612"/>
      <c r="DUD92" s="612"/>
      <c r="DUE92" s="612"/>
      <c r="DUF92" s="612"/>
      <c r="DUG92" s="181"/>
      <c r="DUH92" s="611"/>
      <c r="DUI92" s="612"/>
      <c r="DUJ92" s="612"/>
      <c r="DUK92" s="612"/>
      <c r="DUL92" s="612"/>
      <c r="DUM92" s="612"/>
      <c r="DUN92" s="181"/>
      <c r="DUO92" s="611"/>
      <c r="DUP92" s="612"/>
      <c r="DUQ92" s="612"/>
      <c r="DUR92" s="612"/>
      <c r="DUS92" s="612"/>
      <c r="DUT92" s="612"/>
      <c r="DUU92" s="181"/>
      <c r="DUV92" s="611"/>
      <c r="DUW92" s="612"/>
      <c r="DUX92" s="612"/>
      <c r="DUY92" s="612"/>
      <c r="DUZ92" s="612"/>
      <c r="DVA92" s="612"/>
      <c r="DVB92" s="181"/>
      <c r="DVC92" s="611"/>
      <c r="DVD92" s="612"/>
      <c r="DVE92" s="612"/>
      <c r="DVF92" s="612"/>
      <c r="DVG92" s="612"/>
      <c r="DVH92" s="612"/>
      <c r="DVI92" s="181"/>
      <c r="DVJ92" s="611"/>
      <c r="DVK92" s="612"/>
      <c r="DVL92" s="612"/>
      <c r="DVM92" s="612"/>
      <c r="DVN92" s="612"/>
      <c r="DVO92" s="612"/>
      <c r="DVP92" s="181"/>
      <c r="DVQ92" s="611"/>
      <c r="DVR92" s="612"/>
      <c r="DVS92" s="612"/>
      <c r="DVT92" s="612"/>
      <c r="DVU92" s="612"/>
      <c r="DVV92" s="612"/>
      <c r="DVW92" s="181"/>
      <c r="DVX92" s="611"/>
      <c r="DVY92" s="612"/>
      <c r="DVZ92" s="612"/>
      <c r="DWA92" s="612"/>
      <c r="DWB92" s="612"/>
      <c r="DWC92" s="612"/>
      <c r="DWD92" s="181"/>
      <c r="DWE92" s="611"/>
      <c r="DWF92" s="612"/>
      <c r="DWG92" s="612"/>
      <c r="DWH92" s="612"/>
      <c r="DWI92" s="612"/>
      <c r="DWJ92" s="612"/>
      <c r="DWK92" s="181"/>
      <c r="DWL92" s="611"/>
      <c r="DWM92" s="612"/>
      <c r="DWN92" s="612"/>
      <c r="DWO92" s="612"/>
      <c r="DWP92" s="612"/>
      <c r="DWQ92" s="612"/>
      <c r="DWR92" s="181"/>
      <c r="DWS92" s="611"/>
      <c r="DWT92" s="612"/>
      <c r="DWU92" s="612"/>
      <c r="DWV92" s="612"/>
      <c r="DWW92" s="612"/>
      <c r="DWX92" s="612"/>
      <c r="DWY92" s="181"/>
      <c r="DWZ92" s="611"/>
      <c r="DXA92" s="612"/>
      <c r="DXB92" s="612"/>
      <c r="DXC92" s="612"/>
      <c r="DXD92" s="612"/>
      <c r="DXE92" s="612"/>
      <c r="DXF92" s="181"/>
      <c r="DXG92" s="611"/>
      <c r="DXH92" s="612"/>
      <c r="DXI92" s="612"/>
      <c r="DXJ92" s="612"/>
      <c r="DXK92" s="612"/>
      <c r="DXL92" s="612"/>
      <c r="DXM92" s="181"/>
      <c r="DXN92" s="611"/>
      <c r="DXO92" s="612"/>
      <c r="DXP92" s="612"/>
      <c r="DXQ92" s="612"/>
      <c r="DXR92" s="612"/>
      <c r="DXS92" s="612"/>
      <c r="DXT92" s="181"/>
      <c r="DXU92" s="611"/>
      <c r="DXV92" s="612"/>
      <c r="DXW92" s="612"/>
      <c r="DXX92" s="612"/>
      <c r="DXY92" s="612"/>
      <c r="DXZ92" s="612"/>
      <c r="DYA92" s="181"/>
      <c r="DYB92" s="611"/>
      <c r="DYC92" s="612"/>
      <c r="DYD92" s="612"/>
      <c r="DYE92" s="612"/>
      <c r="DYF92" s="612"/>
      <c r="DYG92" s="612"/>
      <c r="DYH92" s="181"/>
      <c r="DYI92" s="611"/>
      <c r="DYJ92" s="612"/>
      <c r="DYK92" s="612"/>
      <c r="DYL92" s="612"/>
      <c r="DYM92" s="612"/>
      <c r="DYN92" s="612"/>
      <c r="DYO92" s="181"/>
      <c r="DYP92" s="611"/>
      <c r="DYQ92" s="612"/>
      <c r="DYR92" s="612"/>
      <c r="DYS92" s="612"/>
      <c r="DYT92" s="612"/>
      <c r="DYU92" s="612"/>
      <c r="DYV92" s="181"/>
      <c r="DYW92" s="611"/>
      <c r="DYX92" s="612"/>
      <c r="DYY92" s="612"/>
      <c r="DYZ92" s="612"/>
      <c r="DZA92" s="612"/>
      <c r="DZB92" s="612"/>
      <c r="DZC92" s="181"/>
      <c r="DZD92" s="611"/>
      <c r="DZE92" s="612"/>
      <c r="DZF92" s="612"/>
      <c r="DZG92" s="612"/>
      <c r="DZH92" s="612"/>
      <c r="DZI92" s="612"/>
      <c r="DZJ92" s="181"/>
      <c r="DZK92" s="611"/>
      <c r="DZL92" s="612"/>
      <c r="DZM92" s="612"/>
      <c r="DZN92" s="612"/>
      <c r="DZO92" s="612"/>
      <c r="DZP92" s="612"/>
      <c r="DZQ92" s="181"/>
      <c r="DZR92" s="611"/>
      <c r="DZS92" s="612"/>
      <c r="DZT92" s="612"/>
      <c r="DZU92" s="612"/>
      <c r="DZV92" s="612"/>
      <c r="DZW92" s="612"/>
      <c r="DZX92" s="181"/>
      <c r="DZY92" s="611"/>
      <c r="DZZ92" s="612"/>
      <c r="EAA92" s="612"/>
      <c r="EAB92" s="612"/>
      <c r="EAC92" s="612"/>
      <c r="EAD92" s="612"/>
      <c r="EAE92" s="181"/>
      <c r="EAF92" s="611"/>
      <c r="EAG92" s="612"/>
      <c r="EAH92" s="612"/>
      <c r="EAI92" s="612"/>
      <c r="EAJ92" s="612"/>
      <c r="EAK92" s="612"/>
      <c r="EAL92" s="181"/>
      <c r="EAM92" s="611"/>
      <c r="EAN92" s="612"/>
      <c r="EAO92" s="612"/>
      <c r="EAP92" s="612"/>
      <c r="EAQ92" s="612"/>
      <c r="EAR92" s="612"/>
      <c r="EAS92" s="181"/>
      <c r="EAT92" s="611"/>
      <c r="EAU92" s="612"/>
      <c r="EAV92" s="612"/>
      <c r="EAW92" s="612"/>
      <c r="EAX92" s="612"/>
      <c r="EAY92" s="612"/>
      <c r="EAZ92" s="181"/>
      <c r="EBA92" s="611"/>
      <c r="EBB92" s="612"/>
      <c r="EBC92" s="612"/>
      <c r="EBD92" s="612"/>
      <c r="EBE92" s="612"/>
      <c r="EBF92" s="612"/>
      <c r="EBG92" s="181"/>
      <c r="EBH92" s="611"/>
      <c r="EBI92" s="612"/>
      <c r="EBJ92" s="612"/>
      <c r="EBK92" s="612"/>
      <c r="EBL92" s="612"/>
      <c r="EBM92" s="612"/>
      <c r="EBN92" s="181"/>
      <c r="EBO92" s="611"/>
      <c r="EBP92" s="612"/>
      <c r="EBQ92" s="612"/>
      <c r="EBR92" s="612"/>
      <c r="EBS92" s="612"/>
      <c r="EBT92" s="612"/>
      <c r="EBU92" s="181"/>
      <c r="EBV92" s="611"/>
      <c r="EBW92" s="612"/>
      <c r="EBX92" s="612"/>
      <c r="EBY92" s="612"/>
      <c r="EBZ92" s="612"/>
      <c r="ECA92" s="612"/>
      <c r="ECB92" s="181"/>
      <c r="ECC92" s="611"/>
      <c r="ECD92" s="612"/>
      <c r="ECE92" s="612"/>
      <c r="ECF92" s="612"/>
      <c r="ECG92" s="612"/>
      <c r="ECH92" s="612"/>
      <c r="ECI92" s="181"/>
      <c r="ECJ92" s="611"/>
      <c r="ECK92" s="612"/>
      <c r="ECL92" s="612"/>
      <c r="ECM92" s="612"/>
      <c r="ECN92" s="612"/>
      <c r="ECO92" s="612"/>
      <c r="ECP92" s="181"/>
      <c r="ECQ92" s="611"/>
      <c r="ECR92" s="612"/>
      <c r="ECS92" s="612"/>
      <c r="ECT92" s="612"/>
      <c r="ECU92" s="612"/>
      <c r="ECV92" s="612"/>
      <c r="ECW92" s="181"/>
      <c r="ECX92" s="611"/>
      <c r="ECY92" s="612"/>
      <c r="ECZ92" s="612"/>
      <c r="EDA92" s="612"/>
      <c r="EDB92" s="612"/>
      <c r="EDC92" s="612"/>
      <c r="EDD92" s="181"/>
      <c r="EDE92" s="611"/>
      <c r="EDF92" s="612"/>
      <c r="EDG92" s="612"/>
      <c r="EDH92" s="612"/>
      <c r="EDI92" s="612"/>
      <c r="EDJ92" s="612"/>
      <c r="EDK92" s="181"/>
      <c r="EDL92" s="611"/>
      <c r="EDM92" s="612"/>
      <c r="EDN92" s="612"/>
      <c r="EDO92" s="612"/>
      <c r="EDP92" s="612"/>
      <c r="EDQ92" s="612"/>
      <c r="EDR92" s="181"/>
      <c r="EDS92" s="611"/>
      <c r="EDT92" s="612"/>
      <c r="EDU92" s="612"/>
      <c r="EDV92" s="612"/>
      <c r="EDW92" s="612"/>
      <c r="EDX92" s="612"/>
      <c r="EDY92" s="181"/>
      <c r="EDZ92" s="611"/>
      <c r="EEA92" s="612"/>
      <c r="EEB92" s="612"/>
      <c r="EEC92" s="612"/>
      <c r="EED92" s="612"/>
      <c r="EEE92" s="612"/>
      <c r="EEF92" s="181"/>
      <c r="EEG92" s="611"/>
      <c r="EEH92" s="612"/>
      <c r="EEI92" s="612"/>
      <c r="EEJ92" s="612"/>
      <c r="EEK92" s="612"/>
      <c r="EEL92" s="612"/>
      <c r="EEM92" s="181"/>
      <c r="EEN92" s="611"/>
      <c r="EEO92" s="612"/>
      <c r="EEP92" s="612"/>
      <c r="EEQ92" s="612"/>
      <c r="EER92" s="612"/>
      <c r="EES92" s="612"/>
      <c r="EET92" s="181"/>
      <c r="EEU92" s="611"/>
      <c r="EEV92" s="612"/>
      <c r="EEW92" s="612"/>
      <c r="EEX92" s="612"/>
      <c r="EEY92" s="612"/>
      <c r="EEZ92" s="612"/>
      <c r="EFA92" s="181"/>
      <c r="EFB92" s="611"/>
      <c r="EFC92" s="612"/>
      <c r="EFD92" s="612"/>
      <c r="EFE92" s="612"/>
      <c r="EFF92" s="612"/>
      <c r="EFG92" s="612"/>
      <c r="EFH92" s="181"/>
      <c r="EFI92" s="611"/>
      <c r="EFJ92" s="612"/>
      <c r="EFK92" s="612"/>
      <c r="EFL92" s="612"/>
      <c r="EFM92" s="612"/>
      <c r="EFN92" s="612"/>
      <c r="EFO92" s="181"/>
      <c r="EFP92" s="611"/>
      <c r="EFQ92" s="612"/>
      <c r="EFR92" s="612"/>
      <c r="EFS92" s="612"/>
      <c r="EFT92" s="612"/>
      <c r="EFU92" s="612"/>
      <c r="EFV92" s="181"/>
      <c r="EFW92" s="611"/>
      <c r="EFX92" s="612"/>
      <c r="EFY92" s="612"/>
      <c r="EFZ92" s="612"/>
      <c r="EGA92" s="612"/>
      <c r="EGB92" s="612"/>
      <c r="EGC92" s="181"/>
      <c r="EGD92" s="611"/>
      <c r="EGE92" s="612"/>
      <c r="EGF92" s="612"/>
      <c r="EGG92" s="612"/>
      <c r="EGH92" s="612"/>
      <c r="EGI92" s="612"/>
      <c r="EGJ92" s="181"/>
      <c r="EGK92" s="611"/>
      <c r="EGL92" s="612"/>
      <c r="EGM92" s="612"/>
      <c r="EGN92" s="612"/>
      <c r="EGO92" s="612"/>
      <c r="EGP92" s="612"/>
      <c r="EGQ92" s="181"/>
      <c r="EGR92" s="611"/>
      <c r="EGS92" s="612"/>
      <c r="EGT92" s="612"/>
      <c r="EGU92" s="612"/>
      <c r="EGV92" s="612"/>
      <c r="EGW92" s="612"/>
      <c r="EGX92" s="181"/>
      <c r="EGY92" s="611"/>
      <c r="EGZ92" s="612"/>
      <c r="EHA92" s="612"/>
      <c r="EHB92" s="612"/>
      <c r="EHC92" s="612"/>
      <c r="EHD92" s="612"/>
      <c r="EHE92" s="181"/>
      <c r="EHF92" s="611"/>
      <c r="EHG92" s="612"/>
      <c r="EHH92" s="612"/>
      <c r="EHI92" s="612"/>
      <c r="EHJ92" s="612"/>
      <c r="EHK92" s="612"/>
      <c r="EHL92" s="181"/>
      <c r="EHM92" s="611"/>
      <c r="EHN92" s="612"/>
      <c r="EHO92" s="612"/>
      <c r="EHP92" s="612"/>
      <c r="EHQ92" s="612"/>
      <c r="EHR92" s="612"/>
      <c r="EHS92" s="181"/>
      <c r="EHT92" s="611"/>
      <c r="EHU92" s="612"/>
      <c r="EHV92" s="612"/>
      <c r="EHW92" s="612"/>
      <c r="EHX92" s="612"/>
      <c r="EHY92" s="612"/>
      <c r="EHZ92" s="181"/>
      <c r="EIA92" s="611"/>
      <c r="EIB92" s="612"/>
      <c r="EIC92" s="612"/>
      <c r="EID92" s="612"/>
      <c r="EIE92" s="612"/>
      <c r="EIF92" s="612"/>
      <c r="EIG92" s="181"/>
      <c r="EIH92" s="611"/>
      <c r="EII92" s="612"/>
      <c r="EIJ92" s="612"/>
      <c r="EIK92" s="612"/>
      <c r="EIL92" s="612"/>
      <c r="EIM92" s="612"/>
      <c r="EIN92" s="181"/>
      <c r="EIO92" s="611"/>
      <c r="EIP92" s="612"/>
      <c r="EIQ92" s="612"/>
      <c r="EIR92" s="612"/>
      <c r="EIS92" s="612"/>
      <c r="EIT92" s="612"/>
      <c r="EIU92" s="181"/>
      <c r="EIV92" s="611"/>
      <c r="EIW92" s="612"/>
      <c r="EIX92" s="612"/>
      <c r="EIY92" s="612"/>
      <c r="EIZ92" s="612"/>
      <c r="EJA92" s="612"/>
      <c r="EJB92" s="181"/>
      <c r="EJC92" s="611"/>
      <c r="EJD92" s="612"/>
      <c r="EJE92" s="612"/>
      <c r="EJF92" s="612"/>
      <c r="EJG92" s="612"/>
      <c r="EJH92" s="612"/>
      <c r="EJI92" s="181"/>
      <c r="EJJ92" s="611"/>
      <c r="EJK92" s="612"/>
      <c r="EJL92" s="612"/>
      <c r="EJM92" s="612"/>
      <c r="EJN92" s="612"/>
      <c r="EJO92" s="612"/>
      <c r="EJP92" s="181"/>
      <c r="EJQ92" s="611"/>
      <c r="EJR92" s="612"/>
      <c r="EJS92" s="612"/>
      <c r="EJT92" s="612"/>
      <c r="EJU92" s="612"/>
      <c r="EJV92" s="612"/>
      <c r="EJW92" s="181"/>
      <c r="EJX92" s="611"/>
      <c r="EJY92" s="612"/>
      <c r="EJZ92" s="612"/>
      <c r="EKA92" s="612"/>
      <c r="EKB92" s="612"/>
      <c r="EKC92" s="612"/>
      <c r="EKD92" s="181"/>
      <c r="EKE92" s="611"/>
      <c r="EKF92" s="612"/>
      <c r="EKG92" s="612"/>
      <c r="EKH92" s="612"/>
      <c r="EKI92" s="612"/>
      <c r="EKJ92" s="612"/>
      <c r="EKK92" s="181"/>
      <c r="EKL92" s="611"/>
      <c r="EKM92" s="612"/>
      <c r="EKN92" s="612"/>
      <c r="EKO92" s="612"/>
      <c r="EKP92" s="612"/>
      <c r="EKQ92" s="612"/>
      <c r="EKR92" s="181"/>
      <c r="EKS92" s="611"/>
      <c r="EKT92" s="612"/>
      <c r="EKU92" s="612"/>
      <c r="EKV92" s="612"/>
      <c r="EKW92" s="612"/>
      <c r="EKX92" s="612"/>
      <c r="EKY92" s="181"/>
      <c r="EKZ92" s="611"/>
      <c r="ELA92" s="612"/>
      <c r="ELB92" s="612"/>
      <c r="ELC92" s="612"/>
      <c r="ELD92" s="612"/>
      <c r="ELE92" s="612"/>
      <c r="ELF92" s="181"/>
      <c r="ELG92" s="611"/>
      <c r="ELH92" s="612"/>
      <c r="ELI92" s="612"/>
      <c r="ELJ92" s="612"/>
      <c r="ELK92" s="612"/>
      <c r="ELL92" s="612"/>
      <c r="ELM92" s="181"/>
      <c r="ELN92" s="611"/>
      <c r="ELO92" s="612"/>
      <c r="ELP92" s="612"/>
      <c r="ELQ92" s="612"/>
      <c r="ELR92" s="612"/>
      <c r="ELS92" s="612"/>
      <c r="ELT92" s="181"/>
      <c r="ELU92" s="611"/>
      <c r="ELV92" s="612"/>
      <c r="ELW92" s="612"/>
      <c r="ELX92" s="612"/>
      <c r="ELY92" s="612"/>
      <c r="ELZ92" s="612"/>
      <c r="EMA92" s="181"/>
      <c r="EMB92" s="611"/>
      <c r="EMC92" s="612"/>
      <c r="EMD92" s="612"/>
      <c r="EME92" s="612"/>
      <c r="EMF92" s="612"/>
      <c r="EMG92" s="612"/>
      <c r="EMH92" s="181"/>
      <c r="EMI92" s="611"/>
      <c r="EMJ92" s="612"/>
      <c r="EMK92" s="612"/>
      <c r="EML92" s="612"/>
      <c r="EMM92" s="612"/>
      <c r="EMN92" s="612"/>
      <c r="EMO92" s="181"/>
      <c r="EMP92" s="611"/>
      <c r="EMQ92" s="612"/>
      <c r="EMR92" s="612"/>
      <c r="EMS92" s="612"/>
      <c r="EMT92" s="612"/>
      <c r="EMU92" s="612"/>
      <c r="EMV92" s="181"/>
      <c r="EMW92" s="611"/>
      <c r="EMX92" s="612"/>
      <c r="EMY92" s="612"/>
      <c r="EMZ92" s="612"/>
      <c r="ENA92" s="612"/>
      <c r="ENB92" s="612"/>
      <c r="ENC92" s="181"/>
      <c r="END92" s="611"/>
      <c r="ENE92" s="612"/>
      <c r="ENF92" s="612"/>
      <c r="ENG92" s="612"/>
      <c r="ENH92" s="612"/>
      <c r="ENI92" s="612"/>
      <c r="ENJ92" s="181"/>
      <c r="ENK92" s="611"/>
      <c r="ENL92" s="612"/>
      <c r="ENM92" s="612"/>
      <c r="ENN92" s="612"/>
      <c r="ENO92" s="612"/>
      <c r="ENP92" s="612"/>
      <c r="ENQ92" s="181"/>
      <c r="ENR92" s="611"/>
      <c r="ENS92" s="612"/>
      <c r="ENT92" s="612"/>
      <c r="ENU92" s="612"/>
      <c r="ENV92" s="612"/>
      <c r="ENW92" s="612"/>
      <c r="ENX92" s="181"/>
      <c r="ENY92" s="611"/>
      <c r="ENZ92" s="612"/>
      <c r="EOA92" s="612"/>
      <c r="EOB92" s="612"/>
      <c r="EOC92" s="612"/>
      <c r="EOD92" s="612"/>
      <c r="EOE92" s="181"/>
      <c r="EOF92" s="611"/>
      <c r="EOG92" s="612"/>
      <c r="EOH92" s="612"/>
      <c r="EOI92" s="612"/>
      <c r="EOJ92" s="612"/>
      <c r="EOK92" s="612"/>
      <c r="EOL92" s="181"/>
      <c r="EOM92" s="611"/>
      <c r="EON92" s="612"/>
      <c r="EOO92" s="612"/>
      <c r="EOP92" s="612"/>
      <c r="EOQ92" s="612"/>
      <c r="EOR92" s="612"/>
      <c r="EOS92" s="181"/>
      <c r="EOT92" s="611"/>
      <c r="EOU92" s="612"/>
      <c r="EOV92" s="612"/>
      <c r="EOW92" s="612"/>
      <c r="EOX92" s="612"/>
      <c r="EOY92" s="612"/>
      <c r="EOZ92" s="181"/>
      <c r="EPA92" s="611"/>
      <c r="EPB92" s="612"/>
      <c r="EPC92" s="612"/>
      <c r="EPD92" s="612"/>
      <c r="EPE92" s="612"/>
      <c r="EPF92" s="612"/>
      <c r="EPG92" s="181"/>
      <c r="EPH92" s="611"/>
      <c r="EPI92" s="612"/>
      <c r="EPJ92" s="612"/>
      <c r="EPK92" s="612"/>
      <c r="EPL92" s="612"/>
      <c r="EPM92" s="612"/>
      <c r="EPN92" s="181"/>
      <c r="EPO92" s="611"/>
      <c r="EPP92" s="612"/>
      <c r="EPQ92" s="612"/>
      <c r="EPR92" s="612"/>
      <c r="EPS92" s="612"/>
      <c r="EPT92" s="612"/>
      <c r="EPU92" s="181"/>
      <c r="EPV92" s="611"/>
      <c r="EPW92" s="612"/>
      <c r="EPX92" s="612"/>
      <c r="EPY92" s="612"/>
      <c r="EPZ92" s="612"/>
      <c r="EQA92" s="612"/>
      <c r="EQB92" s="181"/>
      <c r="EQC92" s="611"/>
      <c r="EQD92" s="612"/>
      <c r="EQE92" s="612"/>
      <c r="EQF92" s="612"/>
      <c r="EQG92" s="612"/>
      <c r="EQH92" s="612"/>
      <c r="EQI92" s="181"/>
      <c r="EQJ92" s="611"/>
      <c r="EQK92" s="612"/>
      <c r="EQL92" s="612"/>
      <c r="EQM92" s="612"/>
      <c r="EQN92" s="612"/>
      <c r="EQO92" s="612"/>
      <c r="EQP92" s="181"/>
      <c r="EQQ92" s="611"/>
      <c r="EQR92" s="612"/>
      <c r="EQS92" s="612"/>
      <c r="EQT92" s="612"/>
      <c r="EQU92" s="612"/>
      <c r="EQV92" s="612"/>
      <c r="EQW92" s="181"/>
      <c r="EQX92" s="611"/>
      <c r="EQY92" s="612"/>
      <c r="EQZ92" s="612"/>
      <c r="ERA92" s="612"/>
      <c r="ERB92" s="612"/>
      <c r="ERC92" s="612"/>
      <c r="ERD92" s="181"/>
      <c r="ERE92" s="611"/>
      <c r="ERF92" s="612"/>
      <c r="ERG92" s="612"/>
      <c r="ERH92" s="612"/>
      <c r="ERI92" s="612"/>
      <c r="ERJ92" s="612"/>
      <c r="ERK92" s="181"/>
      <c r="ERL92" s="611"/>
      <c r="ERM92" s="612"/>
      <c r="ERN92" s="612"/>
      <c r="ERO92" s="612"/>
      <c r="ERP92" s="612"/>
      <c r="ERQ92" s="612"/>
      <c r="ERR92" s="181"/>
      <c r="ERS92" s="611"/>
      <c r="ERT92" s="612"/>
      <c r="ERU92" s="612"/>
      <c r="ERV92" s="612"/>
      <c r="ERW92" s="612"/>
      <c r="ERX92" s="612"/>
      <c r="ERY92" s="181"/>
      <c r="ERZ92" s="611"/>
      <c r="ESA92" s="612"/>
      <c r="ESB92" s="612"/>
      <c r="ESC92" s="612"/>
      <c r="ESD92" s="612"/>
      <c r="ESE92" s="612"/>
      <c r="ESF92" s="181"/>
      <c r="ESG92" s="611"/>
      <c r="ESH92" s="612"/>
      <c r="ESI92" s="612"/>
      <c r="ESJ92" s="612"/>
      <c r="ESK92" s="612"/>
      <c r="ESL92" s="612"/>
      <c r="ESM92" s="181"/>
      <c r="ESN92" s="611"/>
      <c r="ESO92" s="612"/>
      <c r="ESP92" s="612"/>
      <c r="ESQ92" s="612"/>
      <c r="ESR92" s="612"/>
      <c r="ESS92" s="612"/>
      <c r="EST92" s="181"/>
      <c r="ESU92" s="611"/>
      <c r="ESV92" s="612"/>
      <c r="ESW92" s="612"/>
      <c r="ESX92" s="612"/>
      <c r="ESY92" s="612"/>
      <c r="ESZ92" s="612"/>
      <c r="ETA92" s="181"/>
      <c r="ETB92" s="611"/>
      <c r="ETC92" s="612"/>
      <c r="ETD92" s="612"/>
      <c r="ETE92" s="612"/>
      <c r="ETF92" s="612"/>
      <c r="ETG92" s="612"/>
      <c r="ETH92" s="181"/>
      <c r="ETI92" s="611"/>
      <c r="ETJ92" s="612"/>
      <c r="ETK92" s="612"/>
      <c r="ETL92" s="612"/>
      <c r="ETM92" s="612"/>
      <c r="ETN92" s="612"/>
      <c r="ETO92" s="181"/>
      <c r="ETP92" s="611"/>
      <c r="ETQ92" s="612"/>
      <c r="ETR92" s="612"/>
      <c r="ETS92" s="612"/>
      <c r="ETT92" s="612"/>
      <c r="ETU92" s="612"/>
      <c r="ETV92" s="181"/>
      <c r="ETW92" s="611"/>
      <c r="ETX92" s="612"/>
      <c r="ETY92" s="612"/>
      <c r="ETZ92" s="612"/>
      <c r="EUA92" s="612"/>
      <c r="EUB92" s="612"/>
      <c r="EUC92" s="181"/>
      <c r="EUD92" s="611"/>
      <c r="EUE92" s="612"/>
      <c r="EUF92" s="612"/>
      <c r="EUG92" s="612"/>
      <c r="EUH92" s="612"/>
      <c r="EUI92" s="612"/>
      <c r="EUJ92" s="181"/>
      <c r="EUK92" s="611"/>
      <c r="EUL92" s="612"/>
      <c r="EUM92" s="612"/>
      <c r="EUN92" s="612"/>
      <c r="EUO92" s="612"/>
      <c r="EUP92" s="612"/>
      <c r="EUQ92" s="181"/>
      <c r="EUR92" s="611"/>
      <c r="EUS92" s="612"/>
      <c r="EUT92" s="612"/>
      <c r="EUU92" s="612"/>
      <c r="EUV92" s="612"/>
      <c r="EUW92" s="612"/>
      <c r="EUX92" s="181"/>
      <c r="EUY92" s="611"/>
      <c r="EUZ92" s="612"/>
      <c r="EVA92" s="612"/>
      <c r="EVB92" s="612"/>
      <c r="EVC92" s="612"/>
      <c r="EVD92" s="612"/>
      <c r="EVE92" s="181"/>
      <c r="EVF92" s="611"/>
      <c r="EVG92" s="612"/>
      <c r="EVH92" s="612"/>
      <c r="EVI92" s="612"/>
      <c r="EVJ92" s="612"/>
      <c r="EVK92" s="612"/>
      <c r="EVL92" s="181"/>
      <c r="EVM92" s="611"/>
      <c r="EVN92" s="612"/>
      <c r="EVO92" s="612"/>
      <c r="EVP92" s="612"/>
      <c r="EVQ92" s="612"/>
      <c r="EVR92" s="612"/>
      <c r="EVS92" s="181"/>
      <c r="EVT92" s="611"/>
      <c r="EVU92" s="612"/>
      <c r="EVV92" s="612"/>
      <c r="EVW92" s="612"/>
      <c r="EVX92" s="612"/>
      <c r="EVY92" s="612"/>
      <c r="EVZ92" s="181"/>
      <c r="EWA92" s="611"/>
      <c r="EWB92" s="612"/>
      <c r="EWC92" s="612"/>
      <c r="EWD92" s="612"/>
      <c r="EWE92" s="612"/>
      <c r="EWF92" s="612"/>
      <c r="EWG92" s="181"/>
      <c r="EWH92" s="611"/>
      <c r="EWI92" s="612"/>
      <c r="EWJ92" s="612"/>
      <c r="EWK92" s="612"/>
      <c r="EWL92" s="612"/>
      <c r="EWM92" s="612"/>
      <c r="EWN92" s="181"/>
      <c r="EWO92" s="611"/>
      <c r="EWP92" s="612"/>
      <c r="EWQ92" s="612"/>
      <c r="EWR92" s="612"/>
      <c r="EWS92" s="612"/>
      <c r="EWT92" s="612"/>
      <c r="EWU92" s="181"/>
      <c r="EWV92" s="611"/>
      <c r="EWW92" s="612"/>
      <c r="EWX92" s="612"/>
      <c r="EWY92" s="612"/>
      <c r="EWZ92" s="612"/>
      <c r="EXA92" s="612"/>
      <c r="EXB92" s="181"/>
      <c r="EXC92" s="611"/>
      <c r="EXD92" s="612"/>
      <c r="EXE92" s="612"/>
      <c r="EXF92" s="612"/>
      <c r="EXG92" s="612"/>
      <c r="EXH92" s="612"/>
      <c r="EXI92" s="181"/>
      <c r="EXJ92" s="611"/>
      <c r="EXK92" s="612"/>
      <c r="EXL92" s="612"/>
      <c r="EXM92" s="612"/>
      <c r="EXN92" s="612"/>
      <c r="EXO92" s="612"/>
      <c r="EXP92" s="181"/>
      <c r="EXQ92" s="611"/>
      <c r="EXR92" s="612"/>
      <c r="EXS92" s="612"/>
      <c r="EXT92" s="612"/>
      <c r="EXU92" s="612"/>
      <c r="EXV92" s="612"/>
      <c r="EXW92" s="181"/>
      <c r="EXX92" s="611"/>
      <c r="EXY92" s="612"/>
      <c r="EXZ92" s="612"/>
      <c r="EYA92" s="612"/>
      <c r="EYB92" s="612"/>
      <c r="EYC92" s="612"/>
      <c r="EYD92" s="181"/>
      <c r="EYE92" s="611"/>
      <c r="EYF92" s="612"/>
      <c r="EYG92" s="612"/>
      <c r="EYH92" s="612"/>
      <c r="EYI92" s="612"/>
      <c r="EYJ92" s="612"/>
      <c r="EYK92" s="181"/>
      <c r="EYL92" s="611"/>
      <c r="EYM92" s="612"/>
      <c r="EYN92" s="612"/>
      <c r="EYO92" s="612"/>
      <c r="EYP92" s="612"/>
      <c r="EYQ92" s="612"/>
      <c r="EYR92" s="181"/>
      <c r="EYS92" s="611"/>
      <c r="EYT92" s="612"/>
      <c r="EYU92" s="612"/>
      <c r="EYV92" s="612"/>
      <c r="EYW92" s="612"/>
      <c r="EYX92" s="612"/>
      <c r="EYY92" s="181"/>
      <c r="EYZ92" s="611"/>
      <c r="EZA92" s="612"/>
      <c r="EZB92" s="612"/>
      <c r="EZC92" s="612"/>
      <c r="EZD92" s="612"/>
      <c r="EZE92" s="612"/>
      <c r="EZF92" s="181"/>
      <c r="EZG92" s="611"/>
      <c r="EZH92" s="612"/>
      <c r="EZI92" s="612"/>
      <c r="EZJ92" s="612"/>
      <c r="EZK92" s="612"/>
      <c r="EZL92" s="612"/>
      <c r="EZM92" s="181"/>
      <c r="EZN92" s="611"/>
      <c r="EZO92" s="612"/>
      <c r="EZP92" s="612"/>
      <c r="EZQ92" s="612"/>
      <c r="EZR92" s="612"/>
      <c r="EZS92" s="612"/>
      <c r="EZT92" s="181"/>
      <c r="EZU92" s="611"/>
      <c r="EZV92" s="612"/>
      <c r="EZW92" s="612"/>
      <c r="EZX92" s="612"/>
      <c r="EZY92" s="612"/>
      <c r="EZZ92" s="612"/>
      <c r="FAA92" s="181"/>
      <c r="FAB92" s="611"/>
      <c r="FAC92" s="612"/>
      <c r="FAD92" s="612"/>
      <c r="FAE92" s="612"/>
      <c r="FAF92" s="612"/>
      <c r="FAG92" s="612"/>
      <c r="FAH92" s="181"/>
      <c r="FAI92" s="611"/>
      <c r="FAJ92" s="612"/>
      <c r="FAK92" s="612"/>
      <c r="FAL92" s="612"/>
      <c r="FAM92" s="612"/>
      <c r="FAN92" s="612"/>
      <c r="FAO92" s="181"/>
      <c r="FAP92" s="611"/>
      <c r="FAQ92" s="612"/>
      <c r="FAR92" s="612"/>
      <c r="FAS92" s="612"/>
      <c r="FAT92" s="612"/>
      <c r="FAU92" s="612"/>
      <c r="FAV92" s="181"/>
      <c r="FAW92" s="611"/>
      <c r="FAX92" s="612"/>
      <c r="FAY92" s="612"/>
      <c r="FAZ92" s="612"/>
      <c r="FBA92" s="612"/>
      <c r="FBB92" s="612"/>
      <c r="FBC92" s="181"/>
      <c r="FBD92" s="611"/>
      <c r="FBE92" s="612"/>
      <c r="FBF92" s="612"/>
      <c r="FBG92" s="612"/>
      <c r="FBH92" s="612"/>
      <c r="FBI92" s="612"/>
      <c r="FBJ92" s="181"/>
      <c r="FBK92" s="611"/>
      <c r="FBL92" s="612"/>
      <c r="FBM92" s="612"/>
      <c r="FBN92" s="612"/>
      <c r="FBO92" s="612"/>
      <c r="FBP92" s="612"/>
      <c r="FBQ92" s="181"/>
      <c r="FBR92" s="611"/>
      <c r="FBS92" s="612"/>
      <c r="FBT92" s="612"/>
      <c r="FBU92" s="612"/>
      <c r="FBV92" s="612"/>
      <c r="FBW92" s="612"/>
      <c r="FBX92" s="181"/>
      <c r="FBY92" s="611"/>
      <c r="FBZ92" s="612"/>
      <c r="FCA92" s="612"/>
      <c r="FCB92" s="612"/>
      <c r="FCC92" s="612"/>
      <c r="FCD92" s="612"/>
      <c r="FCE92" s="181"/>
      <c r="FCF92" s="611"/>
      <c r="FCG92" s="612"/>
      <c r="FCH92" s="612"/>
      <c r="FCI92" s="612"/>
      <c r="FCJ92" s="612"/>
      <c r="FCK92" s="612"/>
      <c r="FCL92" s="181"/>
      <c r="FCM92" s="611"/>
      <c r="FCN92" s="612"/>
      <c r="FCO92" s="612"/>
      <c r="FCP92" s="612"/>
      <c r="FCQ92" s="612"/>
      <c r="FCR92" s="612"/>
      <c r="FCS92" s="181"/>
      <c r="FCT92" s="611"/>
      <c r="FCU92" s="612"/>
      <c r="FCV92" s="612"/>
      <c r="FCW92" s="612"/>
      <c r="FCX92" s="612"/>
      <c r="FCY92" s="612"/>
      <c r="FCZ92" s="181"/>
      <c r="FDA92" s="611"/>
      <c r="FDB92" s="612"/>
      <c r="FDC92" s="612"/>
      <c r="FDD92" s="612"/>
      <c r="FDE92" s="612"/>
      <c r="FDF92" s="612"/>
      <c r="FDG92" s="181"/>
      <c r="FDH92" s="611"/>
      <c r="FDI92" s="612"/>
      <c r="FDJ92" s="612"/>
      <c r="FDK92" s="612"/>
      <c r="FDL92" s="612"/>
      <c r="FDM92" s="612"/>
      <c r="FDN92" s="181"/>
      <c r="FDO92" s="611"/>
      <c r="FDP92" s="612"/>
      <c r="FDQ92" s="612"/>
      <c r="FDR92" s="612"/>
      <c r="FDS92" s="612"/>
      <c r="FDT92" s="612"/>
      <c r="FDU92" s="181"/>
      <c r="FDV92" s="611"/>
      <c r="FDW92" s="612"/>
      <c r="FDX92" s="612"/>
      <c r="FDY92" s="612"/>
      <c r="FDZ92" s="612"/>
      <c r="FEA92" s="612"/>
      <c r="FEB92" s="181"/>
      <c r="FEC92" s="611"/>
      <c r="FED92" s="612"/>
      <c r="FEE92" s="612"/>
      <c r="FEF92" s="612"/>
      <c r="FEG92" s="612"/>
      <c r="FEH92" s="612"/>
      <c r="FEI92" s="181"/>
      <c r="FEJ92" s="611"/>
      <c r="FEK92" s="612"/>
      <c r="FEL92" s="612"/>
      <c r="FEM92" s="612"/>
      <c r="FEN92" s="612"/>
      <c r="FEO92" s="612"/>
      <c r="FEP92" s="181"/>
      <c r="FEQ92" s="611"/>
      <c r="FER92" s="612"/>
      <c r="FES92" s="612"/>
      <c r="FET92" s="612"/>
      <c r="FEU92" s="612"/>
      <c r="FEV92" s="612"/>
      <c r="FEW92" s="181"/>
      <c r="FEX92" s="611"/>
      <c r="FEY92" s="612"/>
      <c r="FEZ92" s="612"/>
      <c r="FFA92" s="612"/>
      <c r="FFB92" s="612"/>
      <c r="FFC92" s="612"/>
      <c r="FFD92" s="181"/>
      <c r="FFE92" s="611"/>
      <c r="FFF92" s="612"/>
      <c r="FFG92" s="612"/>
      <c r="FFH92" s="612"/>
      <c r="FFI92" s="612"/>
      <c r="FFJ92" s="612"/>
      <c r="FFK92" s="181"/>
      <c r="FFL92" s="611"/>
      <c r="FFM92" s="612"/>
      <c r="FFN92" s="612"/>
      <c r="FFO92" s="612"/>
      <c r="FFP92" s="612"/>
      <c r="FFQ92" s="612"/>
      <c r="FFR92" s="181"/>
      <c r="FFS92" s="611"/>
      <c r="FFT92" s="612"/>
      <c r="FFU92" s="612"/>
      <c r="FFV92" s="612"/>
      <c r="FFW92" s="612"/>
      <c r="FFX92" s="612"/>
      <c r="FFY92" s="181"/>
      <c r="FFZ92" s="611"/>
      <c r="FGA92" s="612"/>
      <c r="FGB92" s="612"/>
      <c r="FGC92" s="612"/>
      <c r="FGD92" s="612"/>
      <c r="FGE92" s="612"/>
      <c r="FGF92" s="181"/>
      <c r="FGG92" s="611"/>
      <c r="FGH92" s="612"/>
      <c r="FGI92" s="612"/>
      <c r="FGJ92" s="612"/>
      <c r="FGK92" s="612"/>
      <c r="FGL92" s="612"/>
      <c r="FGM92" s="181"/>
      <c r="FGN92" s="611"/>
      <c r="FGO92" s="612"/>
      <c r="FGP92" s="612"/>
      <c r="FGQ92" s="612"/>
      <c r="FGR92" s="612"/>
      <c r="FGS92" s="612"/>
      <c r="FGT92" s="181"/>
      <c r="FGU92" s="611"/>
      <c r="FGV92" s="612"/>
      <c r="FGW92" s="612"/>
      <c r="FGX92" s="612"/>
      <c r="FGY92" s="612"/>
      <c r="FGZ92" s="612"/>
      <c r="FHA92" s="181"/>
      <c r="FHB92" s="611"/>
      <c r="FHC92" s="612"/>
      <c r="FHD92" s="612"/>
      <c r="FHE92" s="612"/>
      <c r="FHF92" s="612"/>
      <c r="FHG92" s="612"/>
      <c r="FHH92" s="181"/>
      <c r="FHI92" s="611"/>
      <c r="FHJ92" s="612"/>
      <c r="FHK92" s="612"/>
      <c r="FHL92" s="612"/>
      <c r="FHM92" s="612"/>
      <c r="FHN92" s="612"/>
      <c r="FHO92" s="181"/>
      <c r="FHP92" s="611"/>
      <c r="FHQ92" s="612"/>
      <c r="FHR92" s="612"/>
      <c r="FHS92" s="612"/>
      <c r="FHT92" s="612"/>
      <c r="FHU92" s="612"/>
      <c r="FHV92" s="181"/>
      <c r="FHW92" s="611"/>
      <c r="FHX92" s="612"/>
      <c r="FHY92" s="612"/>
      <c r="FHZ92" s="612"/>
      <c r="FIA92" s="612"/>
      <c r="FIB92" s="612"/>
      <c r="FIC92" s="181"/>
      <c r="FID92" s="611"/>
      <c r="FIE92" s="612"/>
      <c r="FIF92" s="612"/>
      <c r="FIG92" s="612"/>
      <c r="FIH92" s="612"/>
      <c r="FII92" s="612"/>
      <c r="FIJ92" s="181"/>
      <c r="FIK92" s="611"/>
      <c r="FIL92" s="612"/>
      <c r="FIM92" s="612"/>
      <c r="FIN92" s="612"/>
      <c r="FIO92" s="612"/>
      <c r="FIP92" s="612"/>
      <c r="FIQ92" s="181"/>
      <c r="FIR92" s="611"/>
      <c r="FIS92" s="612"/>
      <c r="FIT92" s="612"/>
      <c r="FIU92" s="612"/>
      <c r="FIV92" s="612"/>
      <c r="FIW92" s="612"/>
      <c r="FIX92" s="181"/>
      <c r="FIY92" s="611"/>
      <c r="FIZ92" s="612"/>
      <c r="FJA92" s="612"/>
      <c r="FJB92" s="612"/>
      <c r="FJC92" s="612"/>
      <c r="FJD92" s="612"/>
      <c r="FJE92" s="181"/>
      <c r="FJF92" s="611"/>
      <c r="FJG92" s="612"/>
      <c r="FJH92" s="612"/>
      <c r="FJI92" s="612"/>
      <c r="FJJ92" s="612"/>
      <c r="FJK92" s="612"/>
      <c r="FJL92" s="181"/>
      <c r="FJM92" s="611"/>
      <c r="FJN92" s="612"/>
      <c r="FJO92" s="612"/>
      <c r="FJP92" s="612"/>
      <c r="FJQ92" s="612"/>
      <c r="FJR92" s="612"/>
      <c r="FJS92" s="181"/>
      <c r="FJT92" s="611"/>
      <c r="FJU92" s="612"/>
      <c r="FJV92" s="612"/>
      <c r="FJW92" s="612"/>
      <c r="FJX92" s="612"/>
      <c r="FJY92" s="612"/>
      <c r="FJZ92" s="181"/>
      <c r="FKA92" s="611"/>
      <c r="FKB92" s="612"/>
      <c r="FKC92" s="612"/>
      <c r="FKD92" s="612"/>
      <c r="FKE92" s="612"/>
      <c r="FKF92" s="612"/>
      <c r="FKG92" s="181"/>
      <c r="FKH92" s="611"/>
      <c r="FKI92" s="612"/>
      <c r="FKJ92" s="612"/>
      <c r="FKK92" s="612"/>
      <c r="FKL92" s="612"/>
      <c r="FKM92" s="612"/>
      <c r="FKN92" s="181"/>
      <c r="FKO92" s="611"/>
      <c r="FKP92" s="612"/>
      <c r="FKQ92" s="612"/>
      <c r="FKR92" s="612"/>
      <c r="FKS92" s="612"/>
      <c r="FKT92" s="612"/>
      <c r="FKU92" s="181"/>
      <c r="FKV92" s="611"/>
      <c r="FKW92" s="612"/>
      <c r="FKX92" s="612"/>
      <c r="FKY92" s="612"/>
      <c r="FKZ92" s="612"/>
      <c r="FLA92" s="612"/>
      <c r="FLB92" s="181"/>
      <c r="FLC92" s="611"/>
      <c r="FLD92" s="612"/>
      <c r="FLE92" s="612"/>
      <c r="FLF92" s="612"/>
      <c r="FLG92" s="612"/>
      <c r="FLH92" s="612"/>
      <c r="FLI92" s="181"/>
      <c r="FLJ92" s="611"/>
      <c r="FLK92" s="612"/>
      <c r="FLL92" s="612"/>
      <c r="FLM92" s="612"/>
      <c r="FLN92" s="612"/>
      <c r="FLO92" s="612"/>
      <c r="FLP92" s="181"/>
      <c r="FLQ92" s="611"/>
      <c r="FLR92" s="612"/>
      <c r="FLS92" s="612"/>
      <c r="FLT92" s="612"/>
      <c r="FLU92" s="612"/>
      <c r="FLV92" s="612"/>
      <c r="FLW92" s="181"/>
      <c r="FLX92" s="611"/>
      <c r="FLY92" s="612"/>
      <c r="FLZ92" s="612"/>
      <c r="FMA92" s="612"/>
      <c r="FMB92" s="612"/>
      <c r="FMC92" s="612"/>
      <c r="FMD92" s="181"/>
      <c r="FME92" s="611"/>
      <c r="FMF92" s="612"/>
      <c r="FMG92" s="612"/>
      <c r="FMH92" s="612"/>
      <c r="FMI92" s="612"/>
      <c r="FMJ92" s="612"/>
      <c r="FMK92" s="181"/>
      <c r="FML92" s="611"/>
      <c r="FMM92" s="612"/>
      <c r="FMN92" s="612"/>
      <c r="FMO92" s="612"/>
      <c r="FMP92" s="612"/>
      <c r="FMQ92" s="612"/>
      <c r="FMR92" s="181"/>
      <c r="FMS92" s="611"/>
      <c r="FMT92" s="612"/>
      <c r="FMU92" s="612"/>
      <c r="FMV92" s="612"/>
      <c r="FMW92" s="612"/>
      <c r="FMX92" s="612"/>
      <c r="FMY92" s="181"/>
      <c r="FMZ92" s="611"/>
      <c r="FNA92" s="612"/>
      <c r="FNB92" s="612"/>
      <c r="FNC92" s="612"/>
      <c r="FND92" s="612"/>
      <c r="FNE92" s="612"/>
      <c r="FNF92" s="181"/>
      <c r="FNG92" s="611"/>
      <c r="FNH92" s="612"/>
      <c r="FNI92" s="612"/>
      <c r="FNJ92" s="612"/>
      <c r="FNK92" s="612"/>
      <c r="FNL92" s="612"/>
      <c r="FNM92" s="181"/>
      <c r="FNN92" s="611"/>
      <c r="FNO92" s="612"/>
      <c r="FNP92" s="612"/>
      <c r="FNQ92" s="612"/>
      <c r="FNR92" s="612"/>
      <c r="FNS92" s="612"/>
      <c r="FNT92" s="181"/>
      <c r="FNU92" s="611"/>
      <c r="FNV92" s="612"/>
      <c r="FNW92" s="612"/>
      <c r="FNX92" s="612"/>
      <c r="FNY92" s="612"/>
      <c r="FNZ92" s="612"/>
      <c r="FOA92" s="181"/>
      <c r="FOB92" s="611"/>
      <c r="FOC92" s="612"/>
      <c r="FOD92" s="612"/>
      <c r="FOE92" s="612"/>
      <c r="FOF92" s="612"/>
      <c r="FOG92" s="612"/>
      <c r="FOH92" s="181"/>
      <c r="FOI92" s="611"/>
      <c r="FOJ92" s="612"/>
      <c r="FOK92" s="612"/>
      <c r="FOL92" s="612"/>
      <c r="FOM92" s="612"/>
      <c r="FON92" s="612"/>
      <c r="FOO92" s="181"/>
      <c r="FOP92" s="611"/>
      <c r="FOQ92" s="612"/>
      <c r="FOR92" s="612"/>
      <c r="FOS92" s="612"/>
      <c r="FOT92" s="612"/>
      <c r="FOU92" s="612"/>
      <c r="FOV92" s="181"/>
      <c r="FOW92" s="611"/>
      <c r="FOX92" s="612"/>
      <c r="FOY92" s="612"/>
      <c r="FOZ92" s="612"/>
      <c r="FPA92" s="612"/>
      <c r="FPB92" s="612"/>
      <c r="FPC92" s="181"/>
      <c r="FPD92" s="611"/>
      <c r="FPE92" s="612"/>
      <c r="FPF92" s="612"/>
      <c r="FPG92" s="612"/>
      <c r="FPH92" s="612"/>
      <c r="FPI92" s="612"/>
      <c r="FPJ92" s="181"/>
      <c r="FPK92" s="611"/>
      <c r="FPL92" s="612"/>
      <c r="FPM92" s="612"/>
      <c r="FPN92" s="612"/>
      <c r="FPO92" s="612"/>
      <c r="FPP92" s="612"/>
      <c r="FPQ92" s="181"/>
      <c r="FPR92" s="611"/>
      <c r="FPS92" s="612"/>
      <c r="FPT92" s="612"/>
      <c r="FPU92" s="612"/>
      <c r="FPV92" s="612"/>
      <c r="FPW92" s="612"/>
      <c r="FPX92" s="181"/>
      <c r="FPY92" s="611"/>
      <c r="FPZ92" s="612"/>
      <c r="FQA92" s="612"/>
      <c r="FQB92" s="612"/>
      <c r="FQC92" s="612"/>
      <c r="FQD92" s="612"/>
      <c r="FQE92" s="181"/>
      <c r="FQF92" s="611"/>
      <c r="FQG92" s="612"/>
      <c r="FQH92" s="612"/>
      <c r="FQI92" s="612"/>
      <c r="FQJ92" s="612"/>
      <c r="FQK92" s="612"/>
      <c r="FQL92" s="181"/>
      <c r="FQM92" s="611"/>
      <c r="FQN92" s="612"/>
      <c r="FQO92" s="612"/>
      <c r="FQP92" s="612"/>
      <c r="FQQ92" s="612"/>
      <c r="FQR92" s="612"/>
      <c r="FQS92" s="181"/>
      <c r="FQT92" s="611"/>
      <c r="FQU92" s="612"/>
      <c r="FQV92" s="612"/>
      <c r="FQW92" s="612"/>
      <c r="FQX92" s="612"/>
      <c r="FQY92" s="612"/>
      <c r="FQZ92" s="181"/>
      <c r="FRA92" s="611"/>
      <c r="FRB92" s="612"/>
      <c r="FRC92" s="612"/>
      <c r="FRD92" s="612"/>
      <c r="FRE92" s="612"/>
      <c r="FRF92" s="612"/>
      <c r="FRG92" s="181"/>
      <c r="FRH92" s="611"/>
      <c r="FRI92" s="612"/>
      <c r="FRJ92" s="612"/>
      <c r="FRK92" s="612"/>
      <c r="FRL92" s="612"/>
      <c r="FRM92" s="612"/>
      <c r="FRN92" s="181"/>
      <c r="FRO92" s="611"/>
      <c r="FRP92" s="612"/>
      <c r="FRQ92" s="612"/>
      <c r="FRR92" s="612"/>
      <c r="FRS92" s="612"/>
      <c r="FRT92" s="612"/>
      <c r="FRU92" s="181"/>
      <c r="FRV92" s="611"/>
      <c r="FRW92" s="612"/>
      <c r="FRX92" s="612"/>
      <c r="FRY92" s="612"/>
      <c r="FRZ92" s="612"/>
      <c r="FSA92" s="612"/>
      <c r="FSB92" s="181"/>
      <c r="FSC92" s="611"/>
      <c r="FSD92" s="612"/>
      <c r="FSE92" s="612"/>
      <c r="FSF92" s="612"/>
      <c r="FSG92" s="612"/>
      <c r="FSH92" s="612"/>
      <c r="FSI92" s="181"/>
      <c r="FSJ92" s="611"/>
      <c r="FSK92" s="612"/>
      <c r="FSL92" s="612"/>
      <c r="FSM92" s="612"/>
      <c r="FSN92" s="612"/>
      <c r="FSO92" s="612"/>
      <c r="FSP92" s="181"/>
      <c r="FSQ92" s="611"/>
      <c r="FSR92" s="612"/>
      <c r="FSS92" s="612"/>
      <c r="FST92" s="612"/>
      <c r="FSU92" s="612"/>
      <c r="FSV92" s="612"/>
      <c r="FSW92" s="181"/>
      <c r="FSX92" s="611"/>
      <c r="FSY92" s="612"/>
      <c r="FSZ92" s="612"/>
      <c r="FTA92" s="612"/>
      <c r="FTB92" s="612"/>
      <c r="FTC92" s="612"/>
      <c r="FTD92" s="181"/>
      <c r="FTE92" s="611"/>
      <c r="FTF92" s="612"/>
      <c r="FTG92" s="612"/>
      <c r="FTH92" s="612"/>
      <c r="FTI92" s="612"/>
      <c r="FTJ92" s="612"/>
      <c r="FTK92" s="181"/>
      <c r="FTL92" s="611"/>
      <c r="FTM92" s="612"/>
      <c r="FTN92" s="612"/>
      <c r="FTO92" s="612"/>
      <c r="FTP92" s="612"/>
      <c r="FTQ92" s="612"/>
      <c r="FTR92" s="181"/>
      <c r="FTS92" s="611"/>
      <c r="FTT92" s="612"/>
      <c r="FTU92" s="612"/>
      <c r="FTV92" s="612"/>
      <c r="FTW92" s="612"/>
      <c r="FTX92" s="612"/>
      <c r="FTY92" s="181"/>
      <c r="FTZ92" s="611"/>
      <c r="FUA92" s="612"/>
      <c r="FUB92" s="612"/>
      <c r="FUC92" s="612"/>
      <c r="FUD92" s="612"/>
      <c r="FUE92" s="612"/>
      <c r="FUF92" s="181"/>
      <c r="FUG92" s="611"/>
      <c r="FUH92" s="612"/>
      <c r="FUI92" s="612"/>
      <c r="FUJ92" s="612"/>
      <c r="FUK92" s="612"/>
      <c r="FUL92" s="612"/>
      <c r="FUM92" s="181"/>
      <c r="FUN92" s="611"/>
      <c r="FUO92" s="612"/>
      <c r="FUP92" s="612"/>
      <c r="FUQ92" s="612"/>
      <c r="FUR92" s="612"/>
      <c r="FUS92" s="612"/>
      <c r="FUT92" s="181"/>
      <c r="FUU92" s="611"/>
      <c r="FUV92" s="612"/>
      <c r="FUW92" s="612"/>
      <c r="FUX92" s="612"/>
      <c r="FUY92" s="612"/>
      <c r="FUZ92" s="612"/>
      <c r="FVA92" s="181"/>
      <c r="FVB92" s="611"/>
      <c r="FVC92" s="612"/>
      <c r="FVD92" s="612"/>
      <c r="FVE92" s="612"/>
      <c r="FVF92" s="612"/>
      <c r="FVG92" s="612"/>
      <c r="FVH92" s="181"/>
      <c r="FVI92" s="611"/>
      <c r="FVJ92" s="612"/>
      <c r="FVK92" s="612"/>
      <c r="FVL92" s="612"/>
      <c r="FVM92" s="612"/>
      <c r="FVN92" s="612"/>
      <c r="FVO92" s="181"/>
      <c r="FVP92" s="611"/>
      <c r="FVQ92" s="612"/>
      <c r="FVR92" s="612"/>
      <c r="FVS92" s="612"/>
      <c r="FVT92" s="612"/>
      <c r="FVU92" s="612"/>
      <c r="FVV92" s="181"/>
      <c r="FVW92" s="611"/>
      <c r="FVX92" s="612"/>
      <c r="FVY92" s="612"/>
      <c r="FVZ92" s="612"/>
      <c r="FWA92" s="612"/>
      <c r="FWB92" s="612"/>
      <c r="FWC92" s="181"/>
      <c r="FWD92" s="611"/>
      <c r="FWE92" s="612"/>
      <c r="FWF92" s="612"/>
      <c r="FWG92" s="612"/>
      <c r="FWH92" s="612"/>
      <c r="FWI92" s="612"/>
      <c r="FWJ92" s="181"/>
      <c r="FWK92" s="611"/>
      <c r="FWL92" s="612"/>
      <c r="FWM92" s="612"/>
      <c r="FWN92" s="612"/>
      <c r="FWO92" s="612"/>
      <c r="FWP92" s="612"/>
      <c r="FWQ92" s="181"/>
      <c r="FWR92" s="611"/>
      <c r="FWS92" s="612"/>
      <c r="FWT92" s="612"/>
      <c r="FWU92" s="612"/>
      <c r="FWV92" s="612"/>
      <c r="FWW92" s="612"/>
      <c r="FWX92" s="181"/>
      <c r="FWY92" s="611"/>
      <c r="FWZ92" s="612"/>
      <c r="FXA92" s="612"/>
      <c r="FXB92" s="612"/>
      <c r="FXC92" s="612"/>
      <c r="FXD92" s="612"/>
      <c r="FXE92" s="181"/>
      <c r="FXF92" s="611"/>
      <c r="FXG92" s="612"/>
      <c r="FXH92" s="612"/>
      <c r="FXI92" s="612"/>
      <c r="FXJ92" s="612"/>
      <c r="FXK92" s="612"/>
      <c r="FXL92" s="181"/>
      <c r="FXM92" s="611"/>
      <c r="FXN92" s="612"/>
      <c r="FXO92" s="612"/>
      <c r="FXP92" s="612"/>
      <c r="FXQ92" s="612"/>
      <c r="FXR92" s="612"/>
      <c r="FXS92" s="181"/>
      <c r="FXT92" s="611"/>
      <c r="FXU92" s="612"/>
      <c r="FXV92" s="612"/>
      <c r="FXW92" s="612"/>
      <c r="FXX92" s="612"/>
      <c r="FXY92" s="612"/>
      <c r="FXZ92" s="181"/>
      <c r="FYA92" s="611"/>
      <c r="FYB92" s="612"/>
      <c r="FYC92" s="612"/>
      <c r="FYD92" s="612"/>
      <c r="FYE92" s="612"/>
      <c r="FYF92" s="612"/>
      <c r="FYG92" s="181"/>
      <c r="FYH92" s="611"/>
      <c r="FYI92" s="612"/>
      <c r="FYJ92" s="612"/>
      <c r="FYK92" s="612"/>
      <c r="FYL92" s="612"/>
      <c r="FYM92" s="612"/>
      <c r="FYN92" s="181"/>
      <c r="FYO92" s="611"/>
      <c r="FYP92" s="612"/>
      <c r="FYQ92" s="612"/>
      <c r="FYR92" s="612"/>
      <c r="FYS92" s="612"/>
      <c r="FYT92" s="612"/>
      <c r="FYU92" s="181"/>
      <c r="FYV92" s="611"/>
      <c r="FYW92" s="612"/>
      <c r="FYX92" s="612"/>
      <c r="FYY92" s="612"/>
      <c r="FYZ92" s="612"/>
      <c r="FZA92" s="612"/>
      <c r="FZB92" s="181"/>
      <c r="FZC92" s="611"/>
      <c r="FZD92" s="612"/>
      <c r="FZE92" s="612"/>
      <c r="FZF92" s="612"/>
      <c r="FZG92" s="612"/>
      <c r="FZH92" s="612"/>
      <c r="FZI92" s="181"/>
      <c r="FZJ92" s="611"/>
      <c r="FZK92" s="612"/>
      <c r="FZL92" s="612"/>
      <c r="FZM92" s="612"/>
      <c r="FZN92" s="612"/>
      <c r="FZO92" s="612"/>
      <c r="FZP92" s="181"/>
      <c r="FZQ92" s="611"/>
      <c r="FZR92" s="612"/>
      <c r="FZS92" s="612"/>
      <c r="FZT92" s="612"/>
      <c r="FZU92" s="612"/>
      <c r="FZV92" s="612"/>
      <c r="FZW92" s="181"/>
      <c r="FZX92" s="611"/>
      <c r="FZY92" s="612"/>
      <c r="FZZ92" s="612"/>
      <c r="GAA92" s="612"/>
      <c r="GAB92" s="612"/>
      <c r="GAC92" s="612"/>
      <c r="GAD92" s="181"/>
      <c r="GAE92" s="611"/>
      <c r="GAF92" s="612"/>
      <c r="GAG92" s="612"/>
      <c r="GAH92" s="612"/>
      <c r="GAI92" s="612"/>
      <c r="GAJ92" s="612"/>
      <c r="GAK92" s="181"/>
      <c r="GAL92" s="611"/>
      <c r="GAM92" s="612"/>
      <c r="GAN92" s="612"/>
      <c r="GAO92" s="612"/>
      <c r="GAP92" s="612"/>
      <c r="GAQ92" s="612"/>
      <c r="GAR92" s="181"/>
      <c r="GAS92" s="611"/>
      <c r="GAT92" s="612"/>
      <c r="GAU92" s="612"/>
      <c r="GAV92" s="612"/>
      <c r="GAW92" s="612"/>
      <c r="GAX92" s="612"/>
      <c r="GAY92" s="181"/>
      <c r="GAZ92" s="611"/>
      <c r="GBA92" s="612"/>
      <c r="GBB92" s="612"/>
      <c r="GBC92" s="612"/>
      <c r="GBD92" s="612"/>
      <c r="GBE92" s="612"/>
      <c r="GBF92" s="181"/>
      <c r="GBG92" s="611"/>
      <c r="GBH92" s="612"/>
      <c r="GBI92" s="612"/>
      <c r="GBJ92" s="612"/>
      <c r="GBK92" s="612"/>
      <c r="GBL92" s="612"/>
      <c r="GBM92" s="181"/>
      <c r="GBN92" s="611"/>
      <c r="GBO92" s="612"/>
      <c r="GBP92" s="612"/>
      <c r="GBQ92" s="612"/>
      <c r="GBR92" s="612"/>
      <c r="GBS92" s="612"/>
      <c r="GBT92" s="181"/>
      <c r="GBU92" s="611"/>
      <c r="GBV92" s="612"/>
      <c r="GBW92" s="612"/>
      <c r="GBX92" s="612"/>
      <c r="GBY92" s="612"/>
      <c r="GBZ92" s="612"/>
      <c r="GCA92" s="181"/>
      <c r="GCB92" s="611"/>
      <c r="GCC92" s="612"/>
      <c r="GCD92" s="612"/>
      <c r="GCE92" s="612"/>
      <c r="GCF92" s="612"/>
      <c r="GCG92" s="612"/>
      <c r="GCH92" s="181"/>
      <c r="GCI92" s="611"/>
      <c r="GCJ92" s="612"/>
      <c r="GCK92" s="612"/>
      <c r="GCL92" s="612"/>
      <c r="GCM92" s="612"/>
      <c r="GCN92" s="612"/>
      <c r="GCO92" s="181"/>
      <c r="GCP92" s="611"/>
      <c r="GCQ92" s="612"/>
      <c r="GCR92" s="612"/>
      <c r="GCS92" s="612"/>
      <c r="GCT92" s="612"/>
      <c r="GCU92" s="612"/>
      <c r="GCV92" s="181"/>
      <c r="GCW92" s="611"/>
      <c r="GCX92" s="612"/>
      <c r="GCY92" s="612"/>
      <c r="GCZ92" s="612"/>
      <c r="GDA92" s="612"/>
      <c r="GDB92" s="612"/>
      <c r="GDC92" s="181"/>
      <c r="GDD92" s="611"/>
      <c r="GDE92" s="612"/>
      <c r="GDF92" s="612"/>
      <c r="GDG92" s="612"/>
      <c r="GDH92" s="612"/>
      <c r="GDI92" s="612"/>
      <c r="GDJ92" s="181"/>
      <c r="GDK92" s="611"/>
      <c r="GDL92" s="612"/>
      <c r="GDM92" s="612"/>
      <c r="GDN92" s="612"/>
      <c r="GDO92" s="612"/>
      <c r="GDP92" s="612"/>
      <c r="GDQ92" s="181"/>
      <c r="GDR92" s="611"/>
      <c r="GDS92" s="612"/>
      <c r="GDT92" s="612"/>
      <c r="GDU92" s="612"/>
      <c r="GDV92" s="612"/>
      <c r="GDW92" s="612"/>
      <c r="GDX92" s="181"/>
      <c r="GDY92" s="611"/>
      <c r="GDZ92" s="612"/>
      <c r="GEA92" s="612"/>
      <c r="GEB92" s="612"/>
      <c r="GEC92" s="612"/>
      <c r="GED92" s="612"/>
      <c r="GEE92" s="181"/>
      <c r="GEF92" s="611"/>
      <c r="GEG92" s="612"/>
      <c r="GEH92" s="612"/>
      <c r="GEI92" s="612"/>
      <c r="GEJ92" s="612"/>
      <c r="GEK92" s="612"/>
      <c r="GEL92" s="181"/>
      <c r="GEM92" s="611"/>
      <c r="GEN92" s="612"/>
      <c r="GEO92" s="612"/>
      <c r="GEP92" s="612"/>
      <c r="GEQ92" s="612"/>
      <c r="GER92" s="612"/>
      <c r="GES92" s="181"/>
      <c r="GET92" s="611"/>
      <c r="GEU92" s="612"/>
      <c r="GEV92" s="612"/>
      <c r="GEW92" s="612"/>
      <c r="GEX92" s="612"/>
      <c r="GEY92" s="612"/>
      <c r="GEZ92" s="181"/>
      <c r="GFA92" s="611"/>
      <c r="GFB92" s="612"/>
      <c r="GFC92" s="612"/>
      <c r="GFD92" s="612"/>
      <c r="GFE92" s="612"/>
      <c r="GFF92" s="612"/>
      <c r="GFG92" s="181"/>
      <c r="GFH92" s="611"/>
      <c r="GFI92" s="612"/>
      <c r="GFJ92" s="612"/>
      <c r="GFK92" s="612"/>
      <c r="GFL92" s="612"/>
      <c r="GFM92" s="612"/>
      <c r="GFN92" s="181"/>
      <c r="GFO92" s="611"/>
      <c r="GFP92" s="612"/>
      <c r="GFQ92" s="612"/>
      <c r="GFR92" s="612"/>
      <c r="GFS92" s="612"/>
      <c r="GFT92" s="612"/>
      <c r="GFU92" s="181"/>
      <c r="GFV92" s="611"/>
      <c r="GFW92" s="612"/>
      <c r="GFX92" s="612"/>
      <c r="GFY92" s="612"/>
      <c r="GFZ92" s="612"/>
      <c r="GGA92" s="612"/>
      <c r="GGB92" s="181"/>
      <c r="GGC92" s="611"/>
      <c r="GGD92" s="612"/>
      <c r="GGE92" s="612"/>
      <c r="GGF92" s="612"/>
      <c r="GGG92" s="612"/>
      <c r="GGH92" s="612"/>
      <c r="GGI92" s="181"/>
      <c r="GGJ92" s="611"/>
      <c r="GGK92" s="612"/>
      <c r="GGL92" s="612"/>
      <c r="GGM92" s="612"/>
      <c r="GGN92" s="612"/>
      <c r="GGO92" s="612"/>
      <c r="GGP92" s="181"/>
      <c r="GGQ92" s="611"/>
      <c r="GGR92" s="612"/>
      <c r="GGS92" s="612"/>
      <c r="GGT92" s="612"/>
      <c r="GGU92" s="612"/>
      <c r="GGV92" s="612"/>
      <c r="GGW92" s="181"/>
      <c r="GGX92" s="611"/>
      <c r="GGY92" s="612"/>
      <c r="GGZ92" s="612"/>
      <c r="GHA92" s="612"/>
      <c r="GHB92" s="612"/>
      <c r="GHC92" s="612"/>
      <c r="GHD92" s="181"/>
      <c r="GHE92" s="611"/>
      <c r="GHF92" s="612"/>
      <c r="GHG92" s="612"/>
      <c r="GHH92" s="612"/>
      <c r="GHI92" s="612"/>
      <c r="GHJ92" s="612"/>
      <c r="GHK92" s="181"/>
      <c r="GHL92" s="611"/>
      <c r="GHM92" s="612"/>
      <c r="GHN92" s="612"/>
      <c r="GHO92" s="612"/>
      <c r="GHP92" s="612"/>
      <c r="GHQ92" s="612"/>
      <c r="GHR92" s="181"/>
      <c r="GHS92" s="611"/>
      <c r="GHT92" s="612"/>
      <c r="GHU92" s="612"/>
      <c r="GHV92" s="612"/>
      <c r="GHW92" s="612"/>
      <c r="GHX92" s="612"/>
      <c r="GHY92" s="181"/>
      <c r="GHZ92" s="611"/>
      <c r="GIA92" s="612"/>
      <c r="GIB92" s="612"/>
      <c r="GIC92" s="612"/>
      <c r="GID92" s="612"/>
      <c r="GIE92" s="612"/>
      <c r="GIF92" s="181"/>
      <c r="GIG92" s="611"/>
      <c r="GIH92" s="612"/>
      <c r="GII92" s="612"/>
      <c r="GIJ92" s="612"/>
      <c r="GIK92" s="612"/>
      <c r="GIL92" s="612"/>
      <c r="GIM92" s="181"/>
      <c r="GIN92" s="611"/>
      <c r="GIO92" s="612"/>
      <c r="GIP92" s="612"/>
      <c r="GIQ92" s="612"/>
      <c r="GIR92" s="612"/>
      <c r="GIS92" s="612"/>
      <c r="GIT92" s="181"/>
      <c r="GIU92" s="611"/>
      <c r="GIV92" s="612"/>
      <c r="GIW92" s="612"/>
      <c r="GIX92" s="612"/>
      <c r="GIY92" s="612"/>
      <c r="GIZ92" s="612"/>
      <c r="GJA92" s="181"/>
      <c r="GJB92" s="611"/>
      <c r="GJC92" s="612"/>
      <c r="GJD92" s="612"/>
      <c r="GJE92" s="612"/>
      <c r="GJF92" s="612"/>
      <c r="GJG92" s="612"/>
      <c r="GJH92" s="181"/>
      <c r="GJI92" s="611"/>
      <c r="GJJ92" s="612"/>
      <c r="GJK92" s="612"/>
      <c r="GJL92" s="612"/>
      <c r="GJM92" s="612"/>
      <c r="GJN92" s="612"/>
      <c r="GJO92" s="181"/>
      <c r="GJP92" s="611"/>
      <c r="GJQ92" s="612"/>
      <c r="GJR92" s="612"/>
      <c r="GJS92" s="612"/>
      <c r="GJT92" s="612"/>
      <c r="GJU92" s="612"/>
      <c r="GJV92" s="181"/>
      <c r="GJW92" s="611"/>
      <c r="GJX92" s="612"/>
      <c r="GJY92" s="612"/>
      <c r="GJZ92" s="612"/>
      <c r="GKA92" s="612"/>
      <c r="GKB92" s="612"/>
      <c r="GKC92" s="181"/>
      <c r="GKD92" s="611"/>
      <c r="GKE92" s="612"/>
      <c r="GKF92" s="612"/>
      <c r="GKG92" s="612"/>
      <c r="GKH92" s="612"/>
      <c r="GKI92" s="612"/>
      <c r="GKJ92" s="181"/>
      <c r="GKK92" s="611"/>
      <c r="GKL92" s="612"/>
      <c r="GKM92" s="612"/>
      <c r="GKN92" s="612"/>
      <c r="GKO92" s="612"/>
      <c r="GKP92" s="612"/>
      <c r="GKQ92" s="181"/>
      <c r="GKR92" s="611"/>
      <c r="GKS92" s="612"/>
      <c r="GKT92" s="612"/>
      <c r="GKU92" s="612"/>
      <c r="GKV92" s="612"/>
      <c r="GKW92" s="612"/>
      <c r="GKX92" s="181"/>
      <c r="GKY92" s="611"/>
      <c r="GKZ92" s="612"/>
      <c r="GLA92" s="612"/>
      <c r="GLB92" s="612"/>
      <c r="GLC92" s="612"/>
      <c r="GLD92" s="612"/>
      <c r="GLE92" s="181"/>
      <c r="GLF92" s="611"/>
      <c r="GLG92" s="612"/>
      <c r="GLH92" s="612"/>
      <c r="GLI92" s="612"/>
      <c r="GLJ92" s="612"/>
      <c r="GLK92" s="612"/>
      <c r="GLL92" s="181"/>
      <c r="GLM92" s="611"/>
      <c r="GLN92" s="612"/>
      <c r="GLO92" s="612"/>
      <c r="GLP92" s="612"/>
      <c r="GLQ92" s="612"/>
      <c r="GLR92" s="612"/>
      <c r="GLS92" s="181"/>
      <c r="GLT92" s="611"/>
      <c r="GLU92" s="612"/>
      <c r="GLV92" s="612"/>
      <c r="GLW92" s="612"/>
      <c r="GLX92" s="612"/>
      <c r="GLY92" s="612"/>
      <c r="GLZ92" s="181"/>
      <c r="GMA92" s="611"/>
      <c r="GMB92" s="612"/>
      <c r="GMC92" s="612"/>
      <c r="GMD92" s="612"/>
      <c r="GME92" s="612"/>
      <c r="GMF92" s="612"/>
      <c r="GMG92" s="181"/>
      <c r="GMH92" s="611"/>
      <c r="GMI92" s="612"/>
      <c r="GMJ92" s="612"/>
      <c r="GMK92" s="612"/>
      <c r="GML92" s="612"/>
      <c r="GMM92" s="612"/>
      <c r="GMN92" s="181"/>
      <c r="GMO92" s="611"/>
      <c r="GMP92" s="612"/>
      <c r="GMQ92" s="612"/>
      <c r="GMR92" s="612"/>
      <c r="GMS92" s="612"/>
      <c r="GMT92" s="612"/>
      <c r="GMU92" s="181"/>
      <c r="GMV92" s="611"/>
      <c r="GMW92" s="612"/>
      <c r="GMX92" s="612"/>
      <c r="GMY92" s="612"/>
      <c r="GMZ92" s="612"/>
      <c r="GNA92" s="612"/>
      <c r="GNB92" s="181"/>
      <c r="GNC92" s="611"/>
      <c r="GND92" s="612"/>
      <c r="GNE92" s="612"/>
      <c r="GNF92" s="612"/>
      <c r="GNG92" s="612"/>
      <c r="GNH92" s="612"/>
      <c r="GNI92" s="181"/>
      <c r="GNJ92" s="611"/>
      <c r="GNK92" s="612"/>
      <c r="GNL92" s="612"/>
      <c r="GNM92" s="612"/>
      <c r="GNN92" s="612"/>
      <c r="GNO92" s="612"/>
      <c r="GNP92" s="181"/>
      <c r="GNQ92" s="611"/>
      <c r="GNR92" s="612"/>
      <c r="GNS92" s="612"/>
      <c r="GNT92" s="612"/>
      <c r="GNU92" s="612"/>
      <c r="GNV92" s="612"/>
      <c r="GNW92" s="181"/>
      <c r="GNX92" s="611"/>
      <c r="GNY92" s="612"/>
      <c r="GNZ92" s="612"/>
      <c r="GOA92" s="612"/>
      <c r="GOB92" s="612"/>
      <c r="GOC92" s="612"/>
      <c r="GOD92" s="181"/>
      <c r="GOE92" s="611"/>
      <c r="GOF92" s="612"/>
      <c r="GOG92" s="612"/>
      <c r="GOH92" s="612"/>
      <c r="GOI92" s="612"/>
      <c r="GOJ92" s="612"/>
      <c r="GOK92" s="181"/>
      <c r="GOL92" s="611"/>
      <c r="GOM92" s="612"/>
      <c r="GON92" s="612"/>
      <c r="GOO92" s="612"/>
      <c r="GOP92" s="612"/>
      <c r="GOQ92" s="612"/>
      <c r="GOR92" s="181"/>
      <c r="GOS92" s="611"/>
      <c r="GOT92" s="612"/>
      <c r="GOU92" s="612"/>
      <c r="GOV92" s="612"/>
      <c r="GOW92" s="612"/>
      <c r="GOX92" s="612"/>
      <c r="GOY92" s="181"/>
      <c r="GOZ92" s="611"/>
      <c r="GPA92" s="612"/>
      <c r="GPB92" s="612"/>
      <c r="GPC92" s="612"/>
      <c r="GPD92" s="612"/>
      <c r="GPE92" s="612"/>
      <c r="GPF92" s="181"/>
      <c r="GPG92" s="611"/>
      <c r="GPH92" s="612"/>
      <c r="GPI92" s="612"/>
      <c r="GPJ92" s="612"/>
      <c r="GPK92" s="612"/>
      <c r="GPL92" s="612"/>
      <c r="GPM92" s="181"/>
      <c r="GPN92" s="611"/>
      <c r="GPO92" s="612"/>
      <c r="GPP92" s="612"/>
      <c r="GPQ92" s="612"/>
      <c r="GPR92" s="612"/>
      <c r="GPS92" s="612"/>
      <c r="GPT92" s="181"/>
      <c r="GPU92" s="611"/>
      <c r="GPV92" s="612"/>
      <c r="GPW92" s="612"/>
      <c r="GPX92" s="612"/>
      <c r="GPY92" s="612"/>
      <c r="GPZ92" s="612"/>
      <c r="GQA92" s="181"/>
      <c r="GQB92" s="611"/>
      <c r="GQC92" s="612"/>
      <c r="GQD92" s="612"/>
      <c r="GQE92" s="612"/>
      <c r="GQF92" s="612"/>
      <c r="GQG92" s="612"/>
      <c r="GQH92" s="181"/>
      <c r="GQI92" s="611"/>
      <c r="GQJ92" s="612"/>
      <c r="GQK92" s="612"/>
      <c r="GQL92" s="612"/>
      <c r="GQM92" s="612"/>
      <c r="GQN92" s="612"/>
      <c r="GQO92" s="181"/>
      <c r="GQP92" s="611"/>
      <c r="GQQ92" s="612"/>
      <c r="GQR92" s="612"/>
      <c r="GQS92" s="612"/>
      <c r="GQT92" s="612"/>
      <c r="GQU92" s="612"/>
      <c r="GQV92" s="181"/>
      <c r="GQW92" s="611"/>
      <c r="GQX92" s="612"/>
      <c r="GQY92" s="612"/>
      <c r="GQZ92" s="612"/>
      <c r="GRA92" s="612"/>
      <c r="GRB92" s="612"/>
      <c r="GRC92" s="181"/>
      <c r="GRD92" s="611"/>
      <c r="GRE92" s="612"/>
      <c r="GRF92" s="612"/>
      <c r="GRG92" s="612"/>
      <c r="GRH92" s="612"/>
      <c r="GRI92" s="612"/>
      <c r="GRJ92" s="181"/>
      <c r="GRK92" s="611"/>
      <c r="GRL92" s="612"/>
      <c r="GRM92" s="612"/>
      <c r="GRN92" s="612"/>
      <c r="GRO92" s="612"/>
      <c r="GRP92" s="612"/>
      <c r="GRQ92" s="181"/>
      <c r="GRR92" s="611"/>
      <c r="GRS92" s="612"/>
      <c r="GRT92" s="612"/>
      <c r="GRU92" s="612"/>
      <c r="GRV92" s="612"/>
      <c r="GRW92" s="612"/>
      <c r="GRX92" s="181"/>
      <c r="GRY92" s="611"/>
      <c r="GRZ92" s="612"/>
      <c r="GSA92" s="612"/>
      <c r="GSB92" s="612"/>
      <c r="GSC92" s="612"/>
      <c r="GSD92" s="612"/>
      <c r="GSE92" s="181"/>
      <c r="GSF92" s="611"/>
      <c r="GSG92" s="612"/>
      <c r="GSH92" s="612"/>
      <c r="GSI92" s="612"/>
      <c r="GSJ92" s="612"/>
      <c r="GSK92" s="612"/>
      <c r="GSL92" s="181"/>
      <c r="GSM92" s="611"/>
      <c r="GSN92" s="612"/>
      <c r="GSO92" s="612"/>
      <c r="GSP92" s="612"/>
      <c r="GSQ92" s="612"/>
      <c r="GSR92" s="612"/>
      <c r="GSS92" s="181"/>
      <c r="GST92" s="611"/>
      <c r="GSU92" s="612"/>
      <c r="GSV92" s="612"/>
      <c r="GSW92" s="612"/>
      <c r="GSX92" s="612"/>
      <c r="GSY92" s="612"/>
      <c r="GSZ92" s="181"/>
      <c r="GTA92" s="611"/>
      <c r="GTB92" s="612"/>
      <c r="GTC92" s="612"/>
      <c r="GTD92" s="612"/>
      <c r="GTE92" s="612"/>
      <c r="GTF92" s="612"/>
      <c r="GTG92" s="181"/>
      <c r="GTH92" s="611"/>
      <c r="GTI92" s="612"/>
      <c r="GTJ92" s="612"/>
      <c r="GTK92" s="612"/>
      <c r="GTL92" s="612"/>
      <c r="GTM92" s="612"/>
      <c r="GTN92" s="181"/>
      <c r="GTO92" s="611"/>
      <c r="GTP92" s="612"/>
      <c r="GTQ92" s="612"/>
      <c r="GTR92" s="612"/>
      <c r="GTS92" s="612"/>
      <c r="GTT92" s="612"/>
      <c r="GTU92" s="181"/>
      <c r="GTV92" s="611"/>
      <c r="GTW92" s="612"/>
      <c r="GTX92" s="612"/>
      <c r="GTY92" s="612"/>
      <c r="GTZ92" s="612"/>
      <c r="GUA92" s="612"/>
      <c r="GUB92" s="181"/>
      <c r="GUC92" s="611"/>
      <c r="GUD92" s="612"/>
      <c r="GUE92" s="612"/>
      <c r="GUF92" s="612"/>
      <c r="GUG92" s="612"/>
      <c r="GUH92" s="612"/>
      <c r="GUI92" s="181"/>
      <c r="GUJ92" s="611"/>
      <c r="GUK92" s="612"/>
      <c r="GUL92" s="612"/>
      <c r="GUM92" s="612"/>
      <c r="GUN92" s="612"/>
      <c r="GUO92" s="612"/>
      <c r="GUP92" s="181"/>
      <c r="GUQ92" s="611"/>
      <c r="GUR92" s="612"/>
      <c r="GUS92" s="612"/>
      <c r="GUT92" s="612"/>
      <c r="GUU92" s="612"/>
      <c r="GUV92" s="612"/>
      <c r="GUW92" s="181"/>
      <c r="GUX92" s="611"/>
      <c r="GUY92" s="612"/>
      <c r="GUZ92" s="612"/>
      <c r="GVA92" s="612"/>
      <c r="GVB92" s="612"/>
      <c r="GVC92" s="612"/>
      <c r="GVD92" s="181"/>
      <c r="GVE92" s="611"/>
      <c r="GVF92" s="612"/>
      <c r="GVG92" s="612"/>
      <c r="GVH92" s="612"/>
      <c r="GVI92" s="612"/>
      <c r="GVJ92" s="612"/>
      <c r="GVK92" s="181"/>
      <c r="GVL92" s="611"/>
      <c r="GVM92" s="612"/>
      <c r="GVN92" s="612"/>
      <c r="GVO92" s="612"/>
      <c r="GVP92" s="612"/>
      <c r="GVQ92" s="612"/>
      <c r="GVR92" s="181"/>
      <c r="GVS92" s="611"/>
      <c r="GVT92" s="612"/>
      <c r="GVU92" s="612"/>
      <c r="GVV92" s="612"/>
      <c r="GVW92" s="612"/>
      <c r="GVX92" s="612"/>
      <c r="GVY92" s="181"/>
      <c r="GVZ92" s="611"/>
      <c r="GWA92" s="612"/>
      <c r="GWB92" s="612"/>
      <c r="GWC92" s="612"/>
      <c r="GWD92" s="612"/>
      <c r="GWE92" s="612"/>
      <c r="GWF92" s="181"/>
      <c r="GWG92" s="611"/>
      <c r="GWH92" s="612"/>
      <c r="GWI92" s="612"/>
      <c r="GWJ92" s="612"/>
      <c r="GWK92" s="612"/>
      <c r="GWL92" s="612"/>
      <c r="GWM92" s="181"/>
      <c r="GWN92" s="611"/>
      <c r="GWO92" s="612"/>
      <c r="GWP92" s="612"/>
      <c r="GWQ92" s="612"/>
      <c r="GWR92" s="612"/>
      <c r="GWS92" s="612"/>
      <c r="GWT92" s="181"/>
      <c r="GWU92" s="611"/>
      <c r="GWV92" s="612"/>
      <c r="GWW92" s="612"/>
      <c r="GWX92" s="612"/>
      <c r="GWY92" s="612"/>
      <c r="GWZ92" s="612"/>
      <c r="GXA92" s="181"/>
      <c r="GXB92" s="611"/>
      <c r="GXC92" s="612"/>
      <c r="GXD92" s="612"/>
      <c r="GXE92" s="612"/>
      <c r="GXF92" s="612"/>
      <c r="GXG92" s="612"/>
      <c r="GXH92" s="181"/>
      <c r="GXI92" s="611"/>
      <c r="GXJ92" s="612"/>
      <c r="GXK92" s="612"/>
      <c r="GXL92" s="612"/>
      <c r="GXM92" s="612"/>
      <c r="GXN92" s="612"/>
      <c r="GXO92" s="181"/>
      <c r="GXP92" s="611"/>
      <c r="GXQ92" s="612"/>
      <c r="GXR92" s="612"/>
      <c r="GXS92" s="612"/>
      <c r="GXT92" s="612"/>
      <c r="GXU92" s="612"/>
      <c r="GXV92" s="181"/>
      <c r="GXW92" s="611"/>
      <c r="GXX92" s="612"/>
      <c r="GXY92" s="612"/>
      <c r="GXZ92" s="612"/>
      <c r="GYA92" s="612"/>
      <c r="GYB92" s="612"/>
      <c r="GYC92" s="181"/>
      <c r="GYD92" s="611"/>
      <c r="GYE92" s="612"/>
      <c r="GYF92" s="612"/>
      <c r="GYG92" s="612"/>
      <c r="GYH92" s="612"/>
      <c r="GYI92" s="612"/>
      <c r="GYJ92" s="181"/>
      <c r="GYK92" s="611"/>
      <c r="GYL92" s="612"/>
      <c r="GYM92" s="612"/>
      <c r="GYN92" s="612"/>
      <c r="GYO92" s="612"/>
      <c r="GYP92" s="612"/>
      <c r="GYQ92" s="181"/>
      <c r="GYR92" s="611"/>
      <c r="GYS92" s="612"/>
      <c r="GYT92" s="612"/>
      <c r="GYU92" s="612"/>
      <c r="GYV92" s="612"/>
      <c r="GYW92" s="612"/>
      <c r="GYX92" s="181"/>
      <c r="GYY92" s="611"/>
      <c r="GYZ92" s="612"/>
      <c r="GZA92" s="612"/>
      <c r="GZB92" s="612"/>
      <c r="GZC92" s="612"/>
      <c r="GZD92" s="612"/>
      <c r="GZE92" s="181"/>
      <c r="GZF92" s="611"/>
      <c r="GZG92" s="612"/>
      <c r="GZH92" s="612"/>
      <c r="GZI92" s="612"/>
      <c r="GZJ92" s="612"/>
      <c r="GZK92" s="612"/>
      <c r="GZL92" s="181"/>
      <c r="GZM92" s="611"/>
      <c r="GZN92" s="612"/>
      <c r="GZO92" s="612"/>
      <c r="GZP92" s="612"/>
      <c r="GZQ92" s="612"/>
      <c r="GZR92" s="612"/>
      <c r="GZS92" s="181"/>
      <c r="GZT92" s="611"/>
      <c r="GZU92" s="612"/>
      <c r="GZV92" s="612"/>
      <c r="GZW92" s="612"/>
      <c r="GZX92" s="612"/>
      <c r="GZY92" s="612"/>
      <c r="GZZ92" s="181"/>
      <c r="HAA92" s="611"/>
      <c r="HAB92" s="612"/>
      <c r="HAC92" s="612"/>
      <c r="HAD92" s="612"/>
      <c r="HAE92" s="612"/>
      <c r="HAF92" s="612"/>
      <c r="HAG92" s="181"/>
      <c r="HAH92" s="611"/>
      <c r="HAI92" s="612"/>
      <c r="HAJ92" s="612"/>
      <c r="HAK92" s="612"/>
      <c r="HAL92" s="612"/>
      <c r="HAM92" s="612"/>
      <c r="HAN92" s="181"/>
      <c r="HAO92" s="611"/>
      <c r="HAP92" s="612"/>
      <c r="HAQ92" s="612"/>
      <c r="HAR92" s="612"/>
      <c r="HAS92" s="612"/>
      <c r="HAT92" s="612"/>
      <c r="HAU92" s="181"/>
      <c r="HAV92" s="611"/>
      <c r="HAW92" s="612"/>
      <c r="HAX92" s="612"/>
      <c r="HAY92" s="612"/>
      <c r="HAZ92" s="612"/>
      <c r="HBA92" s="612"/>
      <c r="HBB92" s="181"/>
      <c r="HBC92" s="611"/>
      <c r="HBD92" s="612"/>
      <c r="HBE92" s="612"/>
      <c r="HBF92" s="612"/>
      <c r="HBG92" s="612"/>
      <c r="HBH92" s="612"/>
      <c r="HBI92" s="181"/>
      <c r="HBJ92" s="611"/>
      <c r="HBK92" s="612"/>
      <c r="HBL92" s="612"/>
      <c r="HBM92" s="612"/>
      <c r="HBN92" s="612"/>
      <c r="HBO92" s="612"/>
      <c r="HBP92" s="181"/>
      <c r="HBQ92" s="611"/>
      <c r="HBR92" s="612"/>
      <c r="HBS92" s="612"/>
      <c r="HBT92" s="612"/>
      <c r="HBU92" s="612"/>
      <c r="HBV92" s="612"/>
      <c r="HBW92" s="181"/>
      <c r="HBX92" s="611"/>
      <c r="HBY92" s="612"/>
      <c r="HBZ92" s="612"/>
      <c r="HCA92" s="612"/>
      <c r="HCB92" s="612"/>
      <c r="HCC92" s="612"/>
      <c r="HCD92" s="181"/>
      <c r="HCE92" s="611"/>
      <c r="HCF92" s="612"/>
      <c r="HCG92" s="612"/>
      <c r="HCH92" s="612"/>
      <c r="HCI92" s="612"/>
      <c r="HCJ92" s="612"/>
      <c r="HCK92" s="181"/>
      <c r="HCL92" s="611"/>
      <c r="HCM92" s="612"/>
      <c r="HCN92" s="612"/>
      <c r="HCO92" s="612"/>
      <c r="HCP92" s="612"/>
      <c r="HCQ92" s="612"/>
      <c r="HCR92" s="181"/>
      <c r="HCS92" s="611"/>
      <c r="HCT92" s="612"/>
      <c r="HCU92" s="612"/>
      <c r="HCV92" s="612"/>
      <c r="HCW92" s="612"/>
      <c r="HCX92" s="612"/>
      <c r="HCY92" s="181"/>
      <c r="HCZ92" s="611"/>
      <c r="HDA92" s="612"/>
      <c r="HDB92" s="612"/>
      <c r="HDC92" s="612"/>
      <c r="HDD92" s="612"/>
      <c r="HDE92" s="612"/>
      <c r="HDF92" s="181"/>
      <c r="HDG92" s="611"/>
      <c r="HDH92" s="612"/>
      <c r="HDI92" s="612"/>
      <c r="HDJ92" s="612"/>
      <c r="HDK92" s="612"/>
      <c r="HDL92" s="612"/>
      <c r="HDM92" s="181"/>
      <c r="HDN92" s="611"/>
      <c r="HDO92" s="612"/>
      <c r="HDP92" s="612"/>
      <c r="HDQ92" s="612"/>
      <c r="HDR92" s="612"/>
      <c r="HDS92" s="612"/>
      <c r="HDT92" s="181"/>
      <c r="HDU92" s="611"/>
      <c r="HDV92" s="612"/>
      <c r="HDW92" s="612"/>
      <c r="HDX92" s="612"/>
      <c r="HDY92" s="612"/>
      <c r="HDZ92" s="612"/>
      <c r="HEA92" s="181"/>
      <c r="HEB92" s="611"/>
      <c r="HEC92" s="612"/>
      <c r="HED92" s="612"/>
      <c r="HEE92" s="612"/>
      <c r="HEF92" s="612"/>
      <c r="HEG92" s="612"/>
      <c r="HEH92" s="181"/>
      <c r="HEI92" s="611"/>
      <c r="HEJ92" s="612"/>
      <c r="HEK92" s="612"/>
      <c r="HEL92" s="612"/>
      <c r="HEM92" s="612"/>
      <c r="HEN92" s="612"/>
      <c r="HEO92" s="181"/>
      <c r="HEP92" s="611"/>
      <c r="HEQ92" s="612"/>
      <c r="HER92" s="612"/>
      <c r="HES92" s="612"/>
      <c r="HET92" s="612"/>
      <c r="HEU92" s="612"/>
      <c r="HEV92" s="181"/>
      <c r="HEW92" s="611"/>
      <c r="HEX92" s="612"/>
      <c r="HEY92" s="612"/>
      <c r="HEZ92" s="612"/>
      <c r="HFA92" s="612"/>
      <c r="HFB92" s="612"/>
      <c r="HFC92" s="181"/>
      <c r="HFD92" s="611"/>
      <c r="HFE92" s="612"/>
      <c r="HFF92" s="612"/>
      <c r="HFG92" s="612"/>
      <c r="HFH92" s="612"/>
      <c r="HFI92" s="612"/>
      <c r="HFJ92" s="181"/>
      <c r="HFK92" s="611"/>
      <c r="HFL92" s="612"/>
      <c r="HFM92" s="612"/>
      <c r="HFN92" s="612"/>
      <c r="HFO92" s="612"/>
      <c r="HFP92" s="612"/>
      <c r="HFQ92" s="181"/>
      <c r="HFR92" s="611"/>
      <c r="HFS92" s="612"/>
      <c r="HFT92" s="612"/>
      <c r="HFU92" s="612"/>
      <c r="HFV92" s="612"/>
      <c r="HFW92" s="612"/>
      <c r="HFX92" s="181"/>
      <c r="HFY92" s="611"/>
      <c r="HFZ92" s="612"/>
      <c r="HGA92" s="612"/>
      <c r="HGB92" s="612"/>
      <c r="HGC92" s="612"/>
      <c r="HGD92" s="612"/>
      <c r="HGE92" s="181"/>
      <c r="HGF92" s="611"/>
      <c r="HGG92" s="612"/>
      <c r="HGH92" s="612"/>
      <c r="HGI92" s="612"/>
      <c r="HGJ92" s="612"/>
      <c r="HGK92" s="612"/>
      <c r="HGL92" s="181"/>
      <c r="HGM92" s="611"/>
      <c r="HGN92" s="612"/>
      <c r="HGO92" s="612"/>
      <c r="HGP92" s="612"/>
      <c r="HGQ92" s="612"/>
      <c r="HGR92" s="612"/>
      <c r="HGS92" s="181"/>
      <c r="HGT92" s="611"/>
      <c r="HGU92" s="612"/>
      <c r="HGV92" s="612"/>
      <c r="HGW92" s="612"/>
      <c r="HGX92" s="612"/>
      <c r="HGY92" s="612"/>
      <c r="HGZ92" s="181"/>
      <c r="HHA92" s="611"/>
      <c r="HHB92" s="612"/>
      <c r="HHC92" s="612"/>
      <c r="HHD92" s="612"/>
      <c r="HHE92" s="612"/>
      <c r="HHF92" s="612"/>
      <c r="HHG92" s="181"/>
      <c r="HHH92" s="611"/>
      <c r="HHI92" s="612"/>
      <c r="HHJ92" s="612"/>
      <c r="HHK92" s="612"/>
      <c r="HHL92" s="612"/>
      <c r="HHM92" s="612"/>
      <c r="HHN92" s="181"/>
      <c r="HHO92" s="611"/>
      <c r="HHP92" s="612"/>
      <c r="HHQ92" s="612"/>
      <c r="HHR92" s="612"/>
      <c r="HHS92" s="612"/>
      <c r="HHT92" s="612"/>
      <c r="HHU92" s="181"/>
      <c r="HHV92" s="611"/>
      <c r="HHW92" s="612"/>
      <c r="HHX92" s="612"/>
      <c r="HHY92" s="612"/>
      <c r="HHZ92" s="612"/>
      <c r="HIA92" s="612"/>
      <c r="HIB92" s="181"/>
      <c r="HIC92" s="611"/>
      <c r="HID92" s="612"/>
      <c r="HIE92" s="612"/>
      <c r="HIF92" s="612"/>
      <c r="HIG92" s="612"/>
      <c r="HIH92" s="612"/>
      <c r="HII92" s="181"/>
      <c r="HIJ92" s="611"/>
      <c r="HIK92" s="612"/>
      <c r="HIL92" s="612"/>
      <c r="HIM92" s="612"/>
      <c r="HIN92" s="612"/>
      <c r="HIO92" s="612"/>
      <c r="HIP92" s="181"/>
      <c r="HIQ92" s="611"/>
      <c r="HIR92" s="612"/>
      <c r="HIS92" s="612"/>
      <c r="HIT92" s="612"/>
      <c r="HIU92" s="612"/>
      <c r="HIV92" s="612"/>
      <c r="HIW92" s="181"/>
      <c r="HIX92" s="611"/>
      <c r="HIY92" s="612"/>
      <c r="HIZ92" s="612"/>
      <c r="HJA92" s="612"/>
      <c r="HJB92" s="612"/>
      <c r="HJC92" s="612"/>
      <c r="HJD92" s="181"/>
      <c r="HJE92" s="611"/>
      <c r="HJF92" s="612"/>
      <c r="HJG92" s="612"/>
      <c r="HJH92" s="612"/>
      <c r="HJI92" s="612"/>
      <c r="HJJ92" s="612"/>
      <c r="HJK92" s="181"/>
      <c r="HJL92" s="611"/>
      <c r="HJM92" s="612"/>
      <c r="HJN92" s="612"/>
      <c r="HJO92" s="612"/>
      <c r="HJP92" s="612"/>
      <c r="HJQ92" s="612"/>
      <c r="HJR92" s="181"/>
      <c r="HJS92" s="611"/>
      <c r="HJT92" s="612"/>
      <c r="HJU92" s="612"/>
      <c r="HJV92" s="612"/>
      <c r="HJW92" s="612"/>
      <c r="HJX92" s="612"/>
      <c r="HJY92" s="181"/>
      <c r="HJZ92" s="611"/>
      <c r="HKA92" s="612"/>
      <c r="HKB92" s="612"/>
      <c r="HKC92" s="612"/>
      <c r="HKD92" s="612"/>
      <c r="HKE92" s="612"/>
      <c r="HKF92" s="181"/>
      <c r="HKG92" s="611"/>
      <c r="HKH92" s="612"/>
      <c r="HKI92" s="612"/>
      <c r="HKJ92" s="612"/>
      <c r="HKK92" s="612"/>
      <c r="HKL92" s="612"/>
      <c r="HKM92" s="181"/>
      <c r="HKN92" s="611"/>
      <c r="HKO92" s="612"/>
      <c r="HKP92" s="612"/>
      <c r="HKQ92" s="612"/>
      <c r="HKR92" s="612"/>
      <c r="HKS92" s="612"/>
      <c r="HKT92" s="181"/>
      <c r="HKU92" s="611"/>
      <c r="HKV92" s="612"/>
      <c r="HKW92" s="612"/>
      <c r="HKX92" s="612"/>
      <c r="HKY92" s="612"/>
      <c r="HKZ92" s="612"/>
      <c r="HLA92" s="181"/>
      <c r="HLB92" s="611"/>
      <c r="HLC92" s="612"/>
      <c r="HLD92" s="612"/>
      <c r="HLE92" s="612"/>
      <c r="HLF92" s="612"/>
      <c r="HLG92" s="612"/>
      <c r="HLH92" s="181"/>
      <c r="HLI92" s="611"/>
      <c r="HLJ92" s="612"/>
      <c r="HLK92" s="612"/>
      <c r="HLL92" s="612"/>
      <c r="HLM92" s="612"/>
      <c r="HLN92" s="612"/>
      <c r="HLO92" s="181"/>
      <c r="HLP92" s="611"/>
      <c r="HLQ92" s="612"/>
      <c r="HLR92" s="612"/>
      <c r="HLS92" s="612"/>
      <c r="HLT92" s="612"/>
      <c r="HLU92" s="612"/>
      <c r="HLV92" s="181"/>
      <c r="HLW92" s="611"/>
      <c r="HLX92" s="612"/>
      <c r="HLY92" s="612"/>
      <c r="HLZ92" s="612"/>
      <c r="HMA92" s="612"/>
      <c r="HMB92" s="612"/>
      <c r="HMC92" s="181"/>
      <c r="HMD92" s="611"/>
      <c r="HME92" s="612"/>
      <c r="HMF92" s="612"/>
      <c r="HMG92" s="612"/>
      <c r="HMH92" s="612"/>
      <c r="HMI92" s="612"/>
      <c r="HMJ92" s="181"/>
      <c r="HMK92" s="611"/>
      <c r="HML92" s="612"/>
      <c r="HMM92" s="612"/>
      <c r="HMN92" s="612"/>
      <c r="HMO92" s="612"/>
      <c r="HMP92" s="612"/>
      <c r="HMQ92" s="181"/>
      <c r="HMR92" s="611"/>
      <c r="HMS92" s="612"/>
      <c r="HMT92" s="612"/>
      <c r="HMU92" s="612"/>
      <c r="HMV92" s="612"/>
      <c r="HMW92" s="612"/>
      <c r="HMX92" s="181"/>
      <c r="HMY92" s="611"/>
      <c r="HMZ92" s="612"/>
      <c r="HNA92" s="612"/>
      <c r="HNB92" s="612"/>
      <c r="HNC92" s="612"/>
      <c r="HND92" s="612"/>
      <c r="HNE92" s="181"/>
      <c r="HNF92" s="611"/>
      <c r="HNG92" s="612"/>
      <c r="HNH92" s="612"/>
      <c r="HNI92" s="612"/>
      <c r="HNJ92" s="612"/>
      <c r="HNK92" s="612"/>
      <c r="HNL92" s="181"/>
      <c r="HNM92" s="611"/>
      <c r="HNN92" s="612"/>
      <c r="HNO92" s="612"/>
      <c r="HNP92" s="612"/>
      <c r="HNQ92" s="612"/>
      <c r="HNR92" s="612"/>
      <c r="HNS92" s="181"/>
      <c r="HNT92" s="611"/>
      <c r="HNU92" s="612"/>
      <c r="HNV92" s="612"/>
      <c r="HNW92" s="612"/>
      <c r="HNX92" s="612"/>
      <c r="HNY92" s="612"/>
      <c r="HNZ92" s="181"/>
      <c r="HOA92" s="611"/>
      <c r="HOB92" s="612"/>
      <c r="HOC92" s="612"/>
      <c r="HOD92" s="612"/>
      <c r="HOE92" s="612"/>
      <c r="HOF92" s="612"/>
      <c r="HOG92" s="181"/>
      <c r="HOH92" s="611"/>
      <c r="HOI92" s="612"/>
      <c r="HOJ92" s="612"/>
      <c r="HOK92" s="612"/>
      <c r="HOL92" s="612"/>
      <c r="HOM92" s="612"/>
      <c r="HON92" s="181"/>
      <c r="HOO92" s="611"/>
      <c r="HOP92" s="612"/>
      <c r="HOQ92" s="612"/>
      <c r="HOR92" s="612"/>
      <c r="HOS92" s="612"/>
      <c r="HOT92" s="612"/>
      <c r="HOU92" s="181"/>
      <c r="HOV92" s="611"/>
      <c r="HOW92" s="612"/>
      <c r="HOX92" s="612"/>
      <c r="HOY92" s="612"/>
      <c r="HOZ92" s="612"/>
      <c r="HPA92" s="612"/>
      <c r="HPB92" s="181"/>
      <c r="HPC92" s="611"/>
      <c r="HPD92" s="612"/>
      <c r="HPE92" s="612"/>
      <c r="HPF92" s="612"/>
      <c r="HPG92" s="612"/>
      <c r="HPH92" s="612"/>
      <c r="HPI92" s="181"/>
      <c r="HPJ92" s="611"/>
      <c r="HPK92" s="612"/>
      <c r="HPL92" s="612"/>
      <c r="HPM92" s="612"/>
      <c r="HPN92" s="612"/>
      <c r="HPO92" s="612"/>
      <c r="HPP92" s="181"/>
      <c r="HPQ92" s="611"/>
      <c r="HPR92" s="612"/>
      <c r="HPS92" s="612"/>
      <c r="HPT92" s="612"/>
      <c r="HPU92" s="612"/>
      <c r="HPV92" s="612"/>
      <c r="HPW92" s="181"/>
      <c r="HPX92" s="611"/>
      <c r="HPY92" s="612"/>
      <c r="HPZ92" s="612"/>
      <c r="HQA92" s="612"/>
      <c r="HQB92" s="612"/>
      <c r="HQC92" s="612"/>
      <c r="HQD92" s="181"/>
      <c r="HQE92" s="611"/>
      <c r="HQF92" s="612"/>
      <c r="HQG92" s="612"/>
      <c r="HQH92" s="612"/>
      <c r="HQI92" s="612"/>
      <c r="HQJ92" s="612"/>
      <c r="HQK92" s="181"/>
      <c r="HQL92" s="611"/>
      <c r="HQM92" s="612"/>
      <c r="HQN92" s="612"/>
      <c r="HQO92" s="612"/>
      <c r="HQP92" s="612"/>
      <c r="HQQ92" s="612"/>
      <c r="HQR92" s="181"/>
      <c r="HQS92" s="611"/>
      <c r="HQT92" s="612"/>
      <c r="HQU92" s="612"/>
      <c r="HQV92" s="612"/>
      <c r="HQW92" s="612"/>
      <c r="HQX92" s="612"/>
      <c r="HQY92" s="181"/>
      <c r="HQZ92" s="611"/>
      <c r="HRA92" s="612"/>
      <c r="HRB92" s="612"/>
      <c r="HRC92" s="612"/>
      <c r="HRD92" s="612"/>
      <c r="HRE92" s="612"/>
      <c r="HRF92" s="181"/>
      <c r="HRG92" s="611"/>
      <c r="HRH92" s="612"/>
      <c r="HRI92" s="612"/>
      <c r="HRJ92" s="612"/>
      <c r="HRK92" s="612"/>
      <c r="HRL92" s="612"/>
      <c r="HRM92" s="181"/>
      <c r="HRN92" s="611"/>
      <c r="HRO92" s="612"/>
      <c r="HRP92" s="612"/>
      <c r="HRQ92" s="612"/>
      <c r="HRR92" s="612"/>
      <c r="HRS92" s="612"/>
      <c r="HRT92" s="181"/>
      <c r="HRU92" s="611"/>
      <c r="HRV92" s="612"/>
      <c r="HRW92" s="612"/>
      <c r="HRX92" s="612"/>
      <c r="HRY92" s="612"/>
      <c r="HRZ92" s="612"/>
      <c r="HSA92" s="181"/>
      <c r="HSB92" s="611"/>
      <c r="HSC92" s="612"/>
      <c r="HSD92" s="612"/>
      <c r="HSE92" s="612"/>
      <c r="HSF92" s="612"/>
      <c r="HSG92" s="612"/>
      <c r="HSH92" s="181"/>
      <c r="HSI92" s="611"/>
      <c r="HSJ92" s="612"/>
      <c r="HSK92" s="612"/>
      <c r="HSL92" s="612"/>
      <c r="HSM92" s="612"/>
      <c r="HSN92" s="612"/>
      <c r="HSO92" s="181"/>
      <c r="HSP92" s="611"/>
      <c r="HSQ92" s="612"/>
      <c r="HSR92" s="612"/>
      <c r="HSS92" s="612"/>
      <c r="HST92" s="612"/>
      <c r="HSU92" s="612"/>
      <c r="HSV92" s="181"/>
      <c r="HSW92" s="611"/>
      <c r="HSX92" s="612"/>
      <c r="HSY92" s="612"/>
      <c r="HSZ92" s="612"/>
      <c r="HTA92" s="612"/>
      <c r="HTB92" s="612"/>
      <c r="HTC92" s="181"/>
      <c r="HTD92" s="611"/>
      <c r="HTE92" s="612"/>
      <c r="HTF92" s="612"/>
      <c r="HTG92" s="612"/>
      <c r="HTH92" s="612"/>
      <c r="HTI92" s="612"/>
      <c r="HTJ92" s="181"/>
      <c r="HTK92" s="611"/>
      <c r="HTL92" s="612"/>
      <c r="HTM92" s="612"/>
      <c r="HTN92" s="612"/>
      <c r="HTO92" s="612"/>
      <c r="HTP92" s="612"/>
      <c r="HTQ92" s="181"/>
      <c r="HTR92" s="611"/>
      <c r="HTS92" s="612"/>
      <c r="HTT92" s="612"/>
      <c r="HTU92" s="612"/>
      <c r="HTV92" s="612"/>
      <c r="HTW92" s="612"/>
      <c r="HTX92" s="181"/>
      <c r="HTY92" s="611"/>
      <c r="HTZ92" s="612"/>
      <c r="HUA92" s="612"/>
      <c r="HUB92" s="612"/>
      <c r="HUC92" s="612"/>
      <c r="HUD92" s="612"/>
      <c r="HUE92" s="181"/>
      <c r="HUF92" s="611"/>
      <c r="HUG92" s="612"/>
      <c r="HUH92" s="612"/>
      <c r="HUI92" s="612"/>
      <c r="HUJ92" s="612"/>
      <c r="HUK92" s="612"/>
      <c r="HUL92" s="181"/>
      <c r="HUM92" s="611"/>
      <c r="HUN92" s="612"/>
      <c r="HUO92" s="612"/>
      <c r="HUP92" s="612"/>
      <c r="HUQ92" s="612"/>
      <c r="HUR92" s="612"/>
      <c r="HUS92" s="181"/>
      <c r="HUT92" s="611"/>
      <c r="HUU92" s="612"/>
      <c r="HUV92" s="612"/>
      <c r="HUW92" s="612"/>
      <c r="HUX92" s="612"/>
      <c r="HUY92" s="612"/>
      <c r="HUZ92" s="181"/>
      <c r="HVA92" s="611"/>
      <c r="HVB92" s="612"/>
      <c r="HVC92" s="612"/>
      <c r="HVD92" s="612"/>
      <c r="HVE92" s="612"/>
      <c r="HVF92" s="612"/>
      <c r="HVG92" s="181"/>
      <c r="HVH92" s="611"/>
      <c r="HVI92" s="612"/>
      <c r="HVJ92" s="612"/>
      <c r="HVK92" s="612"/>
      <c r="HVL92" s="612"/>
      <c r="HVM92" s="612"/>
      <c r="HVN92" s="181"/>
      <c r="HVO92" s="611"/>
      <c r="HVP92" s="612"/>
      <c r="HVQ92" s="612"/>
      <c r="HVR92" s="612"/>
      <c r="HVS92" s="612"/>
      <c r="HVT92" s="612"/>
      <c r="HVU92" s="181"/>
      <c r="HVV92" s="611"/>
      <c r="HVW92" s="612"/>
      <c r="HVX92" s="612"/>
      <c r="HVY92" s="612"/>
      <c r="HVZ92" s="612"/>
      <c r="HWA92" s="612"/>
      <c r="HWB92" s="181"/>
      <c r="HWC92" s="611"/>
      <c r="HWD92" s="612"/>
      <c r="HWE92" s="612"/>
      <c r="HWF92" s="612"/>
      <c r="HWG92" s="612"/>
      <c r="HWH92" s="612"/>
      <c r="HWI92" s="181"/>
      <c r="HWJ92" s="611"/>
      <c r="HWK92" s="612"/>
      <c r="HWL92" s="612"/>
      <c r="HWM92" s="612"/>
      <c r="HWN92" s="612"/>
      <c r="HWO92" s="612"/>
      <c r="HWP92" s="181"/>
      <c r="HWQ92" s="611"/>
      <c r="HWR92" s="612"/>
      <c r="HWS92" s="612"/>
      <c r="HWT92" s="612"/>
      <c r="HWU92" s="612"/>
      <c r="HWV92" s="612"/>
      <c r="HWW92" s="181"/>
      <c r="HWX92" s="611"/>
      <c r="HWY92" s="612"/>
      <c r="HWZ92" s="612"/>
      <c r="HXA92" s="612"/>
      <c r="HXB92" s="612"/>
      <c r="HXC92" s="612"/>
      <c r="HXD92" s="181"/>
      <c r="HXE92" s="611"/>
      <c r="HXF92" s="612"/>
      <c r="HXG92" s="612"/>
      <c r="HXH92" s="612"/>
      <c r="HXI92" s="612"/>
      <c r="HXJ92" s="612"/>
      <c r="HXK92" s="181"/>
      <c r="HXL92" s="611"/>
      <c r="HXM92" s="612"/>
      <c r="HXN92" s="612"/>
      <c r="HXO92" s="612"/>
      <c r="HXP92" s="612"/>
      <c r="HXQ92" s="612"/>
      <c r="HXR92" s="181"/>
      <c r="HXS92" s="611"/>
      <c r="HXT92" s="612"/>
      <c r="HXU92" s="612"/>
      <c r="HXV92" s="612"/>
      <c r="HXW92" s="612"/>
      <c r="HXX92" s="612"/>
      <c r="HXY92" s="181"/>
      <c r="HXZ92" s="611"/>
      <c r="HYA92" s="612"/>
      <c r="HYB92" s="612"/>
      <c r="HYC92" s="612"/>
      <c r="HYD92" s="612"/>
      <c r="HYE92" s="612"/>
      <c r="HYF92" s="181"/>
      <c r="HYG92" s="611"/>
      <c r="HYH92" s="612"/>
      <c r="HYI92" s="612"/>
      <c r="HYJ92" s="612"/>
      <c r="HYK92" s="612"/>
      <c r="HYL92" s="612"/>
      <c r="HYM92" s="181"/>
      <c r="HYN92" s="611"/>
      <c r="HYO92" s="612"/>
      <c r="HYP92" s="612"/>
      <c r="HYQ92" s="612"/>
      <c r="HYR92" s="612"/>
      <c r="HYS92" s="612"/>
      <c r="HYT92" s="181"/>
      <c r="HYU92" s="611"/>
      <c r="HYV92" s="612"/>
      <c r="HYW92" s="612"/>
      <c r="HYX92" s="612"/>
      <c r="HYY92" s="612"/>
      <c r="HYZ92" s="612"/>
      <c r="HZA92" s="181"/>
      <c r="HZB92" s="611"/>
      <c r="HZC92" s="612"/>
      <c r="HZD92" s="612"/>
      <c r="HZE92" s="612"/>
      <c r="HZF92" s="612"/>
      <c r="HZG92" s="612"/>
      <c r="HZH92" s="181"/>
      <c r="HZI92" s="611"/>
      <c r="HZJ92" s="612"/>
      <c r="HZK92" s="612"/>
      <c r="HZL92" s="612"/>
      <c r="HZM92" s="612"/>
      <c r="HZN92" s="612"/>
      <c r="HZO92" s="181"/>
      <c r="HZP92" s="611"/>
      <c r="HZQ92" s="612"/>
      <c r="HZR92" s="612"/>
      <c r="HZS92" s="612"/>
      <c r="HZT92" s="612"/>
      <c r="HZU92" s="612"/>
      <c r="HZV92" s="181"/>
      <c r="HZW92" s="611"/>
      <c r="HZX92" s="612"/>
      <c r="HZY92" s="612"/>
      <c r="HZZ92" s="612"/>
      <c r="IAA92" s="612"/>
      <c r="IAB92" s="612"/>
      <c r="IAC92" s="181"/>
      <c r="IAD92" s="611"/>
      <c r="IAE92" s="612"/>
      <c r="IAF92" s="612"/>
      <c r="IAG92" s="612"/>
      <c r="IAH92" s="612"/>
      <c r="IAI92" s="612"/>
      <c r="IAJ92" s="181"/>
      <c r="IAK92" s="611"/>
      <c r="IAL92" s="612"/>
      <c r="IAM92" s="612"/>
      <c r="IAN92" s="612"/>
      <c r="IAO92" s="612"/>
      <c r="IAP92" s="612"/>
      <c r="IAQ92" s="181"/>
      <c r="IAR92" s="611"/>
      <c r="IAS92" s="612"/>
      <c r="IAT92" s="612"/>
      <c r="IAU92" s="612"/>
      <c r="IAV92" s="612"/>
      <c r="IAW92" s="612"/>
      <c r="IAX92" s="181"/>
      <c r="IAY92" s="611"/>
      <c r="IAZ92" s="612"/>
      <c r="IBA92" s="612"/>
      <c r="IBB92" s="612"/>
      <c r="IBC92" s="612"/>
      <c r="IBD92" s="612"/>
      <c r="IBE92" s="181"/>
      <c r="IBF92" s="611"/>
      <c r="IBG92" s="612"/>
      <c r="IBH92" s="612"/>
      <c r="IBI92" s="612"/>
      <c r="IBJ92" s="612"/>
      <c r="IBK92" s="612"/>
      <c r="IBL92" s="181"/>
      <c r="IBM92" s="611"/>
      <c r="IBN92" s="612"/>
      <c r="IBO92" s="612"/>
      <c r="IBP92" s="612"/>
      <c r="IBQ92" s="612"/>
      <c r="IBR92" s="612"/>
      <c r="IBS92" s="181"/>
      <c r="IBT92" s="611"/>
      <c r="IBU92" s="612"/>
      <c r="IBV92" s="612"/>
      <c r="IBW92" s="612"/>
      <c r="IBX92" s="612"/>
      <c r="IBY92" s="612"/>
      <c r="IBZ92" s="181"/>
      <c r="ICA92" s="611"/>
      <c r="ICB92" s="612"/>
      <c r="ICC92" s="612"/>
      <c r="ICD92" s="612"/>
      <c r="ICE92" s="612"/>
      <c r="ICF92" s="612"/>
      <c r="ICG92" s="181"/>
      <c r="ICH92" s="611"/>
      <c r="ICI92" s="612"/>
      <c r="ICJ92" s="612"/>
      <c r="ICK92" s="612"/>
      <c r="ICL92" s="612"/>
      <c r="ICM92" s="612"/>
      <c r="ICN92" s="181"/>
      <c r="ICO92" s="611"/>
      <c r="ICP92" s="612"/>
      <c r="ICQ92" s="612"/>
      <c r="ICR92" s="612"/>
      <c r="ICS92" s="612"/>
      <c r="ICT92" s="612"/>
      <c r="ICU92" s="181"/>
      <c r="ICV92" s="611"/>
      <c r="ICW92" s="612"/>
      <c r="ICX92" s="612"/>
      <c r="ICY92" s="612"/>
      <c r="ICZ92" s="612"/>
      <c r="IDA92" s="612"/>
      <c r="IDB92" s="181"/>
      <c r="IDC92" s="611"/>
      <c r="IDD92" s="612"/>
      <c r="IDE92" s="612"/>
      <c r="IDF92" s="612"/>
      <c r="IDG92" s="612"/>
      <c r="IDH92" s="612"/>
      <c r="IDI92" s="181"/>
      <c r="IDJ92" s="611"/>
      <c r="IDK92" s="612"/>
      <c r="IDL92" s="612"/>
      <c r="IDM92" s="612"/>
      <c r="IDN92" s="612"/>
      <c r="IDO92" s="612"/>
      <c r="IDP92" s="181"/>
      <c r="IDQ92" s="611"/>
      <c r="IDR92" s="612"/>
      <c r="IDS92" s="612"/>
      <c r="IDT92" s="612"/>
      <c r="IDU92" s="612"/>
      <c r="IDV92" s="612"/>
      <c r="IDW92" s="181"/>
      <c r="IDX92" s="611"/>
      <c r="IDY92" s="612"/>
      <c r="IDZ92" s="612"/>
      <c r="IEA92" s="612"/>
      <c r="IEB92" s="612"/>
      <c r="IEC92" s="612"/>
      <c r="IED92" s="181"/>
      <c r="IEE92" s="611"/>
      <c r="IEF92" s="612"/>
      <c r="IEG92" s="612"/>
      <c r="IEH92" s="612"/>
      <c r="IEI92" s="612"/>
      <c r="IEJ92" s="612"/>
      <c r="IEK92" s="181"/>
      <c r="IEL92" s="611"/>
      <c r="IEM92" s="612"/>
      <c r="IEN92" s="612"/>
      <c r="IEO92" s="612"/>
      <c r="IEP92" s="612"/>
      <c r="IEQ92" s="612"/>
      <c r="IER92" s="181"/>
      <c r="IES92" s="611"/>
      <c r="IET92" s="612"/>
      <c r="IEU92" s="612"/>
      <c r="IEV92" s="612"/>
      <c r="IEW92" s="612"/>
      <c r="IEX92" s="612"/>
      <c r="IEY92" s="181"/>
      <c r="IEZ92" s="611"/>
      <c r="IFA92" s="612"/>
      <c r="IFB92" s="612"/>
      <c r="IFC92" s="612"/>
      <c r="IFD92" s="612"/>
      <c r="IFE92" s="612"/>
      <c r="IFF92" s="181"/>
      <c r="IFG92" s="611"/>
      <c r="IFH92" s="612"/>
      <c r="IFI92" s="612"/>
      <c r="IFJ92" s="612"/>
      <c r="IFK92" s="612"/>
      <c r="IFL92" s="612"/>
      <c r="IFM92" s="181"/>
      <c r="IFN92" s="611"/>
      <c r="IFO92" s="612"/>
      <c r="IFP92" s="612"/>
      <c r="IFQ92" s="612"/>
      <c r="IFR92" s="612"/>
      <c r="IFS92" s="612"/>
      <c r="IFT92" s="181"/>
      <c r="IFU92" s="611"/>
      <c r="IFV92" s="612"/>
      <c r="IFW92" s="612"/>
      <c r="IFX92" s="612"/>
      <c r="IFY92" s="612"/>
      <c r="IFZ92" s="612"/>
      <c r="IGA92" s="181"/>
      <c r="IGB92" s="611"/>
      <c r="IGC92" s="612"/>
      <c r="IGD92" s="612"/>
      <c r="IGE92" s="612"/>
      <c r="IGF92" s="612"/>
      <c r="IGG92" s="612"/>
      <c r="IGH92" s="181"/>
      <c r="IGI92" s="611"/>
      <c r="IGJ92" s="612"/>
      <c r="IGK92" s="612"/>
      <c r="IGL92" s="612"/>
      <c r="IGM92" s="612"/>
      <c r="IGN92" s="612"/>
      <c r="IGO92" s="181"/>
      <c r="IGP92" s="611"/>
      <c r="IGQ92" s="612"/>
      <c r="IGR92" s="612"/>
      <c r="IGS92" s="612"/>
      <c r="IGT92" s="612"/>
      <c r="IGU92" s="612"/>
      <c r="IGV92" s="181"/>
      <c r="IGW92" s="611"/>
      <c r="IGX92" s="612"/>
      <c r="IGY92" s="612"/>
      <c r="IGZ92" s="612"/>
      <c r="IHA92" s="612"/>
      <c r="IHB92" s="612"/>
      <c r="IHC92" s="181"/>
      <c r="IHD92" s="611"/>
      <c r="IHE92" s="612"/>
      <c r="IHF92" s="612"/>
      <c r="IHG92" s="612"/>
      <c r="IHH92" s="612"/>
      <c r="IHI92" s="612"/>
      <c r="IHJ92" s="181"/>
      <c r="IHK92" s="611"/>
      <c r="IHL92" s="612"/>
      <c r="IHM92" s="612"/>
      <c r="IHN92" s="612"/>
      <c r="IHO92" s="612"/>
      <c r="IHP92" s="612"/>
      <c r="IHQ92" s="181"/>
      <c r="IHR92" s="611"/>
      <c r="IHS92" s="612"/>
      <c r="IHT92" s="612"/>
      <c r="IHU92" s="612"/>
      <c r="IHV92" s="612"/>
      <c r="IHW92" s="612"/>
      <c r="IHX92" s="181"/>
      <c r="IHY92" s="611"/>
      <c r="IHZ92" s="612"/>
      <c r="IIA92" s="612"/>
      <c r="IIB92" s="612"/>
      <c r="IIC92" s="612"/>
      <c r="IID92" s="612"/>
      <c r="IIE92" s="181"/>
      <c r="IIF92" s="611"/>
      <c r="IIG92" s="612"/>
      <c r="IIH92" s="612"/>
      <c r="III92" s="612"/>
      <c r="IIJ92" s="612"/>
      <c r="IIK92" s="612"/>
      <c r="IIL92" s="181"/>
      <c r="IIM92" s="611"/>
      <c r="IIN92" s="612"/>
      <c r="IIO92" s="612"/>
      <c r="IIP92" s="612"/>
      <c r="IIQ92" s="612"/>
      <c r="IIR92" s="612"/>
      <c r="IIS92" s="181"/>
      <c r="IIT92" s="611"/>
      <c r="IIU92" s="612"/>
      <c r="IIV92" s="612"/>
      <c r="IIW92" s="612"/>
      <c r="IIX92" s="612"/>
      <c r="IIY92" s="612"/>
      <c r="IIZ92" s="181"/>
      <c r="IJA92" s="611"/>
      <c r="IJB92" s="612"/>
      <c r="IJC92" s="612"/>
      <c r="IJD92" s="612"/>
      <c r="IJE92" s="612"/>
      <c r="IJF92" s="612"/>
      <c r="IJG92" s="181"/>
      <c r="IJH92" s="611"/>
      <c r="IJI92" s="612"/>
      <c r="IJJ92" s="612"/>
      <c r="IJK92" s="612"/>
      <c r="IJL92" s="612"/>
      <c r="IJM92" s="612"/>
      <c r="IJN92" s="181"/>
      <c r="IJO92" s="611"/>
      <c r="IJP92" s="612"/>
      <c r="IJQ92" s="612"/>
      <c r="IJR92" s="612"/>
      <c r="IJS92" s="612"/>
      <c r="IJT92" s="612"/>
      <c r="IJU92" s="181"/>
      <c r="IJV92" s="611"/>
      <c r="IJW92" s="612"/>
      <c r="IJX92" s="612"/>
      <c r="IJY92" s="612"/>
      <c r="IJZ92" s="612"/>
      <c r="IKA92" s="612"/>
      <c r="IKB92" s="181"/>
      <c r="IKC92" s="611"/>
      <c r="IKD92" s="612"/>
      <c r="IKE92" s="612"/>
      <c r="IKF92" s="612"/>
      <c r="IKG92" s="612"/>
      <c r="IKH92" s="612"/>
      <c r="IKI92" s="181"/>
      <c r="IKJ92" s="611"/>
      <c r="IKK92" s="612"/>
      <c r="IKL92" s="612"/>
      <c r="IKM92" s="612"/>
      <c r="IKN92" s="612"/>
      <c r="IKO92" s="612"/>
      <c r="IKP92" s="181"/>
      <c r="IKQ92" s="611"/>
      <c r="IKR92" s="612"/>
      <c r="IKS92" s="612"/>
      <c r="IKT92" s="612"/>
      <c r="IKU92" s="612"/>
      <c r="IKV92" s="612"/>
      <c r="IKW92" s="181"/>
      <c r="IKX92" s="611"/>
      <c r="IKY92" s="612"/>
      <c r="IKZ92" s="612"/>
      <c r="ILA92" s="612"/>
      <c r="ILB92" s="612"/>
      <c r="ILC92" s="612"/>
      <c r="ILD92" s="181"/>
      <c r="ILE92" s="611"/>
      <c r="ILF92" s="612"/>
      <c r="ILG92" s="612"/>
      <c r="ILH92" s="612"/>
      <c r="ILI92" s="612"/>
      <c r="ILJ92" s="612"/>
      <c r="ILK92" s="181"/>
      <c r="ILL92" s="611"/>
      <c r="ILM92" s="612"/>
      <c r="ILN92" s="612"/>
      <c r="ILO92" s="612"/>
      <c r="ILP92" s="612"/>
      <c r="ILQ92" s="612"/>
      <c r="ILR92" s="181"/>
      <c r="ILS92" s="611"/>
      <c r="ILT92" s="612"/>
      <c r="ILU92" s="612"/>
      <c r="ILV92" s="612"/>
      <c r="ILW92" s="612"/>
      <c r="ILX92" s="612"/>
      <c r="ILY92" s="181"/>
      <c r="ILZ92" s="611"/>
      <c r="IMA92" s="612"/>
      <c r="IMB92" s="612"/>
      <c r="IMC92" s="612"/>
      <c r="IMD92" s="612"/>
      <c r="IME92" s="612"/>
      <c r="IMF92" s="181"/>
      <c r="IMG92" s="611"/>
      <c r="IMH92" s="612"/>
      <c r="IMI92" s="612"/>
      <c r="IMJ92" s="612"/>
      <c r="IMK92" s="612"/>
      <c r="IML92" s="612"/>
      <c r="IMM92" s="181"/>
      <c r="IMN92" s="611"/>
      <c r="IMO92" s="612"/>
      <c r="IMP92" s="612"/>
      <c r="IMQ92" s="612"/>
      <c r="IMR92" s="612"/>
      <c r="IMS92" s="612"/>
      <c r="IMT92" s="181"/>
      <c r="IMU92" s="611"/>
      <c r="IMV92" s="612"/>
      <c r="IMW92" s="612"/>
      <c r="IMX92" s="612"/>
      <c r="IMY92" s="612"/>
      <c r="IMZ92" s="612"/>
      <c r="INA92" s="181"/>
      <c r="INB92" s="611"/>
      <c r="INC92" s="612"/>
      <c r="IND92" s="612"/>
      <c r="INE92" s="612"/>
      <c r="INF92" s="612"/>
      <c r="ING92" s="612"/>
      <c r="INH92" s="181"/>
      <c r="INI92" s="611"/>
      <c r="INJ92" s="612"/>
      <c r="INK92" s="612"/>
      <c r="INL92" s="612"/>
      <c r="INM92" s="612"/>
      <c r="INN92" s="612"/>
      <c r="INO92" s="181"/>
      <c r="INP92" s="611"/>
      <c r="INQ92" s="612"/>
      <c r="INR92" s="612"/>
      <c r="INS92" s="612"/>
      <c r="INT92" s="612"/>
      <c r="INU92" s="612"/>
      <c r="INV92" s="181"/>
      <c r="INW92" s="611"/>
      <c r="INX92" s="612"/>
      <c r="INY92" s="612"/>
      <c r="INZ92" s="612"/>
      <c r="IOA92" s="612"/>
      <c r="IOB92" s="612"/>
      <c r="IOC92" s="181"/>
      <c r="IOD92" s="611"/>
      <c r="IOE92" s="612"/>
      <c r="IOF92" s="612"/>
      <c r="IOG92" s="612"/>
      <c r="IOH92" s="612"/>
      <c r="IOI92" s="612"/>
      <c r="IOJ92" s="181"/>
      <c r="IOK92" s="611"/>
      <c r="IOL92" s="612"/>
      <c r="IOM92" s="612"/>
      <c r="ION92" s="612"/>
      <c r="IOO92" s="612"/>
      <c r="IOP92" s="612"/>
      <c r="IOQ92" s="181"/>
      <c r="IOR92" s="611"/>
      <c r="IOS92" s="612"/>
      <c r="IOT92" s="612"/>
      <c r="IOU92" s="612"/>
      <c r="IOV92" s="612"/>
      <c r="IOW92" s="612"/>
      <c r="IOX92" s="181"/>
      <c r="IOY92" s="611"/>
      <c r="IOZ92" s="612"/>
      <c r="IPA92" s="612"/>
      <c r="IPB92" s="612"/>
      <c r="IPC92" s="612"/>
      <c r="IPD92" s="612"/>
      <c r="IPE92" s="181"/>
      <c r="IPF92" s="611"/>
      <c r="IPG92" s="612"/>
      <c r="IPH92" s="612"/>
      <c r="IPI92" s="612"/>
      <c r="IPJ92" s="612"/>
      <c r="IPK92" s="612"/>
      <c r="IPL92" s="181"/>
      <c r="IPM92" s="611"/>
      <c r="IPN92" s="612"/>
      <c r="IPO92" s="612"/>
      <c r="IPP92" s="612"/>
      <c r="IPQ92" s="612"/>
      <c r="IPR92" s="612"/>
      <c r="IPS92" s="181"/>
      <c r="IPT92" s="611"/>
      <c r="IPU92" s="612"/>
      <c r="IPV92" s="612"/>
      <c r="IPW92" s="612"/>
      <c r="IPX92" s="612"/>
      <c r="IPY92" s="612"/>
      <c r="IPZ92" s="181"/>
      <c r="IQA92" s="611"/>
      <c r="IQB92" s="612"/>
      <c r="IQC92" s="612"/>
      <c r="IQD92" s="612"/>
      <c r="IQE92" s="612"/>
      <c r="IQF92" s="612"/>
      <c r="IQG92" s="181"/>
      <c r="IQH92" s="611"/>
      <c r="IQI92" s="612"/>
      <c r="IQJ92" s="612"/>
      <c r="IQK92" s="612"/>
      <c r="IQL92" s="612"/>
      <c r="IQM92" s="612"/>
      <c r="IQN92" s="181"/>
      <c r="IQO92" s="611"/>
      <c r="IQP92" s="612"/>
      <c r="IQQ92" s="612"/>
      <c r="IQR92" s="612"/>
      <c r="IQS92" s="612"/>
      <c r="IQT92" s="612"/>
      <c r="IQU92" s="181"/>
      <c r="IQV92" s="611"/>
      <c r="IQW92" s="612"/>
      <c r="IQX92" s="612"/>
      <c r="IQY92" s="612"/>
      <c r="IQZ92" s="612"/>
      <c r="IRA92" s="612"/>
      <c r="IRB92" s="181"/>
      <c r="IRC92" s="611"/>
      <c r="IRD92" s="612"/>
      <c r="IRE92" s="612"/>
      <c r="IRF92" s="612"/>
      <c r="IRG92" s="612"/>
      <c r="IRH92" s="612"/>
      <c r="IRI92" s="181"/>
      <c r="IRJ92" s="611"/>
      <c r="IRK92" s="612"/>
      <c r="IRL92" s="612"/>
      <c r="IRM92" s="612"/>
      <c r="IRN92" s="612"/>
      <c r="IRO92" s="612"/>
      <c r="IRP92" s="181"/>
      <c r="IRQ92" s="611"/>
      <c r="IRR92" s="612"/>
      <c r="IRS92" s="612"/>
      <c r="IRT92" s="612"/>
      <c r="IRU92" s="612"/>
      <c r="IRV92" s="612"/>
      <c r="IRW92" s="181"/>
      <c r="IRX92" s="611"/>
      <c r="IRY92" s="612"/>
      <c r="IRZ92" s="612"/>
      <c r="ISA92" s="612"/>
      <c r="ISB92" s="612"/>
      <c r="ISC92" s="612"/>
      <c r="ISD92" s="181"/>
      <c r="ISE92" s="611"/>
      <c r="ISF92" s="612"/>
      <c r="ISG92" s="612"/>
      <c r="ISH92" s="612"/>
      <c r="ISI92" s="612"/>
      <c r="ISJ92" s="612"/>
      <c r="ISK92" s="181"/>
      <c r="ISL92" s="611"/>
      <c r="ISM92" s="612"/>
      <c r="ISN92" s="612"/>
      <c r="ISO92" s="612"/>
      <c r="ISP92" s="612"/>
      <c r="ISQ92" s="612"/>
      <c r="ISR92" s="181"/>
      <c r="ISS92" s="611"/>
      <c r="IST92" s="612"/>
      <c r="ISU92" s="612"/>
      <c r="ISV92" s="612"/>
      <c r="ISW92" s="612"/>
      <c r="ISX92" s="612"/>
      <c r="ISY92" s="181"/>
      <c r="ISZ92" s="611"/>
      <c r="ITA92" s="612"/>
      <c r="ITB92" s="612"/>
      <c r="ITC92" s="612"/>
      <c r="ITD92" s="612"/>
      <c r="ITE92" s="612"/>
      <c r="ITF92" s="181"/>
      <c r="ITG92" s="611"/>
      <c r="ITH92" s="612"/>
      <c r="ITI92" s="612"/>
      <c r="ITJ92" s="612"/>
      <c r="ITK92" s="612"/>
      <c r="ITL92" s="612"/>
      <c r="ITM92" s="181"/>
      <c r="ITN92" s="611"/>
      <c r="ITO92" s="612"/>
      <c r="ITP92" s="612"/>
      <c r="ITQ92" s="612"/>
      <c r="ITR92" s="612"/>
      <c r="ITS92" s="612"/>
      <c r="ITT92" s="181"/>
      <c r="ITU92" s="611"/>
      <c r="ITV92" s="612"/>
      <c r="ITW92" s="612"/>
      <c r="ITX92" s="612"/>
      <c r="ITY92" s="612"/>
      <c r="ITZ92" s="612"/>
      <c r="IUA92" s="181"/>
      <c r="IUB92" s="611"/>
      <c r="IUC92" s="612"/>
      <c r="IUD92" s="612"/>
      <c r="IUE92" s="612"/>
      <c r="IUF92" s="612"/>
      <c r="IUG92" s="612"/>
      <c r="IUH92" s="181"/>
      <c r="IUI92" s="611"/>
      <c r="IUJ92" s="612"/>
      <c r="IUK92" s="612"/>
      <c r="IUL92" s="612"/>
      <c r="IUM92" s="612"/>
      <c r="IUN92" s="612"/>
      <c r="IUO92" s="181"/>
      <c r="IUP92" s="611"/>
      <c r="IUQ92" s="612"/>
      <c r="IUR92" s="612"/>
      <c r="IUS92" s="612"/>
      <c r="IUT92" s="612"/>
      <c r="IUU92" s="612"/>
      <c r="IUV92" s="181"/>
      <c r="IUW92" s="611"/>
      <c r="IUX92" s="612"/>
      <c r="IUY92" s="612"/>
      <c r="IUZ92" s="612"/>
      <c r="IVA92" s="612"/>
      <c r="IVB92" s="612"/>
      <c r="IVC92" s="181"/>
      <c r="IVD92" s="611"/>
      <c r="IVE92" s="612"/>
      <c r="IVF92" s="612"/>
      <c r="IVG92" s="612"/>
      <c r="IVH92" s="612"/>
      <c r="IVI92" s="612"/>
      <c r="IVJ92" s="181"/>
      <c r="IVK92" s="611"/>
      <c r="IVL92" s="612"/>
      <c r="IVM92" s="612"/>
      <c r="IVN92" s="612"/>
      <c r="IVO92" s="612"/>
      <c r="IVP92" s="612"/>
      <c r="IVQ92" s="181"/>
      <c r="IVR92" s="611"/>
      <c r="IVS92" s="612"/>
      <c r="IVT92" s="612"/>
      <c r="IVU92" s="612"/>
      <c r="IVV92" s="612"/>
      <c r="IVW92" s="612"/>
      <c r="IVX92" s="181"/>
      <c r="IVY92" s="611"/>
      <c r="IVZ92" s="612"/>
      <c r="IWA92" s="612"/>
      <c r="IWB92" s="612"/>
      <c r="IWC92" s="612"/>
      <c r="IWD92" s="612"/>
      <c r="IWE92" s="181"/>
      <c r="IWF92" s="611"/>
      <c r="IWG92" s="612"/>
      <c r="IWH92" s="612"/>
      <c r="IWI92" s="612"/>
      <c r="IWJ92" s="612"/>
      <c r="IWK92" s="612"/>
      <c r="IWL92" s="181"/>
      <c r="IWM92" s="611"/>
      <c r="IWN92" s="612"/>
      <c r="IWO92" s="612"/>
      <c r="IWP92" s="612"/>
      <c r="IWQ92" s="612"/>
      <c r="IWR92" s="612"/>
      <c r="IWS92" s="181"/>
      <c r="IWT92" s="611"/>
      <c r="IWU92" s="612"/>
      <c r="IWV92" s="612"/>
      <c r="IWW92" s="612"/>
      <c r="IWX92" s="612"/>
      <c r="IWY92" s="612"/>
      <c r="IWZ92" s="181"/>
      <c r="IXA92" s="611"/>
      <c r="IXB92" s="612"/>
      <c r="IXC92" s="612"/>
      <c r="IXD92" s="612"/>
      <c r="IXE92" s="612"/>
      <c r="IXF92" s="612"/>
      <c r="IXG92" s="181"/>
      <c r="IXH92" s="611"/>
      <c r="IXI92" s="612"/>
      <c r="IXJ92" s="612"/>
      <c r="IXK92" s="612"/>
      <c r="IXL92" s="612"/>
      <c r="IXM92" s="612"/>
      <c r="IXN92" s="181"/>
      <c r="IXO92" s="611"/>
      <c r="IXP92" s="612"/>
      <c r="IXQ92" s="612"/>
      <c r="IXR92" s="612"/>
      <c r="IXS92" s="612"/>
      <c r="IXT92" s="612"/>
      <c r="IXU92" s="181"/>
      <c r="IXV92" s="611"/>
      <c r="IXW92" s="612"/>
      <c r="IXX92" s="612"/>
      <c r="IXY92" s="612"/>
      <c r="IXZ92" s="612"/>
      <c r="IYA92" s="612"/>
      <c r="IYB92" s="181"/>
      <c r="IYC92" s="611"/>
      <c r="IYD92" s="612"/>
      <c r="IYE92" s="612"/>
      <c r="IYF92" s="612"/>
      <c r="IYG92" s="612"/>
      <c r="IYH92" s="612"/>
      <c r="IYI92" s="181"/>
      <c r="IYJ92" s="611"/>
      <c r="IYK92" s="612"/>
      <c r="IYL92" s="612"/>
      <c r="IYM92" s="612"/>
      <c r="IYN92" s="612"/>
      <c r="IYO92" s="612"/>
      <c r="IYP92" s="181"/>
      <c r="IYQ92" s="611"/>
      <c r="IYR92" s="612"/>
      <c r="IYS92" s="612"/>
      <c r="IYT92" s="612"/>
      <c r="IYU92" s="612"/>
      <c r="IYV92" s="612"/>
      <c r="IYW92" s="181"/>
      <c r="IYX92" s="611"/>
      <c r="IYY92" s="612"/>
      <c r="IYZ92" s="612"/>
      <c r="IZA92" s="612"/>
      <c r="IZB92" s="612"/>
      <c r="IZC92" s="612"/>
      <c r="IZD92" s="181"/>
      <c r="IZE92" s="611"/>
      <c r="IZF92" s="612"/>
      <c r="IZG92" s="612"/>
      <c r="IZH92" s="612"/>
      <c r="IZI92" s="612"/>
      <c r="IZJ92" s="612"/>
      <c r="IZK92" s="181"/>
      <c r="IZL92" s="611"/>
      <c r="IZM92" s="612"/>
      <c r="IZN92" s="612"/>
      <c r="IZO92" s="612"/>
      <c r="IZP92" s="612"/>
      <c r="IZQ92" s="612"/>
      <c r="IZR92" s="181"/>
      <c r="IZS92" s="611"/>
      <c r="IZT92" s="612"/>
      <c r="IZU92" s="612"/>
      <c r="IZV92" s="612"/>
      <c r="IZW92" s="612"/>
      <c r="IZX92" s="612"/>
      <c r="IZY92" s="181"/>
      <c r="IZZ92" s="611"/>
      <c r="JAA92" s="612"/>
      <c r="JAB92" s="612"/>
      <c r="JAC92" s="612"/>
      <c r="JAD92" s="612"/>
      <c r="JAE92" s="612"/>
      <c r="JAF92" s="181"/>
      <c r="JAG92" s="611"/>
      <c r="JAH92" s="612"/>
      <c r="JAI92" s="612"/>
      <c r="JAJ92" s="612"/>
      <c r="JAK92" s="612"/>
      <c r="JAL92" s="612"/>
      <c r="JAM92" s="181"/>
      <c r="JAN92" s="611"/>
      <c r="JAO92" s="612"/>
      <c r="JAP92" s="612"/>
      <c r="JAQ92" s="612"/>
      <c r="JAR92" s="612"/>
      <c r="JAS92" s="612"/>
      <c r="JAT92" s="181"/>
      <c r="JAU92" s="611"/>
      <c r="JAV92" s="612"/>
      <c r="JAW92" s="612"/>
      <c r="JAX92" s="612"/>
      <c r="JAY92" s="612"/>
      <c r="JAZ92" s="612"/>
      <c r="JBA92" s="181"/>
      <c r="JBB92" s="611"/>
      <c r="JBC92" s="612"/>
      <c r="JBD92" s="612"/>
      <c r="JBE92" s="612"/>
      <c r="JBF92" s="612"/>
      <c r="JBG92" s="612"/>
      <c r="JBH92" s="181"/>
      <c r="JBI92" s="611"/>
      <c r="JBJ92" s="612"/>
      <c r="JBK92" s="612"/>
      <c r="JBL92" s="612"/>
      <c r="JBM92" s="612"/>
      <c r="JBN92" s="612"/>
      <c r="JBO92" s="181"/>
      <c r="JBP92" s="611"/>
      <c r="JBQ92" s="612"/>
      <c r="JBR92" s="612"/>
      <c r="JBS92" s="612"/>
      <c r="JBT92" s="612"/>
      <c r="JBU92" s="612"/>
      <c r="JBV92" s="181"/>
      <c r="JBW92" s="611"/>
      <c r="JBX92" s="612"/>
      <c r="JBY92" s="612"/>
      <c r="JBZ92" s="612"/>
      <c r="JCA92" s="612"/>
      <c r="JCB92" s="612"/>
      <c r="JCC92" s="181"/>
      <c r="JCD92" s="611"/>
      <c r="JCE92" s="612"/>
      <c r="JCF92" s="612"/>
      <c r="JCG92" s="612"/>
      <c r="JCH92" s="612"/>
      <c r="JCI92" s="612"/>
      <c r="JCJ92" s="181"/>
      <c r="JCK92" s="611"/>
      <c r="JCL92" s="612"/>
      <c r="JCM92" s="612"/>
      <c r="JCN92" s="612"/>
      <c r="JCO92" s="612"/>
      <c r="JCP92" s="612"/>
      <c r="JCQ92" s="181"/>
      <c r="JCR92" s="611"/>
      <c r="JCS92" s="612"/>
      <c r="JCT92" s="612"/>
      <c r="JCU92" s="612"/>
      <c r="JCV92" s="612"/>
      <c r="JCW92" s="612"/>
      <c r="JCX92" s="181"/>
      <c r="JCY92" s="611"/>
      <c r="JCZ92" s="612"/>
      <c r="JDA92" s="612"/>
      <c r="JDB92" s="612"/>
      <c r="JDC92" s="612"/>
      <c r="JDD92" s="612"/>
      <c r="JDE92" s="181"/>
      <c r="JDF92" s="611"/>
      <c r="JDG92" s="612"/>
      <c r="JDH92" s="612"/>
      <c r="JDI92" s="612"/>
      <c r="JDJ92" s="612"/>
      <c r="JDK92" s="612"/>
      <c r="JDL92" s="181"/>
      <c r="JDM92" s="611"/>
      <c r="JDN92" s="612"/>
      <c r="JDO92" s="612"/>
      <c r="JDP92" s="612"/>
      <c r="JDQ92" s="612"/>
      <c r="JDR92" s="612"/>
      <c r="JDS92" s="181"/>
      <c r="JDT92" s="611"/>
      <c r="JDU92" s="612"/>
      <c r="JDV92" s="612"/>
      <c r="JDW92" s="612"/>
      <c r="JDX92" s="612"/>
      <c r="JDY92" s="612"/>
      <c r="JDZ92" s="181"/>
      <c r="JEA92" s="611"/>
      <c r="JEB92" s="612"/>
      <c r="JEC92" s="612"/>
      <c r="JED92" s="612"/>
      <c r="JEE92" s="612"/>
      <c r="JEF92" s="612"/>
      <c r="JEG92" s="181"/>
      <c r="JEH92" s="611"/>
      <c r="JEI92" s="612"/>
      <c r="JEJ92" s="612"/>
      <c r="JEK92" s="612"/>
      <c r="JEL92" s="612"/>
      <c r="JEM92" s="612"/>
      <c r="JEN92" s="181"/>
      <c r="JEO92" s="611"/>
      <c r="JEP92" s="612"/>
      <c r="JEQ92" s="612"/>
      <c r="JER92" s="612"/>
      <c r="JES92" s="612"/>
      <c r="JET92" s="612"/>
      <c r="JEU92" s="181"/>
      <c r="JEV92" s="611"/>
      <c r="JEW92" s="612"/>
      <c r="JEX92" s="612"/>
      <c r="JEY92" s="612"/>
      <c r="JEZ92" s="612"/>
      <c r="JFA92" s="612"/>
      <c r="JFB92" s="181"/>
      <c r="JFC92" s="611"/>
      <c r="JFD92" s="612"/>
      <c r="JFE92" s="612"/>
      <c r="JFF92" s="612"/>
      <c r="JFG92" s="612"/>
      <c r="JFH92" s="612"/>
      <c r="JFI92" s="181"/>
      <c r="JFJ92" s="611"/>
      <c r="JFK92" s="612"/>
      <c r="JFL92" s="612"/>
      <c r="JFM92" s="612"/>
      <c r="JFN92" s="612"/>
      <c r="JFO92" s="612"/>
      <c r="JFP92" s="181"/>
      <c r="JFQ92" s="611"/>
      <c r="JFR92" s="612"/>
      <c r="JFS92" s="612"/>
      <c r="JFT92" s="612"/>
      <c r="JFU92" s="612"/>
      <c r="JFV92" s="612"/>
      <c r="JFW92" s="181"/>
      <c r="JFX92" s="611"/>
      <c r="JFY92" s="612"/>
      <c r="JFZ92" s="612"/>
      <c r="JGA92" s="612"/>
      <c r="JGB92" s="612"/>
      <c r="JGC92" s="612"/>
      <c r="JGD92" s="181"/>
      <c r="JGE92" s="611"/>
      <c r="JGF92" s="612"/>
      <c r="JGG92" s="612"/>
      <c r="JGH92" s="612"/>
      <c r="JGI92" s="612"/>
      <c r="JGJ92" s="612"/>
      <c r="JGK92" s="181"/>
      <c r="JGL92" s="611"/>
      <c r="JGM92" s="612"/>
      <c r="JGN92" s="612"/>
      <c r="JGO92" s="612"/>
      <c r="JGP92" s="612"/>
      <c r="JGQ92" s="612"/>
      <c r="JGR92" s="181"/>
      <c r="JGS92" s="611"/>
      <c r="JGT92" s="612"/>
      <c r="JGU92" s="612"/>
      <c r="JGV92" s="612"/>
      <c r="JGW92" s="612"/>
      <c r="JGX92" s="612"/>
      <c r="JGY92" s="181"/>
      <c r="JGZ92" s="611"/>
      <c r="JHA92" s="612"/>
      <c r="JHB92" s="612"/>
      <c r="JHC92" s="612"/>
      <c r="JHD92" s="612"/>
      <c r="JHE92" s="612"/>
      <c r="JHF92" s="181"/>
      <c r="JHG92" s="611"/>
      <c r="JHH92" s="612"/>
      <c r="JHI92" s="612"/>
      <c r="JHJ92" s="612"/>
      <c r="JHK92" s="612"/>
      <c r="JHL92" s="612"/>
      <c r="JHM92" s="181"/>
      <c r="JHN92" s="611"/>
      <c r="JHO92" s="612"/>
      <c r="JHP92" s="612"/>
      <c r="JHQ92" s="612"/>
      <c r="JHR92" s="612"/>
      <c r="JHS92" s="612"/>
      <c r="JHT92" s="181"/>
      <c r="JHU92" s="611"/>
      <c r="JHV92" s="612"/>
      <c r="JHW92" s="612"/>
      <c r="JHX92" s="612"/>
      <c r="JHY92" s="612"/>
      <c r="JHZ92" s="612"/>
      <c r="JIA92" s="181"/>
      <c r="JIB92" s="611"/>
      <c r="JIC92" s="612"/>
      <c r="JID92" s="612"/>
      <c r="JIE92" s="612"/>
      <c r="JIF92" s="612"/>
      <c r="JIG92" s="612"/>
      <c r="JIH92" s="181"/>
      <c r="JII92" s="611"/>
      <c r="JIJ92" s="612"/>
      <c r="JIK92" s="612"/>
      <c r="JIL92" s="612"/>
      <c r="JIM92" s="612"/>
      <c r="JIN92" s="612"/>
      <c r="JIO92" s="181"/>
      <c r="JIP92" s="611"/>
      <c r="JIQ92" s="612"/>
      <c r="JIR92" s="612"/>
      <c r="JIS92" s="612"/>
      <c r="JIT92" s="612"/>
      <c r="JIU92" s="612"/>
      <c r="JIV92" s="181"/>
      <c r="JIW92" s="611"/>
      <c r="JIX92" s="612"/>
      <c r="JIY92" s="612"/>
      <c r="JIZ92" s="612"/>
      <c r="JJA92" s="612"/>
      <c r="JJB92" s="612"/>
      <c r="JJC92" s="181"/>
      <c r="JJD92" s="611"/>
      <c r="JJE92" s="612"/>
      <c r="JJF92" s="612"/>
      <c r="JJG92" s="612"/>
      <c r="JJH92" s="612"/>
      <c r="JJI92" s="612"/>
      <c r="JJJ92" s="181"/>
      <c r="JJK92" s="611"/>
      <c r="JJL92" s="612"/>
      <c r="JJM92" s="612"/>
      <c r="JJN92" s="612"/>
      <c r="JJO92" s="612"/>
      <c r="JJP92" s="612"/>
      <c r="JJQ92" s="181"/>
      <c r="JJR92" s="611"/>
      <c r="JJS92" s="612"/>
      <c r="JJT92" s="612"/>
      <c r="JJU92" s="612"/>
      <c r="JJV92" s="612"/>
      <c r="JJW92" s="612"/>
      <c r="JJX92" s="181"/>
      <c r="JJY92" s="611"/>
      <c r="JJZ92" s="612"/>
      <c r="JKA92" s="612"/>
      <c r="JKB92" s="612"/>
      <c r="JKC92" s="612"/>
      <c r="JKD92" s="612"/>
      <c r="JKE92" s="181"/>
      <c r="JKF92" s="611"/>
      <c r="JKG92" s="612"/>
      <c r="JKH92" s="612"/>
      <c r="JKI92" s="612"/>
      <c r="JKJ92" s="612"/>
      <c r="JKK92" s="612"/>
      <c r="JKL92" s="181"/>
      <c r="JKM92" s="611"/>
      <c r="JKN92" s="612"/>
      <c r="JKO92" s="612"/>
      <c r="JKP92" s="612"/>
      <c r="JKQ92" s="612"/>
      <c r="JKR92" s="612"/>
      <c r="JKS92" s="181"/>
      <c r="JKT92" s="611"/>
      <c r="JKU92" s="612"/>
      <c r="JKV92" s="612"/>
      <c r="JKW92" s="612"/>
      <c r="JKX92" s="612"/>
      <c r="JKY92" s="612"/>
      <c r="JKZ92" s="181"/>
      <c r="JLA92" s="611"/>
      <c r="JLB92" s="612"/>
      <c r="JLC92" s="612"/>
      <c r="JLD92" s="612"/>
      <c r="JLE92" s="612"/>
      <c r="JLF92" s="612"/>
      <c r="JLG92" s="181"/>
      <c r="JLH92" s="611"/>
      <c r="JLI92" s="612"/>
      <c r="JLJ92" s="612"/>
      <c r="JLK92" s="612"/>
      <c r="JLL92" s="612"/>
      <c r="JLM92" s="612"/>
      <c r="JLN92" s="181"/>
      <c r="JLO92" s="611"/>
      <c r="JLP92" s="612"/>
      <c r="JLQ92" s="612"/>
      <c r="JLR92" s="612"/>
      <c r="JLS92" s="612"/>
      <c r="JLT92" s="612"/>
      <c r="JLU92" s="181"/>
      <c r="JLV92" s="611"/>
      <c r="JLW92" s="612"/>
      <c r="JLX92" s="612"/>
      <c r="JLY92" s="612"/>
      <c r="JLZ92" s="612"/>
      <c r="JMA92" s="612"/>
      <c r="JMB92" s="181"/>
      <c r="JMC92" s="611"/>
      <c r="JMD92" s="612"/>
      <c r="JME92" s="612"/>
      <c r="JMF92" s="612"/>
      <c r="JMG92" s="612"/>
      <c r="JMH92" s="612"/>
      <c r="JMI92" s="181"/>
      <c r="JMJ92" s="611"/>
      <c r="JMK92" s="612"/>
      <c r="JML92" s="612"/>
      <c r="JMM92" s="612"/>
      <c r="JMN92" s="612"/>
      <c r="JMO92" s="612"/>
      <c r="JMP92" s="181"/>
      <c r="JMQ92" s="611"/>
      <c r="JMR92" s="612"/>
      <c r="JMS92" s="612"/>
      <c r="JMT92" s="612"/>
      <c r="JMU92" s="612"/>
      <c r="JMV92" s="612"/>
      <c r="JMW92" s="181"/>
      <c r="JMX92" s="611"/>
      <c r="JMY92" s="612"/>
      <c r="JMZ92" s="612"/>
      <c r="JNA92" s="612"/>
      <c r="JNB92" s="612"/>
      <c r="JNC92" s="612"/>
      <c r="JND92" s="181"/>
      <c r="JNE92" s="611"/>
      <c r="JNF92" s="612"/>
      <c r="JNG92" s="612"/>
      <c r="JNH92" s="612"/>
      <c r="JNI92" s="612"/>
      <c r="JNJ92" s="612"/>
      <c r="JNK92" s="181"/>
      <c r="JNL92" s="611"/>
      <c r="JNM92" s="612"/>
      <c r="JNN92" s="612"/>
      <c r="JNO92" s="612"/>
      <c r="JNP92" s="612"/>
      <c r="JNQ92" s="612"/>
      <c r="JNR92" s="181"/>
      <c r="JNS92" s="611"/>
      <c r="JNT92" s="612"/>
      <c r="JNU92" s="612"/>
      <c r="JNV92" s="612"/>
      <c r="JNW92" s="612"/>
      <c r="JNX92" s="612"/>
      <c r="JNY92" s="181"/>
      <c r="JNZ92" s="611"/>
      <c r="JOA92" s="612"/>
      <c r="JOB92" s="612"/>
      <c r="JOC92" s="612"/>
      <c r="JOD92" s="612"/>
      <c r="JOE92" s="612"/>
      <c r="JOF92" s="181"/>
      <c r="JOG92" s="611"/>
      <c r="JOH92" s="612"/>
      <c r="JOI92" s="612"/>
      <c r="JOJ92" s="612"/>
      <c r="JOK92" s="612"/>
      <c r="JOL92" s="612"/>
      <c r="JOM92" s="181"/>
      <c r="JON92" s="611"/>
      <c r="JOO92" s="612"/>
      <c r="JOP92" s="612"/>
      <c r="JOQ92" s="612"/>
      <c r="JOR92" s="612"/>
      <c r="JOS92" s="612"/>
      <c r="JOT92" s="181"/>
      <c r="JOU92" s="611"/>
      <c r="JOV92" s="612"/>
      <c r="JOW92" s="612"/>
      <c r="JOX92" s="612"/>
      <c r="JOY92" s="612"/>
      <c r="JOZ92" s="612"/>
      <c r="JPA92" s="181"/>
      <c r="JPB92" s="611"/>
      <c r="JPC92" s="612"/>
      <c r="JPD92" s="612"/>
      <c r="JPE92" s="612"/>
      <c r="JPF92" s="612"/>
      <c r="JPG92" s="612"/>
      <c r="JPH92" s="181"/>
      <c r="JPI92" s="611"/>
      <c r="JPJ92" s="612"/>
      <c r="JPK92" s="612"/>
      <c r="JPL92" s="612"/>
      <c r="JPM92" s="612"/>
      <c r="JPN92" s="612"/>
      <c r="JPO92" s="181"/>
      <c r="JPP92" s="611"/>
      <c r="JPQ92" s="612"/>
      <c r="JPR92" s="612"/>
      <c r="JPS92" s="612"/>
      <c r="JPT92" s="612"/>
      <c r="JPU92" s="612"/>
      <c r="JPV92" s="181"/>
      <c r="JPW92" s="611"/>
      <c r="JPX92" s="612"/>
      <c r="JPY92" s="612"/>
      <c r="JPZ92" s="612"/>
      <c r="JQA92" s="612"/>
      <c r="JQB92" s="612"/>
      <c r="JQC92" s="181"/>
      <c r="JQD92" s="611"/>
      <c r="JQE92" s="612"/>
      <c r="JQF92" s="612"/>
      <c r="JQG92" s="612"/>
      <c r="JQH92" s="612"/>
      <c r="JQI92" s="612"/>
      <c r="JQJ92" s="181"/>
      <c r="JQK92" s="611"/>
      <c r="JQL92" s="612"/>
      <c r="JQM92" s="612"/>
      <c r="JQN92" s="612"/>
      <c r="JQO92" s="612"/>
      <c r="JQP92" s="612"/>
      <c r="JQQ92" s="181"/>
      <c r="JQR92" s="611"/>
      <c r="JQS92" s="612"/>
      <c r="JQT92" s="612"/>
      <c r="JQU92" s="612"/>
      <c r="JQV92" s="612"/>
      <c r="JQW92" s="612"/>
      <c r="JQX92" s="181"/>
      <c r="JQY92" s="611"/>
      <c r="JQZ92" s="612"/>
      <c r="JRA92" s="612"/>
      <c r="JRB92" s="612"/>
      <c r="JRC92" s="612"/>
      <c r="JRD92" s="612"/>
      <c r="JRE92" s="181"/>
      <c r="JRF92" s="611"/>
      <c r="JRG92" s="612"/>
      <c r="JRH92" s="612"/>
      <c r="JRI92" s="612"/>
      <c r="JRJ92" s="612"/>
      <c r="JRK92" s="612"/>
      <c r="JRL92" s="181"/>
      <c r="JRM92" s="611"/>
      <c r="JRN92" s="612"/>
      <c r="JRO92" s="612"/>
      <c r="JRP92" s="612"/>
      <c r="JRQ92" s="612"/>
      <c r="JRR92" s="612"/>
      <c r="JRS92" s="181"/>
      <c r="JRT92" s="611"/>
      <c r="JRU92" s="612"/>
      <c r="JRV92" s="612"/>
      <c r="JRW92" s="612"/>
      <c r="JRX92" s="612"/>
      <c r="JRY92" s="612"/>
      <c r="JRZ92" s="181"/>
      <c r="JSA92" s="611"/>
      <c r="JSB92" s="612"/>
      <c r="JSC92" s="612"/>
      <c r="JSD92" s="612"/>
      <c r="JSE92" s="612"/>
      <c r="JSF92" s="612"/>
      <c r="JSG92" s="181"/>
      <c r="JSH92" s="611"/>
      <c r="JSI92" s="612"/>
      <c r="JSJ92" s="612"/>
      <c r="JSK92" s="612"/>
      <c r="JSL92" s="612"/>
      <c r="JSM92" s="612"/>
      <c r="JSN92" s="181"/>
      <c r="JSO92" s="611"/>
      <c r="JSP92" s="612"/>
      <c r="JSQ92" s="612"/>
      <c r="JSR92" s="612"/>
      <c r="JSS92" s="612"/>
      <c r="JST92" s="612"/>
      <c r="JSU92" s="181"/>
      <c r="JSV92" s="611"/>
      <c r="JSW92" s="612"/>
      <c r="JSX92" s="612"/>
      <c r="JSY92" s="612"/>
      <c r="JSZ92" s="612"/>
      <c r="JTA92" s="612"/>
      <c r="JTB92" s="181"/>
      <c r="JTC92" s="611"/>
      <c r="JTD92" s="612"/>
      <c r="JTE92" s="612"/>
      <c r="JTF92" s="612"/>
      <c r="JTG92" s="612"/>
      <c r="JTH92" s="612"/>
      <c r="JTI92" s="181"/>
      <c r="JTJ92" s="611"/>
      <c r="JTK92" s="612"/>
      <c r="JTL92" s="612"/>
      <c r="JTM92" s="612"/>
      <c r="JTN92" s="612"/>
      <c r="JTO92" s="612"/>
      <c r="JTP92" s="181"/>
      <c r="JTQ92" s="611"/>
      <c r="JTR92" s="612"/>
      <c r="JTS92" s="612"/>
      <c r="JTT92" s="612"/>
      <c r="JTU92" s="612"/>
      <c r="JTV92" s="612"/>
      <c r="JTW92" s="181"/>
      <c r="JTX92" s="611"/>
      <c r="JTY92" s="612"/>
      <c r="JTZ92" s="612"/>
      <c r="JUA92" s="612"/>
      <c r="JUB92" s="612"/>
      <c r="JUC92" s="612"/>
      <c r="JUD92" s="181"/>
      <c r="JUE92" s="611"/>
      <c r="JUF92" s="612"/>
      <c r="JUG92" s="612"/>
      <c r="JUH92" s="612"/>
      <c r="JUI92" s="612"/>
      <c r="JUJ92" s="612"/>
      <c r="JUK92" s="181"/>
      <c r="JUL92" s="611"/>
      <c r="JUM92" s="612"/>
      <c r="JUN92" s="612"/>
      <c r="JUO92" s="612"/>
      <c r="JUP92" s="612"/>
      <c r="JUQ92" s="612"/>
      <c r="JUR92" s="181"/>
      <c r="JUS92" s="611"/>
      <c r="JUT92" s="612"/>
      <c r="JUU92" s="612"/>
      <c r="JUV92" s="612"/>
      <c r="JUW92" s="612"/>
      <c r="JUX92" s="612"/>
      <c r="JUY92" s="181"/>
      <c r="JUZ92" s="611"/>
      <c r="JVA92" s="612"/>
      <c r="JVB92" s="612"/>
      <c r="JVC92" s="612"/>
      <c r="JVD92" s="612"/>
      <c r="JVE92" s="612"/>
      <c r="JVF92" s="181"/>
      <c r="JVG92" s="611"/>
      <c r="JVH92" s="612"/>
      <c r="JVI92" s="612"/>
      <c r="JVJ92" s="612"/>
      <c r="JVK92" s="612"/>
      <c r="JVL92" s="612"/>
      <c r="JVM92" s="181"/>
      <c r="JVN92" s="611"/>
      <c r="JVO92" s="612"/>
      <c r="JVP92" s="612"/>
      <c r="JVQ92" s="612"/>
      <c r="JVR92" s="612"/>
      <c r="JVS92" s="612"/>
      <c r="JVT92" s="181"/>
      <c r="JVU92" s="611"/>
      <c r="JVV92" s="612"/>
      <c r="JVW92" s="612"/>
      <c r="JVX92" s="612"/>
      <c r="JVY92" s="612"/>
      <c r="JVZ92" s="612"/>
      <c r="JWA92" s="181"/>
      <c r="JWB92" s="611"/>
      <c r="JWC92" s="612"/>
      <c r="JWD92" s="612"/>
      <c r="JWE92" s="612"/>
      <c r="JWF92" s="612"/>
      <c r="JWG92" s="612"/>
      <c r="JWH92" s="181"/>
      <c r="JWI92" s="611"/>
      <c r="JWJ92" s="612"/>
      <c r="JWK92" s="612"/>
      <c r="JWL92" s="612"/>
      <c r="JWM92" s="612"/>
      <c r="JWN92" s="612"/>
      <c r="JWO92" s="181"/>
      <c r="JWP92" s="611"/>
      <c r="JWQ92" s="612"/>
      <c r="JWR92" s="612"/>
      <c r="JWS92" s="612"/>
      <c r="JWT92" s="612"/>
      <c r="JWU92" s="612"/>
      <c r="JWV92" s="181"/>
      <c r="JWW92" s="611"/>
      <c r="JWX92" s="612"/>
      <c r="JWY92" s="612"/>
      <c r="JWZ92" s="612"/>
      <c r="JXA92" s="612"/>
      <c r="JXB92" s="612"/>
      <c r="JXC92" s="181"/>
      <c r="JXD92" s="611"/>
      <c r="JXE92" s="612"/>
      <c r="JXF92" s="612"/>
      <c r="JXG92" s="612"/>
      <c r="JXH92" s="612"/>
      <c r="JXI92" s="612"/>
      <c r="JXJ92" s="181"/>
      <c r="JXK92" s="611"/>
      <c r="JXL92" s="612"/>
      <c r="JXM92" s="612"/>
      <c r="JXN92" s="612"/>
      <c r="JXO92" s="612"/>
      <c r="JXP92" s="612"/>
      <c r="JXQ92" s="181"/>
      <c r="JXR92" s="611"/>
      <c r="JXS92" s="612"/>
      <c r="JXT92" s="612"/>
      <c r="JXU92" s="612"/>
      <c r="JXV92" s="612"/>
      <c r="JXW92" s="612"/>
      <c r="JXX92" s="181"/>
      <c r="JXY92" s="611"/>
      <c r="JXZ92" s="612"/>
      <c r="JYA92" s="612"/>
      <c r="JYB92" s="612"/>
      <c r="JYC92" s="612"/>
      <c r="JYD92" s="612"/>
      <c r="JYE92" s="181"/>
      <c r="JYF92" s="611"/>
      <c r="JYG92" s="612"/>
      <c r="JYH92" s="612"/>
      <c r="JYI92" s="612"/>
      <c r="JYJ92" s="612"/>
      <c r="JYK92" s="612"/>
      <c r="JYL92" s="181"/>
      <c r="JYM92" s="611"/>
      <c r="JYN92" s="612"/>
      <c r="JYO92" s="612"/>
      <c r="JYP92" s="612"/>
      <c r="JYQ92" s="612"/>
      <c r="JYR92" s="612"/>
      <c r="JYS92" s="181"/>
      <c r="JYT92" s="611"/>
      <c r="JYU92" s="612"/>
      <c r="JYV92" s="612"/>
      <c r="JYW92" s="612"/>
      <c r="JYX92" s="612"/>
      <c r="JYY92" s="612"/>
      <c r="JYZ92" s="181"/>
      <c r="JZA92" s="611"/>
      <c r="JZB92" s="612"/>
      <c r="JZC92" s="612"/>
      <c r="JZD92" s="612"/>
      <c r="JZE92" s="612"/>
      <c r="JZF92" s="612"/>
      <c r="JZG92" s="181"/>
      <c r="JZH92" s="611"/>
      <c r="JZI92" s="612"/>
      <c r="JZJ92" s="612"/>
      <c r="JZK92" s="612"/>
      <c r="JZL92" s="612"/>
      <c r="JZM92" s="612"/>
      <c r="JZN92" s="181"/>
      <c r="JZO92" s="611"/>
      <c r="JZP92" s="612"/>
      <c r="JZQ92" s="612"/>
      <c r="JZR92" s="612"/>
      <c r="JZS92" s="612"/>
      <c r="JZT92" s="612"/>
      <c r="JZU92" s="181"/>
      <c r="JZV92" s="611"/>
      <c r="JZW92" s="612"/>
      <c r="JZX92" s="612"/>
      <c r="JZY92" s="612"/>
      <c r="JZZ92" s="612"/>
      <c r="KAA92" s="612"/>
      <c r="KAB92" s="181"/>
      <c r="KAC92" s="611"/>
      <c r="KAD92" s="612"/>
      <c r="KAE92" s="612"/>
      <c r="KAF92" s="612"/>
      <c r="KAG92" s="612"/>
      <c r="KAH92" s="612"/>
      <c r="KAI92" s="181"/>
      <c r="KAJ92" s="611"/>
      <c r="KAK92" s="612"/>
      <c r="KAL92" s="612"/>
      <c r="KAM92" s="612"/>
      <c r="KAN92" s="612"/>
      <c r="KAO92" s="612"/>
      <c r="KAP92" s="181"/>
      <c r="KAQ92" s="611"/>
      <c r="KAR92" s="612"/>
      <c r="KAS92" s="612"/>
      <c r="KAT92" s="612"/>
      <c r="KAU92" s="612"/>
      <c r="KAV92" s="612"/>
      <c r="KAW92" s="181"/>
      <c r="KAX92" s="611"/>
      <c r="KAY92" s="612"/>
      <c r="KAZ92" s="612"/>
      <c r="KBA92" s="612"/>
      <c r="KBB92" s="612"/>
      <c r="KBC92" s="612"/>
      <c r="KBD92" s="181"/>
      <c r="KBE92" s="611"/>
      <c r="KBF92" s="612"/>
      <c r="KBG92" s="612"/>
      <c r="KBH92" s="612"/>
      <c r="KBI92" s="612"/>
      <c r="KBJ92" s="612"/>
      <c r="KBK92" s="181"/>
      <c r="KBL92" s="611"/>
      <c r="KBM92" s="612"/>
      <c r="KBN92" s="612"/>
      <c r="KBO92" s="612"/>
      <c r="KBP92" s="612"/>
      <c r="KBQ92" s="612"/>
      <c r="KBR92" s="181"/>
      <c r="KBS92" s="611"/>
      <c r="KBT92" s="612"/>
      <c r="KBU92" s="612"/>
      <c r="KBV92" s="612"/>
      <c r="KBW92" s="612"/>
      <c r="KBX92" s="612"/>
      <c r="KBY92" s="181"/>
      <c r="KBZ92" s="611"/>
      <c r="KCA92" s="612"/>
      <c r="KCB92" s="612"/>
      <c r="KCC92" s="612"/>
      <c r="KCD92" s="612"/>
      <c r="KCE92" s="612"/>
      <c r="KCF92" s="181"/>
      <c r="KCG92" s="611"/>
      <c r="KCH92" s="612"/>
      <c r="KCI92" s="612"/>
      <c r="KCJ92" s="612"/>
      <c r="KCK92" s="612"/>
      <c r="KCL92" s="612"/>
      <c r="KCM92" s="181"/>
      <c r="KCN92" s="611"/>
      <c r="KCO92" s="612"/>
      <c r="KCP92" s="612"/>
      <c r="KCQ92" s="612"/>
      <c r="KCR92" s="612"/>
      <c r="KCS92" s="612"/>
      <c r="KCT92" s="181"/>
      <c r="KCU92" s="611"/>
      <c r="KCV92" s="612"/>
      <c r="KCW92" s="612"/>
      <c r="KCX92" s="612"/>
      <c r="KCY92" s="612"/>
      <c r="KCZ92" s="612"/>
      <c r="KDA92" s="181"/>
      <c r="KDB92" s="611"/>
      <c r="KDC92" s="612"/>
      <c r="KDD92" s="612"/>
      <c r="KDE92" s="612"/>
      <c r="KDF92" s="612"/>
      <c r="KDG92" s="612"/>
      <c r="KDH92" s="181"/>
      <c r="KDI92" s="611"/>
      <c r="KDJ92" s="612"/>
      <c r="KDK92" s="612"/>
      <c r="KDL92" s="612"/>
      <c r="KDM92" s="612"/>
      <c r="KDN92" s="612"/>
      <c r="KDO92" s="181"/>
      <c r="KDP92" s="611"/>
      <c r="KDQ92" s="612"/>
      <c r="KDR92" s="612"/>
      <c r="KDS92" s="612"/>
      <c r="KDT92" s="612"/>
      <c r="KDU92" s="612"/>
      <c r="KDV92" s="181"/>
      <c r="KDW92" s="611"/>
      <c r="KDX92" s="612"/>
      <c r="KDY92" s="612"/>
      <c r="KDZ92" s="612"/>
      <c r="KEA92" s="612"/>
      <c r="KEB92" s="612"/>
      <c r="KEC92" s="181"/>
      <c r="KED92" s="611"/>
      <c r="KEE92" s="612"/>
      <c r="KEF92" s="612"/>
      <c r="KEG92" s="612"/>
      <c r="KEH92" s="612"/>
      <c r="KEI92" s="612"/>
      <c r="KEJ92" s="181"/>
      <c r="KEK92" s="611"/>
      <c r="KEL92" s="612"/>
      <c r="KEM92" s="612"/>
      <c r="KEN92" s="612"/>
      <c r="KEO92" s="612"/>
      <c r="KEP92" s="612"/>
      <c r="KEQ92" s="181"/>
      <c r="KER92" s="611"/>
      <c r="KES92" s="612"/>
      <c r="KET92" s="612"/>
      <c r="KEU92" s="612"/>
      <c r="KEV92" s="612"/>
      <c r="KEW92" s="612"/>
      <c r="KEX92" s="181"/>
      <c r="KEY92" s="611"/>
      <c r="KEZ92" s="612"/>
      <c r="KFA92" s="612"/>
      <c r="KFB92" s="612"/>
      <c r="KFC92" s="612"/>
      <c r="KFD92" s="612"/>
      <c r="KFE92" s="181"/>
      <c r="KFF92" s="611"/>
      <c r="KFG92" s="612"/>
      <c r="KFH92" s="612"/>
      <c r="KFI92" s="612"/>
      <c r="KFJ92" s="612"/>
      <c r="KFK92" s="612"/>
      <c r="KFL92" s="181"/>
      <c r="KFM92" s="611"/>
      <c r="KFN92" s="612"/>
      <c r="KFO92" s="612"/>
      <c r="KFP92" s="612"/>
      <c r="KFQ92" s="612"/>
      <c r="KFR92" s="612"/>
      <c r="KFS92" s="181"/>
      <c r="KFT92" s="611"/>
      <c r="KFU92" s="612"/>
      <c r="KFV92" s="612"/>
      <c r="KFW92" s="612"/>
      <c r="KFX92" s="612"/>
      <c r="KFY92" s="612"/>
      <c r="KFZ92" s="181"/>
      <c r="KGA92" s="611"/>
      <c r="KGB92" s="612"/>
      <c r="KGC92" s="612"/>
      <c r="KGD92" s="612"/>
      <c r="KGE92" s="612"/>
      <c r="KGF92" s="612"/>
      <c r="KGG92" s="181"/>
      <c r="KGH92" s="611"/>
      <c r="KGI92" s="612"/>
      <c r="KGJ92" s="612"/>
      <c r="KGK92" s="612"/>
      <c r="KGL92" s="612"/>
      <c r="KGM92" s="612"/>
      <c r="KGN92" s="181"/>
      <c r="KGO92" s="611"/>
      <c r="KGP92" s="612"/>
      <c r="KGQ92" s="612"/>
      <c r="KGR92" s="612"/>
      <c r="KGS92" s="612"/>
      <c r="KGT92" s="612"/>
      <c r="KGU92" s="181"/>
      <c r="KGV92" s="611"/>
      <c r="KGW92" s="612"/>
      <c r="KGX92" s="612"/>
      <c r="KGY92" s="612"/>
      <c r="KGZ92" s="612"/>
      <c r="KHA92" s="612"/>
      <c r="KHB92" s="181"/>
      <c r="KHC92" s="611"/>
      <c r="KHD92" s="612"/>
      <c r="KHE92" s="612"/>
      <c r="KHF92" s="612"/>
      <c r="KHG92" s="612"/>
      <c r="KHH92" s="612"/>
      <c r="KHI92" s="181"/>
      <c r="KHJ92" s="611"/>
      <c r="KHK92" s="612"/>
      <c r="KHL92" s="612"/>
      <c r="KHM92" s="612"/>
      <c r="KHN92" s="612"/>
      <c r="KHO92" s="612"/>
      <c r="KHP92" s="181"/>
      <c r="KHQ92" s="611"/>
      <c r="KHR92" s="612"/>
      <c r="KHS92" s="612"/>
      <c r="KHT92" s="612"/>
      <c r="KHU92" s="612"/>
      <c r="KHV92" s="612"/>
      <c r="KHW92" s="181"/>
      <c r="KHX92" s="611"/>
      <c r="KHY92" s="612"/>
      <c r="KHZ92" s="612"/>
      <c r="KIA92" s="612"/>
      <c r="KIB92" s="612"/>
      <c r="KIC92" s="612"/>
      <c r="KID92" s="181"/>
      <c r="KIE92" s="611"/>
      <c r="KIF92" s="612"/>
      <c r="KIG92" s="612"/>
      <c r="KIH92" s="612"/>
      <c r="KII92" s="612"/>
      <c r="KIJ92" s="612"/>
      <c r="KIK92" s="181"/>
      <c r="KIL92" s="611"/>
      <c r="KIM92" s="612"/>
      <c r="KIN92" s="612"/>
      <c r="KIO92" s="612"/>
      <c r="KIP92" s="612"/>
      <c r="KIQ92" s="612"/>
      <c r="KIR92" s="181"/>
      <c r="KIS92" s="611"/>
      <c r="KIT92" s="612"/>
      <c r="KIU92" s="612"/>
      <c r="KIV92" s="612"/>
      <c r="KIW92" s="612"/>
      <c r="KIX92" s="612"/>
      <c r="KIY92" s="181"/>
      <c r="KIZ92" s="611"/>
      <c r="KJA92" s="612"/>
      <c r="KJB92" s="612"/>
      <c r="KJC92" s="612"/>
      <c r="KJD92" s="612"/>
      <c r="KJE92" s="612"/>
      <c r="KJF92" s="181"/>
      <c r="KJG92" s="611"/>
      <c r="KJH92" s="612"/>
      <c r="KJI92" s="612"/>
      <c r="KJJ92" s="612"/>
      <c r="KJK92" s="612"/>
      <c r="KJL92" s="612"/>
      <c r="KJM92" s="181"/>
      <c r="KJN92" s="611"/>
      <c r="KJO92" s="612"/>
      <c r="KJP92" s="612"/>
      <c r="KJQ92" s="612"/>
      <c r="KJR92" s="612"/>
      <c r="KJS92" s="612"/>
      <c r="KJT92" s="181"/>
      <c r="KJU92" s="611"/>
      <c r="KJV92" s="612"/>
      <c r="KJW92" s="612"/>
      <c r="KJX92" s="612"/>
      <c r="KJY92" s="612"/>
      <c r="KJZ92" s="612"/>
      <c r="KKA92" s="181"/>
      <c r="KKB92" s="611"/>
      <c r="KKC92" s="612"/>
      <c r="KKD92" s="612"/>
      <c r="KKE92" s="612"/>
      <c r="KKF92" s="612"/>
      <c r="KKG92" s="612"/>
      <c r="KKH92" s="181"/>
      <c r="KKI92" s="611"/>
      <c r="KKJ92" s="612"/>
      <c r="KKK92" s="612"/>
      <c r="KKL92" s="612"/>
      <c r="KKM92" s="612"/>
      <c r="KKN92" s="612"/>
      <c r="KKO92" s="181"/>
      <c r="KKP92" s="611"/>
      <c r="KKQ92" s="612"/>
      <c r="KKR92" s="612"/>
      <c r="KKS92" s="612"/>
      <c r="KKT92" s="612"/>
      <c r="KKU92" s="612"/>
      <c r="KKV92" s="181"/>
      <c r="KKW92" s="611"/>
      <c r="KKX92" s="612"/>
      <c r="KKY92" s="612"/>
      <c r="KKZ92" s="612"/>
      <c r="KLA92" s="612"/>
      <c r="KLB92" s="612"/>
      <c r="KLC92" s="181"/>
      <c r="KLD92" s="611"/>
      <c r="KLE92" s="612"/>
      <c r="KLF92" s="612"/>
      <c r="KLG92" s="612"/>
      <c r="KLH92" s="612"/>
      <c r="KLI92" s="612"/>
      <c r="KLJ92" s="181"/>
      <c r="KLK92" s="611"/>
      <c r="KLL92" s="612"/>
      <c r="KLM92" s="612"/>
      <c r="KLN92" s="612"/>
      <c r="KLO92" s="612"/>
      <c r="KLP92" s="612"/>
      <c r="KLQ92" s="181"/>
      <c r="KLR92" s="611"/>
      <c r="KLS92" s="612"/>
      <c r="KLT92" s="612"/>
      <c r="KLU92" s="612"/>
      <c r="KLV92" s="612"/>
      <c r="KLW92" s="612"/>
      <c r="KLX92" s="181"/>
      <c r="KLY92" s="611"/>
      <c r="KLZ92" s="612"/>
      <c r="KMA92" s="612"/>
      <c r="KMB92" s="612"/>
      <c r="KMC92" s="612"/>
      <c r="KMD92" s="612"/>
      <c r="KME92" s="181"/>
      <c r="KMF92" s="611"/>
      <c r="KMG92" s="612"/>
      <c r="KMH92" s="612"/>
      <c r="KMI92" s="612"/>
      <c r="KMJ92" s="612"/>
      <c r="KMK92" s="612"/>
      <c r="KML92" s="181"/>
      <c r="KMM92" s="611"/>
      <c r="KMN92" s="612"/>
      <c r="KMO92" s="612"/>
      <c r="KMP92" s="612"/>
      <c r="KMQ92" s="612"/>
      <c r="KMR92" s="612"/>
      <c r="KMS92" s="181"/>
      <c r="KMT92" s="611"/>
      <c r="KMU92" s="612"/>
      <c r="KMV92" s="612"/>
      <c r="KMW92" s="612"/>
      <c r="KMX92" s="612"/>
      <c r="KMY92" s="612"/>
      <c r="KMZ92" s="181"/>
      <c r="KNA92" s="611"/>
      <c r="KNB92" s="612"/>
      <c r="KNC92" s="612"/>
      <c r="KND92" s="612"/>
      <c r="KNE92" s="612"/>
      <c r="KNF92" s="612"/>
      <c r="KNG92" s="181"/>
      <c r="KNH92" s="611"/>
      <c r="KNI92" s="612"/>
      <c r="KNJ92" s="612"/>
      <c r="KNK92" s="612"/>
      <c r="KNL92" s="612"/>
      <c r="KNM92" s="612"/>
      <c r="KNN92" s="181"/>
      <c r="KNO92" s="611"/>
      <c r="KNP92" s="612"/>
      <c r="KNQ92" s="612"/>
      <c r="KNR92" s="612"/>
      <c r="KNS92" s="612"/>
      <c r="KNT92" s="612"/>
      <c r="KNU92" s="181"/>
      <c r="KNV92" s="611"/>
      <c r="KNW92" s="612"/>
      <c r="KNX92" s="612"/>
      <c r="KNY92" s="612"/>
      <c r="KNZ92" s="612"/>
      <c r="KOA92" s="612"/>
      <c r="KOB92" s="181"/>
      <c r="KOC92" s="611"/>
      <c r="KOD92" s="612"/>
      <c r="KOE92" s="612"/>
      <c r="KOF92" s="612"/>
      <c r="KOG92" s="612"/>
      <c r="KOH92" s="612"/>
      <c r="KOI92" s="181"/>
      <c r="KOJ92" s="611"/>
      <c r="KOK92" s="612"/>
      <c r="KOL92" s="612"/>
      <c r="KOM92" s="612"/>
      <c r="KON92" s="612"/>
      <c r="KOO92" s="612"/>
      <c r="KOP92" s="181"/>
      <c r="KOQ92" s="611"/>
      <c r="KOR92" s="612"/>
      <c r="KOS92" s="612"/>
      <c r="KOT92" s="612"/>
      <c r="KOU92" s="612"/>
      <c r="KOV92" s="612"/>
      <c r="KOW92" s="181"/>
      <c r="KOX92" s="611"/>
      <c r="KOY92" s="612"/>
      <c r="KOZ92" s="612"/>
      <c r="KPA92" s="612"/>
      <c r="KPB92" s="612"/>
      <c r="KPC92" s="612"/>
      <c r="KPD92" s="181"/>
      <c r="KPE92" s="611"/>
      <c r="KPF92" s="612"/>
      <c r="KPG92" s="612"/>
      <c r="KPH92" s="612"/>
      <c r="KPI92" s="612"/>
      <c r="KPJ92" s="612"/>
      <c r="KPK92" s="181"/>
      <c r="KPL92" s="611"/>
      <c r="KPM92" s="612"/>
      <c r="KPN92" s="612"/>
      <c r="KPO92" s="612"/>
      <c r="KPP92" s="612"/>
      <c r="KPQ92" s="612"/>
      <c r="KPR92" s="181"/>
      <c r="KPS92" s="611"/>
      <c r="KPT92" s="612"/>
      <c r="KPU92" s="612"/>
      <c r="KPV92" s="612"/>
      <c r="KPW92" s="612"/>
      <c r="KPX92" s="612"/>
      <c r="KPY92" s="181"/>
      <c r="KPZ92" s="611"/>
      <c r="KQA92" s="612"/>
      <c r="KQB92" s="612"/>
      <c r="KQC92" s="612"/>
      <c r="KQD92" s="612"/>
      <c r="KQE92" s="612"/>
      <c r="KQF92" s="181"/>
      <c r="KQG92" s="611"/>
      <c r="KQH92" s="612"/>
      <c r="KQI92" s="612"/>
      <c r="KQJ92" s="612"/>
      <c r="KQK92" s="612"/>
      <c r="KQL92" s="612"/>
      <c r="KQM92" s="181"/>
      <c r="KQN92" s="611"/>
      <c r="KQO92" s="612"/>
      <c r="KQP92" s="612"/>
      <c r="KQQ92" s="612"/>
      <c r="KQR92" s="612"/>
      <c r="KQS92" s="612"/>
      <c r="KQT92" s="181"/>
      <c r="KQU92" s="611"/>
      <c r="KQV92" s="612"/>
      <c r="KQW92" s="612"/>
      <c r="KQX92" s="612"/>
      <c r="KQY92" s="612"/>
      <c r="KQZ92" s="612"/>
      <c r="KRA92" s="181"/>
      <c r="KRB92" s="611"/>
      <c r="KRC92" s="612"/>
      <c r="KRD92" s="612"/>
      <c r="KRE92" s="612"/>
      <c r="KRF92" s="612"/>
      <c r="KRG92" s="612"/>
      <c r="KRH92" s="181"/>
      <c r="KRI92" s="611"/>
      <c r="KRJ92" s="612"/>
      <c r="KRK92" s="612"/>
      <c r="KRL92" s="612"/>
      <c r="KRM92" s="612"/>
      <c r="KRN92" s="612"/>
      <c r="KRO92" s="181"/>
      <c r="KRP92" s="611"/>
      <c r="KRQ92" s="612"/>
      <c r="KRR92" s="612"/>
      <c r="KRS92" s="612"/>
      <c r="KRT92" s="612"/>
      <c r="KRU92" s="612"/>
      <c r="KRV92" s="181"/>
      <c r="KRW92" s="611"/>
      <c r="KRX92" s="612"/>
      <c r="KRY92" s="612"/>
      <c r="KRZ92" s="612"/>
      <c r="KSA92" s="612"/>
      <c r="KSB92" s="612"/>
      <c r="KSC92" s="181"/>
      <c r="KSD92" s="611"/>
      <c r="KSE92" s="612"/>
      <c r="KSF92" s="612"/>
      <c r="KSG92" s="612"/>
      <c r="KSH92" s="612"/>
      <c r="KSI92" s="612"/>
      <c r="KSJ92" s="181"/>
      <c r="KSK92" s="611"/>
      <c r="KSL92" s="612"/>
      <c r="KSM92" s="612"/>
      <c r="KSN92" s="612"/>
      <c r="KSO92" s="612"/>
      <c r="KSP92" s="612"/>
      <c r="KSQ92" s="181"/>
      <c r="KSR92" s="611"/>
      <c r="KSS92" s="612"/>
      <c r="KST92" s="612"/>
      <c r="KSU92" s="612"/>
      <c r="KSV92" s="612"/>
      <c r="KSW92" s="612"/>
      <c r="KSX92" s="181"/>
      <c r="KSY92" s="611"/>
      <c r="KSZ92" s="612"/>
      <c r="KTA92" s="612"/>
      <c r="KTB92" s="612"/>
      <c r="KTC92" s="612"/>
      <c r="KTD92" s="612"/>
      <c r="KTE92" s="181"/>
      <c r="KTF92" s="611"/>
      <c r="KTG92" s="612"/>
      <c r="KTH92" s="612"/>
      <c r="KTI92" s="612"/>
      <c r="KTJ92" s="612"/>
      <c r="KTK92" s="612"/>
      <c r="KTL92" s="181"/>
      <c r="KTM92" s="611"/>
      <c r="KTN92" s="612"/>
      <c r="KTO92" s="612"/>
      <c r="KTP92" s="612"/>
      <c r="KTQ92" s="612"/>
      <c r="KTR92" s="612"/>
      <c r="KTS92" s="181"/>
      <c r="KTT92" s="611"/>
      <c r="KTU92" s="612"/>
      <c r="KTV92" s="612"/>
      <c r="KTW92" s="612"/>
      <c r="KTX92" s="612"/>
      <c r="KTY92" s="612"/>
      <c r="KTZ92" s="181"/>
      <c r="KUA92" s="611"/>
      <c r="KUB92" s="612"/>
      <c r="KUC92" s="612"/>
      <c r="KUD92" s="612"/>
      <c r="KUE92" s="612"/>
      <c r="KUF92" s="612"/>
      <c r="KUG92" s="181"/>
      <c r="KUH92" s="611"/>
      <c r="KUI92" s="612"/>
      <c r="KUJ92" s="612"/>
      <c r="KUK92" s="612"/>
      <c r="KUL92" s="612"/>
      <c r="KUM92" s="612"/>
      <c r="KUN92" s="181"/>
      <c r="KUO92" s="611"/>
      <c r="KUP92" s="612"/>
      <c r="KUQ92" s="612"/>
      <c r="KUR92" s="612"/>
      <c r="KUS92" s="612"/>
      <c r="KUT92" s="612"/>
      <c r="KUU92" s="181"/>
      <c r="KUV92" s="611"/>
      <c r="KUW92" s="612"/>
      <c r="KUX92" s="612"/>
      <c r="KUY92" s="612"/>
      <c r="KUZ92" s="612"/>
      <c r="KVA92" s="612"/>
      <c r="KVB92" s="181"/>
      <c r="KVC92" s="611"/>
      <c r="KVD92" s="612"/>
      <c r="KVE92" s="612"/>
      <c r="KVF92" s="612"/>
      <c r="KVG92" s="612"/>
      <c r="KVH92" s="612"/>
      <c r="KVI92" s="181"/>
      <c r="KVJ92" s="611"/>
      <c r="KVK92" s="612"/>
      <c r="KVL92" s="612"/>
      <c r="KVM92" s="612"/>
      <c r="KVN92" s="612"/>
      <c r="KVO92" s="612"/>
      <c r="KVP92" s="181"/>
      <c r="KVQ92" s="611"/>
      <c r="KVR92" s="612"/>
      <c r="KVS92" s="612"/>
      <c r="KVT92" s="612"/>
      <c r="KVU92" s="612"/>
      <c r="KVV92" s="612"/>
      <c r="KVW92" s="181"/>
      <c r="KVX92" s="611"/>
      <c r="KVY92" s="612"/>
      <c r="KVZ92" s="612"/>
      <c r="KWA92" s="612"/>
      <c r="KWB92" s="612"/>
      <c r="KWC92" s="612"/>
      <c r="KWD92" s="181"/>
      <c r="KWE92" s="611"/>
      <c r="KWF92" s="612"/>
      <c r="KWG92" s="612"/>
      <c r="KWH92" s="612"/>
      <c r="KWI92" s="612"/>
      <c r="KWJ92" s="612"/>
      <c r="KWK92" s="181"/>
      <c r="KWL92" s="611"/>
      <c r="KWM92" s="612"/>
      <c r="KWN92" s="612"/>
      <c r="KWO92" s="612"/>
      <c r="KWP92" s="612"/>
      <c r="KWQ92" s="612"/>
      <c r="KWR92" s="181"/>
      <c r="KWS92" s="611"/>
      <c r="KWT92" s="612"/>
      <c r="KWU92" s="612"/>
      <c r="KWV92" s="612"/>
      <c r="KWW92" s="612"/>
      <c r="KWX92" s="612"/>
      <c r="KWY92" s="181"/>
      <c r="KWZ92" s="611"/>
      <c r="KXA92" s="612"/>
      <c r="KXB92" s="612"/>
      <c r="KXC92" s="612"/>
      <c r="KXD92" s="612"/>
      <c r="KXE92" s="612"/>
      <c r="KXF92" s="181"/>
      <c r="KXG92" s="611"/>
      <c r="KXH92" s="612"/>
      <c r="KXI92" s="612"/>
      <c r="KXJ92" s="612"/>
      <c r="KXK92" s="612"/>
      <c r="KXL92" s="612"/>
      <c r="KXM92" s="181"/>
      <c r="KXN92" s="611"/>
      <c r="KXO92" s="612"/>
      <c r="KXP92" s="612"/>
      <c r="KXQ92" s="612"/>
      <c r="KXR92" s="612"/>
      <c r="KXS92" s="612"/>
      <c r="KXT92" s="181"/>
      <c r="KXU92" s="611"/>
      <c r="KXV92" s="612"/>
      <c r="KXW92" s="612"/>
      <c r="KXX92" s="612"/>
      <c r="KXY92" s="612"/>
      <c r="KXZ92" s="612"/>
      <c r="KYA92" s="181"/>
      <c r="KYB92" s="611"/>
      <c r="KYC92" s="612"/>
      <c r="KYD92" s="612"/>
      <c r="KYE92" s="612"/>
      <c r="KYF92" s="612"/>
      <c r="KYG92" s="612"/>
      <c r="KYH92" s="181"/>
      <c r="KYI92" s="611"/>
      <c r="KYJ92" s="612"/>
      <c r="KYK92" s="612"/>
      <c r="KYL92" s="612"/>
      <c r="KYM92" s="612"/>
      <c r="KYN92" s="612"/>
      <c r="KYO92" s="181"/>
      <c r="KYP92" s="611"/>
      <c r="KYQ92" s="612"/>
      <c r="KYR92" s="612"/>
      <c r="KYS92" s="612"/>
      <c r="KYT92" s="612"/>
      <c r="KYU92" s="612"/>
      <c r="KYV92" s="181"/>
      <c r="KYW92" s="611"/>
      <c r="KYX92" s="612"/>
      <c r="KYY92" s="612"/>
      <c r="KYZ92" s="612"/>
      <c r="KZA92" s="612"/>
      <c r="KZB92" s="612"/>
      <c r="KZC92" s="181"/>
      <c r="KZD92" s="611"/>
      <c r="KZE92" s="612"/>
      <c r="KZF92" s="612"/>
      <c r="KZG92" s="612"/>
      <c r="KZH92" s="612"/>
      <c r="KZI92" s="612"/>
      <c r="KZJ92" s="181"/>
      <c r="KZK92" s="611"/>
      <c r="KZL92" s="612"/>
      <c r="KZM92" s="612"/>
      <c r="KZN92" s="612"/>
      <c r="KZO92" s="612"/>
      <c r="KZP92" s="612"/>
      <c r="KZQ92" s="181"/>
      <c r="KZR92" s="611"/>
      <c r="KZS92" s="612"/>
      <c r="KZT92" s="612"/>
      <c r="KZU92" s="612"/>
      <c r="KZV92" s="612"/>
      <c r="KZW92" s="612"/>
      <c r="KZX92" s="181"/>
      <c r="KZY92" s="611"/>
      <c r="KZZ92" s="612"/>
      <c r="LAA92" s="612"/>
      <c r="LAB92" s="612"/>
      <c r="LAC92" s="612"/>
      <c r="LAD92" s="612"/>
      <c r="LAE92" s="181"/>
      <c r="LAF92" s="611"/>
      <c r="LAG92" s="612"/>
      <c r="LAH92" s="612"/>
      <c r="LAI92" s="612"/>
      <c r="LAJ92" s="612"/>
      <c r="LAK92" s="612"/>
      <c r="LAL92" s="181"/>
      <c r="LAM92" s="611"/>
      <c r="LAN92" s="612"/>
      <c r="LAO92" s="612"/>
      <c r="LAP92" s="612"/>
      <c r="LAQ92" s="612"/>
      <c r="LAR92" s="612"/>
      <c r="LAS92" s="181"/>
      <c r="LAT92" s="611"/>
      <c r="LAU92" s="612"/>
      <c r="LAV92" s="612"/>
      <c r="LAW92" s="612"/>
      <c r="LAX92" s="612"/>
      <c r="LAY92" s="612"/>
      <c r="LAZ92" s="181"/>
      <c r="LBA92" s="611"/>
      <c r="LBB92" s="612"/>
      <c r="LBC92" s="612"/>
      <c r="LBD92" s="612"/>
      <c r="LBE92" s="612"/>
      <c r="LBF92" s="612"/>
      <c r="LBG92" s="181"/>
      <c r="LBH92" s="611"/>
      <c r="LBI92" s="612"/>
      <c r="LBJ92" s="612"/>
      <c r="LBK92" s="612"/>
      <c r="LBL92" s="612"/>
      <c r="LBM92" s="612"/>
      <c r="LBN92" s="181"/>
      <c r="LBO92" s="611"/>
      <c r="LBP92" s="612"/>
      <c r="LBQ92" s="612"/>
      <c r="LBR92" s="612"/>
      <c r="LBS92" s="612"/>
      <c r="LBT92" s="612"/>
      <c r="LBU92" s="181"/>
      <c r="LBV92" s="611"/>
      <c r="LBW92" s="612"/>
      <c r="LBX92" s="612"/>
      <c r="LBY92" s="612"/>
      <c r="LBZ92" s="612"/>
      <c r="LCA92" s="612"/>
      <c r="LCB92" s="181"/>
      <c r="LCC92" s="611"/>
      <c r="LCD92" s="612"/>
      <c r="LCE92" s="612"/>
      <c r="LCF92" s="612"/>
      <c r="LCG92" s="612"/>
      <c r="LCH92" s="612"/>
      <c r="LCI92" s="181"/>
      <c r="LCJ92" s="611"/>
      <c r="LCK92" s="612"/>
      <c r="LCL92" s="612"/>
      <c r="LCM92" s="612"/>
      <c r="LCN92" s="612"/>
      <c r="LCO92" s="612"/>
      <c r="LCP92" s="181"/>
      <c r="LCQ92" s="611"/>
      <c r="LCR92" s="612"/>
      <c r="LCS92" s="612"/>
      <c r="LCT92" s="612"/>
      <c r="LCU92" s="612"/>
      <c r="LCV92" s="612"/>
      <c r="LCW92" s="181"/>
      <c r="LCX92" s="611"/>
      <c r="LCY92" s="612"/>
      <c r="LCZ92" s="612"/>
      <c r="LDA92" s="612"/>
      <c r="LDB92" s="612"/>
      <c r="LDC92" s="612"/>
      <c r="LDD92" s="181"/>
      <c r="LDE92" s="611"/>
      <c r="LDF92" s="612"/>
      <c r="LDG92" s="612"/>
      <c r="LDH92" s="612"/>
      <c r="LDI92" s="612"/>
      <c r="LDJ92" s="612"/>
      <c r="LDK92" s="181"/>
      <c r="LDL92" s="611"/>
      <c r="LDM92" s="612"/>
      <c r="LDN92" s="612"/>
      <c r="LDO92" s="612"/>
      <c r="LDP92" s="612"/>
      <c r="LDQ92" s="612"/>
      <c r="LDR92" s="181"/>
      <c r="LDS92" s="611"/>
      <c r="LDT92" s="612"/>
      <c r="LDU92" s="612"/>
      <c r="LDV92" s="612"/>
      <c r="LDW92" s="612"/>
      <c r="LDX92" s="612"/>
      <c r="LDY92" s="181"/>
      <c r="LDZ92" s="611"/>
      <c r="LEA92" s="612"/>
      <c r="LEB92" s="612"/>
      <c r="LEC92" s="612"/>
      <c r="LED92" s="612"/>
      <c r="LEE92" s="612"/>
      <c r="LEF92" s="181"/>
      <c r="LEG92" s="611"/>
      <c r="LEH92" s="612"/>
      <c r="LEI92" s="612"/>
      <c r="LEJ92" s="612"/>
      <c r="LEK92" s="612"/>
      <c r="LEL92" s="612"/>
      <c r="LEM92" s="181"/>
      <c r="LEN92" s="611"/>
      <c r="LEO92" s="612"/>
      <c r="LEP92" s="612"/>
      <c r="LEQ92" s="612"/>
      <c r="LER92" s="612"/>
      <c r="LES92" s="612"/>
      <c r="LET92" s="181"/>
      <c r="LEU92" s="611"/>
      <c r="LEV92" s="612"/>
      <c r="LEW92" s="612"/>
      <c r="LEX92" s="612"/>
      <c r="LEY92" s="612"/>
      <c r="LEZ92" s="612"/>
      <c r="LFA92" s="181"/>
      <c r="LFB92" s="611"/>
      <c r="LFC92" s="612"/>
      <c r="LFD92" s="612"/>
      <c r="LFE92" s="612"/>
      <c r="LFF92" s="612"/>
      <c r="LFG92" s="612"/>
      <c r="LFH92" s="181"/>
      <c r="LFI92" s="611"/>
      <c r="LFJ92" s="612"/>
      <c r="LFK92" s="612"/>
      <c r="LFL92" s="612"/>
      <c r="LFM92" s="612"/>
      <c r="LFN92" s="612"/>
      <c r="LFO92" s="181"/>
      <c r="LFP92" s="611"/>
      <c r="LFQ92" s="612"/>
      <c r="LFR92" s="612"/>
      <c r="LFS92" s="612"/>
      <c r="LFT92" s="612"/>
      <c r="LFU92" s="612"/>
      <c r="LFV92" s="181"/>
      <c r="LFW92" s="611"/>
      <c r="LFX92" s="612"/>
      <c r="LFY92" s="612"/>
      <c r="LFZ92" s="612"/>
      <c r="LGA92" s="612"/>
      <c r="LGB92" s="612"/>
      <c r="LGC92" s="181"/>
      <c r="LGD92" s="611"/>
      <c r="LGE92" s="612"/>
      <c r="LGF92" s="612"/>
      <c r="LGG92" s="612"/>
      <c r="LGH92" s="612"/>
      <c r="LGI92" s="612"/>
      <c r="LGJ92" s="181"/>
      <c r="LGK92" s="611"/>
      <c r="LGL92" s="612"/>
      <c r="LGM92" s="612"/>
      <c r="LGN92" s="612"/>
      <c r="LGO92" s="612"/>
      <c r="LGP92" s="612"/>
      <c r="LGQ92" s="181"/>
      <c r="LGR92" s="611"/>
      <c r="LGS92" s="612"/>
      <c r="LGT92" s="612"/>
      <c r="LGU92" s="612"/>
      <c r="LGV92" s="612"/>
      <c r="LGW92" s="612"/>
      <c r="LGX92" s="181"/>
      <c r="LGY92" s="611"/>
      <c r="LGZ92" s="612"/>
      <c r="LHA92" s="612"/>
      <c r="LHB92" s="612"/>
      <c r="LHC92" s="612"/>
      <c r="LHD92" s="612"/>
      <c r="LHE92" s="181"/>
      <c r="LHF92" s="611"/>
      <c r="LHG92" s="612"/>
      <c r="LHH92" s="612"/>
      <c r="LHI92" s="612"/>
      <c r="LHJ92" s="612"/>
      <c r="LHK92" s="612"/>
      <c r="LHL92" s="181"/>
      <c r="LHM92" s="611"/>
      <c r="LHN92" s="612"/>
      <c r="LHO92" s="612"/>
      <c r="LHP92" s="612"/>
      <c r="LHQ92" s="612"/>
      <c r="LHR92" s="612"/>
      <c r="LHS92" s="181"/>
      <c r="LHT92" s="611"/>
      <c r="LHU92" s="612"/>
      <c r="LHV92" s="612"/>
      <c r="LHW92" s="612"/>
      <c r="LHX92" s="612"/>
      <c r="LHY92" s="612"/>
      <c r="LHZ92" s="181"/>
      <c r="LIA92" s="611"/>
      <c r="LIB92" s="612"/>
      <c r="LIC92" s="612"/>
      <c r="LID92" s="612"/>
      <c r="LIE92" s="612"/>
      <c r="LIF92" s="612"/>
      <c r="LIG92" s="181"/>
      <c r="LIH92" s="611"/>
      <c r="LII92" s="612"/>
      <c r="LIJ92" s="612"/>
      <c r="LIK92" s="612"/>
      <c r="LIL92" s="612"/>
      <c r="LIM92" s="612"/>
      <c r="LIN92" s="181"/>
      <c r="LIO92" s="611"/>
      <c r="LIP92" s="612"/>
      <c r="LIQ92" s="612"/>
      <c r="LIR92" s="612"/>
      <c r="LIS92" s="612"/>
      <c r="LIT92" s="612"/>
      <c r="LIU92" s="181"/>
      <c r="LIV92" s="611"/>
      <c r="LIW92" s="612"/>
      <c r="LIX92" s="612"/>
      <c r="LIY92" s="612"/>
      <c r="LIZ92" s="612"/>
      <c r="LJA92" s="612"/>
      <c r="LJB92" s="181"/>
      <c r="LJC92" s="611"/>
      <c r="LJD92" s="612"/>
      <c r="LJE92" s="612"/>
      <c r="LJF92" s="612"/>
      <c r="LJG92" s="612"/>
      <c r="LJH92" s="612"/>
      <c r="LJI92" s="181"/>
      <c r="LJJ92" s="611"/>
      <c r="LJK92" s="612"/>
      <c r="LJL92" s="612"/>
      <c r="LJM92" s="612"/>
      <c r="LJN92" s="612"/>
      <c r="LJO92" s="612"/>
      <c r="LJP92" s="181"/>
      <c r="LJQ92" s="611"/>
      <c r="LJR92" s="612"/>
      <c r="LJS92" s="612"/>
      <c r="LJT92" s="612"/>
      <c r="LJU92" s="612"/>
      <c r="LJV92" s="612"/>
      <c r="LJW92" s="181"/>
      <c r="LJX92" s="611"/>
      <c r="LJY92" s="612"/>
      <c r="LJZ92" s="612"/>
      <c r="LKA92" s="612"/>
      <c r="LKB92" s="612"/>
      <c r="LKC92" s="612"/>
      <c r="LKD92" s="181"/>
      <c r="LKE92" s="611"/>
      <c r="LKF92" s="612"/>
      <c r="LKG92" s="612"/>
      <c r="LKH92" s="612"/>
      <c r="LKI92" s="612"/>
      <c r="LKJ92" s="612"/>
      <c r="LKK92" s="181"/>
      <c r="LKL92" s="611"/>
      <c r="LKM92" s="612"/>
      <c r="LKN92" s="612"/>
      <c r="LKO92" s="612"/>
      <c r="LKP92" s="612"/>
      <c r="LKQ92" s="612"/>
      <c r="LKR92" s="181"/>
      <c r="LKS92" s="611"/>
      <c r="LKT92" s="612"/>
      <c r="LKU92" s="612"/>
      <c r="LKV92" s="612"/>
      <c r="LKW92" s="612"/>
      <c r="LKX92" s="612"/>
      <c r="LKY92" s="181"/>
      <c r="LKZ92" s="611"/>
      <c r="LLA92" s="612"/>
      <c r="LLB92" s="612"/>
      <c r="LLC92" s="612"/>
      <c r="LLD92" s="612"/>
      <c r="LLE92" s="612"/>
      <c r="LLF92" s="181"/>
      <c r="LLG92" s="611"/>
      <c r="LLH92" s="612"/>
      <c r="LLI92" s="612"/>
      <c r="LLJ92" s="612"/>
      <c r="LLK92" s="612"/>
      <c r="LLL92" s="612"/>
      <c r="LLM92" s="181"/>
      <c r="LLN92" s="611"/>
      <c r="LLO92" s="612"/>
      <c r="LLP92" s="612"/>
      <c r="LLQ92" s="612"/>
      <c r="LLR92" s="612"/>
      <c r="LLS92" s="612"/>
      <c r="LLT92" s="181"/>
      <c r="LLU92" s="611"/>
      <c r="LLV92" s="612"/>
      <c r="LLW92" s="612"/>
      <c r="LLX92" s="612"/>
      <c r="LLY92" s="612"/>
      <c r="LLZ92" s="612"/>
      <c r="LMA92" s="181"/>
      <c r="LMB92" s="611"/>
      <c r="LMC92" s="612"/>
      <c r="LMD92" s="612"/>
      <c r="LME92" s="612"/>
      <c r="LMF92" s="612"/>
      <c r="LMG92" s="612"/>
      <c r="LMH92" s="181"/>
      <c r="LMI92" s="611"/>
      <c r="LMJ92" s="612"/>
      <c r="LMK92" s="612"/>
      <c r="LML92" s="612"/>
      <c r="LMM92" s="612"/>
      <c r="LMN92" s="612"/>
      <c r="LMO92" s="181"/>
      <c r="LMP92" s="611"/>
      <c r="LMQ92" s="612"/>
      <c r="LMR92" s="612"/>
      <c r="LMS92" s="612"/>
      <c r="LMT92" s="612"/>
      <c r="LMU92" s="612"/>
      <c r="LMV92" s="181"/>
      <c r="LMW92" s="611"/>
      <c r="LMX92" s="612"/>
      <c r="LMY92" s="612"/>
      <c r="LMZ92" s="612"/>
      <c r="LNA92" s="612"/>
      <c r="LNB92" s="612"/>
      <c r="LNC92" s="181"/>
      <c r="LND92" s="611"/>
      <c r="LNE92" s="612"/>
      <c r="LNF92" s="612"/>
      <c r="LNG92" s="612"/>
      <c r="LNH92" s="612"/>
      <c r="LNI92" s="612"/>
      <c r="LNJ92" s="181"/>
      <c r="LNK92" s="611"/>
      <c r="LNL92" s="612"/>
      <c r="LNM92" s="612"/>
      <c r="LNN92" s="612"/>
      <c r="LNO92" s="612"/>
      <c r="LNP92" s="612"/>
      <c r="LNQ92" s="181"/>
      <c r="LNR92" s="611"/>
      <c r="LNS92" s="612"/>
      <c r="LNT92" s="612"/>
      <c r="LNU92" s="612"/>
      <c r="LNV92" s="612"/>
      <c r="LNW92" s="612"/>
      <c r="LNX92" s="181"/>
      <c r="LNY92" s="611"/>
      <c r="LNZ92" s="612"/>
      <c r="LOA92" s="612"/>
      <c r="LOB92" s="612"/>
      <c r="LOC92" s="612"/>
      <c r="LOD92" s="612"/>
      <c r="LOE92" s="181"/>
      <c r="LOF92" s="611"/>
      <c r="LOG92" s="612"/>
      <c r="LOH92" s="612"/>
      <c r="LOI92" s="612"/>
      <c r="LOJ92" s="612"/>
      <c r="LOK92" s="612"/>
      <c r="LOL92" s="181"/>
      <c r="LOM92" s="611"/>
      <c r="LON92" s="612"/>
      <c r="LOO92" s="612"/>
      <c r="LOP92" s="612"/>
      <c r="LOQ92" s="612"/>
      <c r="LOR92" s="612"/>
      <c r="LOS92" s="181"/>
      <c r="LOT92" s="611"/>
      <c r="LOU92" s="612"/>
      <c r="LOV92" s="612"/>
      <c r="LOW92" s="612"/>
      <c r="LOX92" s="612"/>
      <c r="LOY92" s="612"/>
      <c r="LOZ92" s="181"/>
      <c r="LPA92" s="611"/>
      <c r="LPB92" s="612"/>
      <c r="LPC92" s="612"/>
      <c r="LPD92" s="612"/>
      <c r="LPE92" s="612"/>
      <c r="LPF92" s="612"/>
      <c r="LPG92" s="181"/>
      <c r="LPH92" s="611"/>
      <c r="LPI92" s="612"/>
      <c r="LPJ92" s="612"/>
      <c r="LPK92" s="612"/>
      <c r="LPL92" s="612"/>
      <c r="LPM92" s="612"/>
      <c r="LPN92" s="181"/>
      <c r="LPO92" s="611"/>
      <c r="LPP92" s="612"/>
      <c r="LPQ92" s="612"/>
      <c r="LPR92" s="612"/>
      <c r="LPS92" s="612"/>
      <c r="LPT92" s="612"/>
      <c r="LPU92" s="181"/>
      <c r="LPV92" s="611"/>
      <c r="LPW92" s="612"/>
      <c r="LPX92" s="612"/>
      <c r="LPY92" s="612"/>
      <c r="LPZ92" s="612"/>
      <c r="LQA92" s="612"/>
      <c r="LQB92" s="181"/>
      <c r="LQC92" s="611"/>
      <c r="LQD92" s="612"/>
      <c r="LQE92" s="612"/>
      <c r="LQF92" s="612"/>
      <c r="LQG92" s="612"/>
      <c r="LQH92" s="612"/>
      <c r="LQI92" s="181"/>
      <c r="LQJ92" s="611"/>
      <c r="LQK92" s="612"/>
      <c r="LQL92" s="612"/>
      <c r="LQM92" s="612"/>
      <c r="LQN92" s="612"/>
      <c r="LQO92" s="612"/>
      <c r="LQP92" s="181"/>
      <c r="LQQ92" s="611"/>
      <c r="LQR92" s="612"/>
      <c r="LQS92" s="612"/>
      <c r="LQT92" s="612"/>
      <c r="LQU92" s="612"/>
      <c r="LQV92" s="612"/>
      <c r="LQW92" s="181"/>
      <c r="LQX92" s="611"/>
      <c r="LQY92" s="612"/>
      <c r="LQZ92" s="612"/>
      <c r="LRA92" s="612"/>
      <c r="LRB92" s="612"/>
      <c r="LRC92" s="612"/>
      <c r="LRD92" s="181"/>
      <c r="LRE92" s="611"/>
      <c r="LRF92" s="612"/>
      <c r="LRG92" s="612"/>
      <c r="LRH92" s="612"/>
      <c r="LRI92" s="612"/>
      <c r="LRJ92" s="612"/>
      <c r="LRK92" s="181"/>
      <c r="LRL92" s="611"/>
      <c r="LRM92" s="612"/>
      <c r="LRN92" s="612"/>
      <c r="LRO92" s="612"/>
      <c r="LRP92" s="612"/>
      <c r="LRQ92" s="612"/>
      <c r="LRR92" s="181"/>
      <c r="LRS92" s="611"/>
      <c r="LRT92" s="612"/>
      <c r="LRU92" s="612"/>
      <c r="LRV92" s="612"/>
      <c r="LRW92" s="612"/>
      <c r="LRX92" s="612"/>
      <c r="LRY92" s="181"/>
      <c r="LRZ92" s="611"/>
      <c r="LSA92" s="612"/>
      <c r="LSB92" s="612"/>
      <c r="LSC92" s="612"/>
      <c r="LSD92" s="612"/>
      <c r="LSE92" s="612"/>
      <c r="LSF92" s="181"/>
      <c r="LSG92" s="611"/>
      <c r="LSH92" s="612"/>
      <c r="LSI92" s="612"/>
      <c r="LSJ92" s="612"/>
      <c r="LSK92" s="612"/>
      <c r="LSL92" s="612"/>
      <c r="LSM92" s="181"/>
      <c r="LSN92" s="611"/>
      <c r="LSO92" s="612"/>
      <c r="LSP92" s="612"/>
      <c r="LSQ92" s="612"/>
      <c r="LSR92" s="612"/>
      <c r="LSS92" s="612"/>
      <c r="LST92" s="181"/>
      <c r="LSU92" s="611"/>
      <c r="LSV92" s="612"/>
      <c r="LSW92" s="612"/>
      <c r="LSX92" s="612"/>
      <c r="LSY92" s="612"/>
      <c r="LSZ92" s="612"/>
      <c r="LTA92" s="181"/>
      <c r="LTB92" s="611"/>
      <c r="LTC92" s="612"/>
      <c r="LTD92" s="612"/>
      <c r="LTE92" s="612"/>
      <c r="LTF92" s="612"/>
      <c r="LTG92" s="612"/>
      <c r="LTH92" s="181"/>
      <c r="LTI92" s="611"/>
      <c r="LTJ92" s="612"/>
      <c r="LTK92" s="612"/>
      <c r="LTL92" s="612"/>
      <c r="LTM92" s="612"/>
      <c r="LTN92" s="612"/>
      <c r="LTO92" s="181"/>
      <c r="LTP92" s="611"/>
      <c r="LTQ92" s="612"/>
      <c r="LTR92" s="612"/>
      <c r="LTS92" s="612"/>
      <c r="LTT92" s="612"/>
      <c r="LTU92" s="612"/>
      <c r="LTV92" s="181"/>
      <c r="LTW92" s="611"/>
      <c r="LTX92" s="612"/>
      <c r="LTY92" s="612"/>
      <c r="LTZ92" s="612"/>
      <c r="LUA92" s="612"/>
      <c r="LUB92" s="612"/>
      <c r="LUC92" s="181"/>
      <c r="LUD92" s="611"/>
      <c r="LUE92" s="612"/>
      <c r="LUF92" s="612"/>
      <c r="LUG92" s="612"/>
      <c r="LUH92" s="612"/>
      <c r="LUI92" s="612"/>
      <c r="LUJ92" s="181"/>
      <c r="LUK92" s="611"/>
      <c r="LUL92" s="612"/>
      <c r="LUM92" s="612"/>
      <c r="LUN92" s="612"/>
      <c r="LUO92" s="612"/>
      <c r="LUP92" s="612"/>
      <c r="LUQ92" s="181"/>
      <c r="LUR92" s="611"/>
      <c r="LUS92" s="612"/>
      <c r="LUT92" s="612"/>
      <c r="LUU92" s="612"/>
      <c r="LUV92" s="612"/>
      <c r="LUW92" s="612"/>
      <c r="LUX92" s="181"/>
      <c r="LUY92" s="611"/>
      <c r="LUZ92" s="612"/>
      <c r="LVA92" s="612"/>
      <c r="LVB92" s="612"/>
      <c r="LVC92" s="612"/>
      <c r="LVD92" s="612"/>
      <c r="LVE92" s="181"/>
      <c r="LVF92" s="611"/>
      <c r="LVG92" s="612"/>
      <c r="LVH92" s="612"/>
      <c r="LVI92" s="612"/>
      <c r="LVJ92" s="612"/>
      <c r="LVK92" s="612"/>
      <c r="LVL92" s="181"/>
      <c r="LVM92" s="611"/>
      <c r="LVN92" s="612"/>
      <c r="LVO92" s="612"/>
      <c r="LVP92" s="612"/>
      <c r="LVQ92" s="612"/>
      <c r="LVR92" s="612"/>
      <c r="LVS92" s="181"/>
      <c r="LVT92" s="611"/>
      <c r="LVU92" s="612"/>
      <c r="LVV92" s="612"/>
      <c r="LVW92" s="612"/>
      <c r="LVX92" s="612"/>
      <c r="LVY92" s="612"/>
      <c r="LVZ92" s="181"/>
      <c r="LWA92" s="611"/>
      <c r="LWB92" s="612"/>
      <c r="LWC92" s="612"/>
      <c r="LWD92" s="612"/>
      <c r="LWE92" s="612"/>
      <c r="LWF92" s="612"/>
      <c r="LWG92" s="181"/>
      <c r="LWH92" s="611"/>
      <c r="LWI92" s="612"/>
      <c r="LWJ92" s="612"/>
      <c r="LWK92" s="612"/>
      <c r="LWL92" s="612"/>
      <c r="LWM92" s="612"/>
      <c r="LWN92" s="181"/>
      <c r="LWO92" s="611"/>
      <c r="LWP92" s="612"/>
      <c r="LWQ92" s="612"/>
      <c r="LWR92" s="612"/>
      <c r="LWS92" s="612"/>
      <c r="LWT92" s="612"/>
      <c r="LWU92" s="181"/>
      <c r="LWV92" s="611"/>
      <c r="LWW92" s="612"/>
      <c r="LWX92" s="612"/>
      <c r="LWY92" s="612"/>
      <c r="LWZ92" s="612"/>
      <c r="LXA92" s="612"/>
      <c r="LXB92" s="181"/>
      <c r="LXC92" s="611"/>
      <c r="LXD92" s="612"/>
      <c r="LXE92" s="612"/>
      <c r="LXF92" s="612"/>
      <c r="LXG92" s="612"/>
      <c r="LXH92" s="612"/>
      <c r="LXI92" s="181"/>
      <c r="LXJ92" s="611"/>
      <c r="LXK92" s="612"/>
      <c r="LXL92" s="612"/>
      <c r="LXM92" s="612"/>
      <c r="LXN92" s="612"/>
      <c r="LXO92" s="612"/>
      <c r="LXP92" s="181"/>
      <c r="LXQ92" s="611"/>
      <c r="LXR92" s="612"/>
      <c r="LXS92" s="612"/>
      <c r="LXT92" s="612"/>
      <c r="LXU92" s="612"/>
      <c r="LXV92" s="612"/>
      <c r="LXW92" s="181"/>
      <c r="LXX92" s="611"/>
      <c r="LXY92" s="612"/>
      <c r="LXZ92" s="612"/>
      <c r="LYA92" s="612"/>
      <c r="LYB92" s="612"/>
      <c r="LYC92" s="612"/>
      <c r="LYD92" s="181"/>
      <c r="LYE92" s="611"/>
      <c r="LYF92" s="612"/>
      <c r="LYG92" s="612"/>
      <c r="LYH92" s="612"/>
      <c r="LYI92" s="612"/>
      <c r="LYJ92" s="612"/>
      <c r="LYK92" s="181"/>
      <c r="LYL92" s="611"/>
      <c r="LYM92" s="612"/>
      <c r="LYN92" s="612"/>
      <c r="LYO92" s="612"/>
      <c r="LYP92" s="612"/>
      <c r="LYQ92" s="612"/>
      <c r="LYR92" s="181"/>
      <c r="LYS92" s="611"/>
      <c r="LYT92" s="612"/>
      <c r="LYU92" s="612"/>
      <c r="LYV92" s="612"/>
      <c r="LYW92" s="612"/>
      <c r="LYX92" s="612"/>
      <c r="LYY92" s="181"/>
      <c r="LYZ92" s="611"/>
      <c r="LZA92" s="612"/>
      <c r="LZB92" s="612"/>
      <c r="LZC92" s="612"/>
      <c r="LZD92" s="612"/>
      <c r="LZE92" s="612"/>
      <c r="LZF92" s="181"/>
      <c r="LZG92" s="611"/>
      <c r="LZH92" s="612"/>
      <c r="LZI92" s="612"/>
      <c r="LZJ92" s="612"/>
      <c r="LZK92" s="612"/>
      <c r="LZL92" s="612"/>
      <c r="LZM92" s="181"/>
      <c r="LZN92" s="611"/>
      <c r="LZO92" s="612"/>
      <c r="LZP92" s="612"/>
      <c r="LZQ92" s="612"/>
      <c r="LZR92" s="612"/>
      <c r="LZS92" s="612"/>
      <c r="LZT92" s="181"/>
      <c r="LZU92" s="611"/>
      <c r="LZV92" s="612"/>
      <c r="LZW92" s="612"/>
      <c r="LZX92" s="612"/>
      <c r="LZY92" s="612"/>
      <c r="LZZ92" s="612"/>
      <c r="MAA92" s="181"/>
      <c r="MAB92" s="611"/>
      <c r="MAC92" s="612"/>
      <c r="MAD92" s="612"/>
      <c r="MAE92" s="612"/>
      <c r="MAF92" s="612"/>
      <c r="MAG92" s="612"/>
      <c r="MAH92" s="181"/>
      <c r="MAI92" s="611"/>
      <c r="MAJ92" s="612"/>
      <c r="MAK92" s="612"/>
      <c r="MAL92" s="612"/>
      <c r="MAM92" s="612"/>
      <c r="MAN92" s="612"/>
      <c r="MAO92" s="181"/>
      <c r="MAP92" s="611"/>
      <c r="MAQ92" s="612"/>
      <c r="MAR92" s="612"/>
      <c r="MAS92" s="612"/>
      <c r="MAT92" s="612"/>
      <c r="MAU92" s="612"/>
      <c r="MAV92" s="181"/>
      <c r="MAW92" s="611"/>
      <c r="MAX92" s="612"/>
      <c r="MAY92" s="612"/>
      <c r="MAZ92" s="612"/>
      <c r="MBA92" s="612"/>
      <c r="MBB92" s="612"/>
      <c r="MBC92" s="181"/>
      <c r="MBD92" s="611"/>
      <c r="MBE92" s="612"/>
      <c r="MBF92" s="612"/>
      <c r="MBG92" s="612"/>
      <c r="MBH92" s="612"/>
      <c r="MBI92" s="612"/>
      <c r="MBJ92" s="181"/>
      <c r="MBK92" s="611"/>
      <c r="MBL92" s="612"/>
      <c r="MBM92" s="612"/>
      <c r="MBN92" s="612"/>
      <c r="MBO92" s="612"/>
      <c r="MBP92" s="612"/>
      <c r="MBQ92" s="181"/>
      <c r="MBR92" s="611"/>
      <c r="MBS92" s="612"/>
      <c r="MBT92" s="612"/>
      <c r="MBU92" s="612"/>
      <c r="MBV92" s="612"/>
      <c r="MBW92" s="612"/>
      <c r="MBX92" s="181"/>
      <c r="MBY92" s="611"/>
      <c r="MBZ92" s="612"/>
      <c r="MCA92" s="612"/>
      <c r="MCB92" s="612"/>
      <c r="MCC92" s="612"/>
      <c r="MCD92" s="612"/>
      <c r="MCE92" s="181"/>
      <c r="MCF92" s="611"/>
      <c r="MCG92" s="612"/>
      <c r="MCH92" s="612"/>
      <c r="MCI92" s="612"/>
      <c r="MCJ92" s="612"/>
      <c r="MCK92" s="612"/>
      <c r="MCL92" s="181"/>
      <c r="MCM92" s="611"/>
      <c r="MCN92" s="612"/>
      <c r="MCO92" s="612"/>
      <c r="MCP92" s="612"/>
      <c r="MCQ92" s="612"/>
      <c r="MCR92" s="612"/>
      <c r="MCS92" s="181"/>
      <c r="MCT92" s="611"/>
      <c r="MCU92" s="612"/>
      <c r="MCV92" s="612"/>
      <c r="MCW92" s="612"/>
      <c r="MCX92" s="612"/>
      <c r="MCY92" s="612"/>
      <c r="MCZ92" s="181"/>
      <c r="MDA92" s="611"/>
      <c r="MDB92" s="612"/>
      <c r="MDC92" s="612"/>
      <c r="MDD92" s="612"/>
      <c r="MDE92" s="612"/>
      <c r="MDF92" s="612"/>
      <c r="MDG92" s="181"/>
      <c r="MDH92" s="611"/>
      <c r="MDI92" s="612"/>
      <c r="MDJ92" s="612"/>
      <c r="MDK92" s="612"/>
      <c r="MDL92" s="612"/>
      <c r="MDM92" s="612"/>
      <c r="MDN92" s="181"/>
      <c r="MDO92" s="611"/>
      <c r="MDP92" s="612"/>
      <c r="MDQ92" s="612"/>
      <c r="MDR92" s="612"/>
      <c r="MDS92" s="612"/>
      <c r="MDT92" s="612"/>
      <c r="MDU92" s="181"/>
      <c r="MDV92" s="611"/>
      <c r="MDW92" s="612"/>
      <c r="MDX92" s="612"/>
      <c r="MDY92" s="612"/>
      <c r="MDZ92" s="612"/>
      <c r="MEA92" s="612"/>
      <c r="MEB92" s="181"/>
      <c r="MEC92" s="611"/>
      <c r="MED92" s="612"/>
      <c r="MEE92" s="612"/>
      <c r="MEF92" s="612"/>
      <c r="MEG92" s="612"/>
      <c r="MEH92" s="612"/>
      <c r="MEI92" s="181"/>
      <c r="MEJ92" s="611"/>
      <c r="MEK92" s="612"/>
      <c r="MEL92" s="612"/>
      <c r="MEM92" s="612"/>
      <c r="MEN92" s="612"/>
      <c r="MEO92" s="612"/>
      <c r="MEP92" s="181"/>
      <c r="MEQ92" s="611"/>
      <c r="MER92" s="612"/>
      <c r="MES92" s="612"/>
      <c r="MET92" s="612"/>
      <c r="MEU92" s="612"/>
      <c r="MEV92" s="612"/>
      <c r="MEW92" s="181"/>
      <c r="MEX92" s="611"/>
      <c r="MEY92" s="612"/>
      <c r="MEZ92" s="612"/>
      <c r="MFA92" s="612"/>
      <c r="MFB92" s="612"/>
      <c r="MFC92" s="612"/>
      <c r="MFD92" s="181"/>
      <c r="MFE92" s="611"/>
      <c r="MFF92" s="612"/>
      <c r="MFG92" s="612"/>
      <c r="MFH92" s="612"/>
      <c r="MFI92" s="612"/>
      <c r="MFJ92" s="612"/>
      <c r="MFK92" s="181"/>
      <c r="MFL92" s="611"/>
      <c r="MFM92" s="612"/>
      <c r="MFN92" s="612"/>
      <c r="MFO92" s="612"/>
      <c r="MFP92" s="612"/>
      <c r="MFQ92" s="612"/>
      <c r="MFR92" s="181"/>
      <c r="MFS92" s="611"/>
      <c r="MFT92" s="612"/>
      <c r="MFU92" s="612"/>
      <c r="MFV92" s="612"/>
      <c r="MFW92" s="612"/>
      <c r="MFX92" s="612"/>
      <c r="MFY92" s="181"/>
      <c r="MFZ92" s="611"/>
      <c r="MGA92" s="612"/>
      <c r="MGB92" s="612"/>
      <c r="MGC92" s="612"/>
      <c r="MGD92" s="612"/>
      <c r="MGE92" s="612"/>
      <c r="MGF92" s="181"/>
      <c r="MGG92" s="611"/>
      <c r="MGH92" s="612"/>
      <c r="MGI92" s="612"/>
      <c r="MGJ92" s="612"/>
      <c r="MGK92" s="612"/>
      <c r="MGL92" s="612"/>
      <c r="MGM92" s="181"/>
      <c r="MGN92" s="611"/>
      <c r="MGO92" s="612"/>
      <c r="MGP92" s="612"/>
      <c r="MGQ92" s="612"/>
      <c r="MGR92" s="612"/>
      <c r="MGS92" s="612"/>
      <c r="MGT92" s="181"/>
      <c r="MGU92" s="611"/>
      <c r="MGV92" s="612"/>
      <c r="MGW92" s="612"/>
      <c r="MGX92" s="612"/>
      <c r="MGY92" s="612"/>
      <c r="MGZ92" s="612"/>
      <c r="MHA92" s="181"/>
      <c r="MHB92" s="611"/>
      <c r="MHC92" s="612"/>
      <c r="MHD92" s="612"/>
      <c r="MHE92" s="612"/>
      <c r="MHF92" s="612"/>
      <c r="MHG92" s="612"/>
      <c r="MHH92" s="181"/>
      <c r="MHI92" s="611"/>
      <c r="MHJ92" s="612"/>
      <c r="MHK92" s="612"/>
      <c r="MHL92" s="612"/>
      <c r="MHM92" s="612"/>
      <c r="MHN92" s="612"/>
      <c r="MHO92" s="181"/>
      <c r="MHP92" s="611"/>
      <c r="MHQ92" s="612"/>
      <c r="MHR92" s="612"/>
      <c r="MHS92" s="612"/>
      <c r="MHT92" s="612"/>
      <c r="MHU92" s="612"/>
      <c r="MHV92" s="181"/>
      <c r="MHW92" s="611"/>
      <c r="MHX92" s="612"/>
      <c r="MHY92" s="612"/>
      <c r="MHZ92" s="612"/>
      <c r="MIA92" s="612"/>
      <c r="MIB92" s="612"/>
      <c r="MIC92" s="181"/>
      <c r="MID92" s="611"/>
      <c r="MIE92" s="612"/>
      <c r="MIF92" s="612"/>
      <c r="MIG92" s="612"/>
      <c r="MIH92" s="612"/>
      <c r="MII92" s="612"/>
      <c r="MIJ92" s="181"/>
      <c r="MIK92" s="611"/>
      <c r="MIL92" s="612"/>
      <c r="MIM92" s="612"/>
      <c r="MIN92" s="612"/>
      <c r="MIO92" s="612"/>
      <c r="MIP92" s="612"/>
      <c r="MIQ92" s="181"/>
      <c r="MIR92" s="611"/>
      <c r="MIS92" s="612"/>
      <c r="MIT92" s="612"/>
      <c r="MIU92" s="612"/>
      <c r="MIV92" s="612"/>
      <c r="MIW92" s="612"/>
      <c r="MIX92" s="181"/>
      <c r="MIY92" s="611"/>
      <c r="MIZ92" s="612"/>
      <c r="MJA92" s="612"/>
      <c r="MJB92" s="612"/>
      <c r="MJC92" s="612"/>
      <c r="MJD92" s="612"/>
      <c r="MJE92" s="181"/>
      <c r="MJF92" s="611"/>
      <c r="MJG92" s="612"/>
      <c r="MJH92" s="612"/>
      <c r="MJI92" s="612"/>
      <c r="MJJ92" s="612"/>
      <c r="MJK92" s="612"/>
      <c r="MJL92" s="181"/>
      <c r="MJM92" s="611"/>
      <c r="MJN92" s="612"/>
      <c r="MJO92" s="612"/>
      <c r="MJP92" s="612"/>
      <c r="MJQ92" s="612"/>
      <c r="MJR92" s="612"/>
      <c r="MJS92" s="181"/>
      <c r="MJT92" s="611"/>
      <c r="MJU92" s="612"/>
      <c r="MJV92" s="612"/>
      <c r="MJW92" s="612"/>
      <c r="MJX92" s="612"/>
      <c r="MJY92" s="612"/>
      <c r="MJZ92" s="181"/>
      <c r="MKA92" s="611"/>
      <c r="MKB92" s="612"/>
      <c r="MKC92" s="612"/>
      <c r="MKD92" s="612"/>
      <c r="MKE92" s="612"/>
      <c r="MKF92" s="612"/>
      <c r="MKG92" s="181"/>
      <c r="MKH92" s="611"/>
      <c r="MKI92" s="612"/>
      <c r="MKJ92" s="612"/>
      <c r="MKK92" s="612"/>
      <c r="MKL92" s="612"/>
      <c r="MKM92" s="612"/>
      <c r="MKN92" s="181"/>
      <c r="MKO92" s="611"/>
      <c r="MKP92" s="612"/>
      <c r="MKQ92" s="612"/>
      <c r="MKR92" s="612"/>
      <c r="MKS92" s="612"/>
      <c r="MKT92" s="612"/>
      <c r="MKU92" s="181"/>
      <c r="MKV92" s="611"/>
      <c r="MKW92" s="612"/>
      <c r="MKX92" s="612"/>
      <c r="MKY92" s="612"/>
      <c r="MKZ92" s="612"/>
      <c r="MLA92" s="612"/>
      <c r="MLB92" s="181"/>
      <c r="MLC92" s="611"/>
      <c r="MLD92" s="612"/>
      <c r="MLE92" s="612"/>
      <c r="MLF92" s="612"/>
      <c r="MLG92" s="612"/>
      <c r="MLH92" s="612"/>
      <c r="MLI92" s="181"/>
      <c r="MLJ92" s="611"/>
      <c r="MLK92" s="612"/>
      <c r="MLL92" s="612"/>
      <c r="MLM92" s="612"/>
      <c r="MLN92" s="612"/>
      <c r="MLO92" s="612"/>
      <c r="MLP92" s="181"/>
      <c r="MLQ92" s="611"/>
      <c r="MLR92" s="612"/>
      <c r="MLS92" s="612"/>
      <c r="MLT92" s="612"/>
      <c r="MLU92" s="612"/>
      <c r="MLV92" s="612"/>
      <c r="MLW92" s="181"/>
      <c r="MLX92" s="611"/>
      <c r="MLY92" s="612"/>
      <c r="MLZ92" s="612"/>
      <c r="MMA92" s="612"/>
      <c r="MMB92" s="612"/>
      <c r="MMC92" s="612"/>
      <c r="MMD92" s="181"/>
      <c r="MME92" s="611"/>
      <c r="MMF92" s="612"/>
      <c r="MMG92" s="612"/>
      <c r="MMH92" s="612"/>
      <c r="MMI92" s="612"/>
      <c r="MMJ92" s="612"/>
      <c r="MMK92" s="181"/>
      <c r="MML92" s="611"/>
      <c r="MMM92" s="612"/>
      <c r="MMN92" s="612"/>
      <c r="MMO92" s="612"/>
      <c r="MMP92" s="612"/>
      <c r="MMQ92" s="612"/>
      <c r="MMR92" s="181"/>
      <c r="MMS92" s="611"/>
      <c r="MMT92" s="612"/>
      <c r="MMU92" s="612"/>
      <c r="MMV92" s="612"/>
      <c r="MMW92" s="612"/>
      <c r="MMX92" s="612"/>
      <c r="MMY92" s="181"/>
      <c r="MMZ92" s="611"/>
      <c r="MNA92" s="612"/>
      <c r="MNB92" s="612"/>
      <c r="MNC92" s="612"/>
      <c r="MND92" s="612"/>
      <c r="MNE92" s="612"/>
      <c r="MNF92" s="181"/>
      <c r="MNG92" s="611"/>
      <c r="MNH92" s="612"/>
      <c r="MNI92" s="612"/>
      <c r="MNJ92" s="612"/>
      <c r="MNK92" s="612"/>
      <c r="MNL92" s="612"/>
      <c r="MNM92" s="181"/>
      <c r="MNN92" s="611"/>
      <c r="MNO92" s="612"/>
      <c r="MNP92" s="612"/>
      <c r="MNQ92" s="612"/>
      <c r="MNR92" s="612"/>
      <c r="MNS92" s="612"/>
      <c r="MNT92" s="181"/>
      <c r="MNU92" s="611"/>
      <c r="MNV92" s="612"/>
      <c r="MNW92" s="612"/>
      <c r="MNX92" s="612"/>
      <c r="MNY92" s="612"/>
      <c r="MNZ92" s="612"/>
      <c r="MOA92" s="181"/>
      <c r="MOB92" s="611"/>
      <c r="MOC92" s="612"/>
      <c r="MOD92" s="612"/>
      <c r="MOE92" s="612"/>
      <c r="MOF92" s="612"/>
      <c r="MOG92" s="612"/>
      <c r="MOH92" s="181"/>
      <c r="MOI92" s="611"/>
      <c r="MOJ92" s="612"/>
      <c r="MOK92" s="612"/>
      <c r="MOL92" s="612"/>
      <c r="MOM92" s="612"/>
      <c r="MON92" s="612"/>
      <c r="MOO92" s="181"/>
      <c r="MOP92" s="611"/>
      <c r="MOQ92" s="612"/>
      <c r="MOR92" s="612"/>
      <c r="MOS92" s="612"/>
      <c r="MOT92" s="612"/>
      <c r="MOU92" s="612"/>
      <c r="MOV92" s="181"/>
      <c r="MOW92" s="611"/>
      <c r="MOX92" s="612"/>
      <c r="MOY92" s="612"/>
      <c r="MOZ92" s="612"/>
      <c r="MPA92" s="612"/>
      <c r="MPB92" s="612"/>
      <c r="MPC92" s="181"/>
      <c r="MPD92" s="611"/>
      <c r="MPE92" s="612"/>
      <c r="MPF92" s="612"/>
      <c r="MPG92" s="612"/>
      <c r="MPH92" s="612"/>
      <c r="MPI92" s="612"/>
      <c r="MPJ92" s="181"/>
      <c r="MPK92" s="611"/>
      <c r="MPL92" s="612"/>
      <c r="MPM92" s="612"/>
      <c r="MPN92" s="612"/>
      <c r="MPO92" s="612"/>
      <c r="MPP92" s="612"/>
      <c r="MPQ92" s="181"/>
      <c r="MPR92" s="611"/>
      <c r="MPS92" s="612"/>
      <c r="MPT92" s="612"/>
      <c r="MPU92" s="612"/>
      <c r="MPV92" s="612"/>
      <c r="MPW92" s="612"/>
      <c r="MPX92" s="181"/>
      <c r="MPY92" s="611"/>
      <c r="MPZ92" s="612"/>
      <c r="MQA92" s="612"/>
      <c r="MQB92" s="612"/>
      <c r="MQC92" s="612"/>
      <c r="MQD92" s="612"/>
      <c r="MQE92" s="181"/>
      <c r="MQF92" s="611"/>
      <c r="MQG92" s="612"/>
      <c r="MQH92" s="612"/>
      <c r="MQI92" s="612"/>
      <c r="MQJ92" s="612"/>
      <c r="MQK92" s="612"/>
      <c r="MQL92" s="181"/>
      <c r="MQM92" s="611"/>
      <c r="MQN92" s="612"/>
      <c r="MQO92" s="612"/>
      <c r="MQP92" s="612"/>
      <c r="MQQ92" s="612"/>
      <c r="MQR92" s="612"/>
      <c r="MQS92" s="181"/>
      <c r="MQT92" s="611"/>
      <c r="MQU92" s="612"/>
      <c r="MQV92" s="612"/>
      <c r="MQW92" s="612"/>
      <c r="MQX92" s="612"/>
      <c r="MQY92" s="612"/>
      <c r="MQZ92" s="181"/>
      <c r="MRA92" s="611"/>
      <c r="MRB92" s="612"/>
      <c r="MRC92" s="612"/>
      <c r="MRD92" s="612"/>
      <c r="MRE92" s="612"/>
      <c r="MRF92" s="612"/>
      <c r="MRG92" s="181"/>
      <c r="MRH92" s="611"/>
      <c r="MRI92" s="612"/>
      <c r="MRJ92" s="612"/>
      <c r="MRK92" s="612"/>
      <c r="MRL92" s="612"/>
      <c r="MRM92" s="612"/>
      <c r="MRN92" s="181"/>
      <c r="MRO92" s="611"/>
      <c r="MRP92" s="612"/>
      <c r="MRQ92" s="612"/>
      <c r="MRR92" s="612"/>
      <c r="MRS92" s="612"/>
      <c r="MRT92" s="612"/>
      <c r="MRU92" s="181"/>
      <c r="MRV92" s="611"/>
      <c r="MRW92" s="612"/>
      <c r="MRX92" s="612"/>
      <c r="MRY92" s="612"/>
      <c r="MRZ92" s="612"/>
      <c r="MSA92" s="612"/>
      <c r="MSB92" s="181"/>
      <c r="MSC92" s="611"/>
      <c r="MSD92" s="612"/>
      <c r="MSE92" s="612"/>
      <c r="MSF92" s="612"/>
      <c r="MSG92" s="612"/>
      <c r="MSH92" s="612"/>
      <c r="MSI92" s="181"/>
      <c r="MSJ92" s="611"/>
      <c r="MSK92" s="612"/>
      <c r="MSL92" s="612"/>
      <c r="MSM92" s="612"/>
      <c r="MSN92" s="612"/>
      <c r="MSO92" s="612"/>
      <c r="MSP92" s="181"/>
      <c r="MSQ92" s="611"/>
      <c r="MSR92" s="612"/>
      <c r="MSS92" s="612"/>
      <c r="MST92" s="612"/>
      <c r="MSU92" s="612"/>
      <c r="MSV92" s="612"/>
      <c r="MSW92" s="181"/>
      <c r="MSX92" s="611"/>
      <c r="MSY92" s="612"/>
      <c r="MSZ92" s="612"/>
      <c r="MTA92" s="612"/>
      <c r="MTB92" s="612"/>
      <c r="MTC92" s="612"/>
      <c r="MTD92" s="181"/>
      <c r="MTE92" s="611"/>
      <c r="MTF92" s="612"/>
      <c r="MTG92" s="612"/>
      <c r="MTH92" s="612"/>
      <c r="MTI92" s="612"/>
      <c r="MTJ92" s="612"/>
      <c r="MTK92" s="181"/>
      <c r="MTL92" s="611"/>
      <c r="MTM92" s="612"/>
      <c r="MTN92" s="612"/>
      <c r="MTO92" s="612"/>
      <c r="MTP92" s="612"/>
      <c r="MTQ92" s="612"/>
      <c r="MTR92" s="181"/>
      <c r="MTS92" s="611"/>
      <c r="MTT92" s="612"/>
      <c r="MTU92" s="612"/>
      <c r="MTV92" s="612"/>
      <c r="MTW92" s="612"/>
      <c r="MTX92" s="612"/>
      <c r="MTY92" s="181"/>
      <c r="MTZ92" s="611"/>
      <c r="MUA92" s="612"/>
      <c r="MUB92" s="612"/>
      <c r="MUC92" s="612"/>
      <c r="MUD92" s="612"/>
      <c r="MUE92" s="612"/>
      <c r="MUF92" s="181"/>
      <c r="MUG92" s="611"/>
      <c r="MUH92" s="612"/>
      <c r="MUI92" s="612"/>
      <c r="MUJ92" s="612"/>
      <c r="MUK92" s="612"/>
      <c r="MUL92" s="612"/>
      <c r="MUM92" s="181"/>
      <c r="MUN92" s="611"/>
      <c r="MUO92" s="612"/>
      <c r="MUP92" s="612"/>
      <c r="MUQ92" s="612"/>
      <c r="MUR92" s="612"/>
      <c r="MUS92" s="612"/>
      <c r="MUT92" s="181"/>
      <c r="MUU92" s="611"/>
      <c r="MUV92" s="612"/>
      <c r="MUW92" s="612"/>
      <c r="MUX92" s="612"/>
      <c r="MUY92" s="612"/>
      <c r="MUZ92" s="612"/>
      <c r="MVA92" s="181"/>
      <c r="MVB92" s="611"/>
      <c r="MVC92" s="612"/>
      <c r="MVD92" s="612"/>
      <c r="MVE92" s="612"/>
      <c r="MVF92" s="612"/>
      <c r="MVG92" s="612"/>
      <c r="MVH92" s="181"/>
      <c r="MVI92" s="611"/>
      <c r="MVJ92" s="612"/>
      <c r="MVK92" s="612"/>
      <c r="MVL92" s="612"/>
      <c r="MVM92" s="612"/>
      <c r="MVN92" s="612"/>
      <c r="MVO92" s="181"/>
      <c r="MVP92" s="611"/>
      <c r="MVQ92" s="612"/>
      <c r="MVR92" s="612"/>
      <c r="MVS92" s="612"/>
      <c r="MVT92" s="612"/>
      <c r="MVU92" s="612"/>
      <c r="MVV92" s="181"/>
      <c r="MVW92" s="611"/>
      <c r="MVX92" s="612"/>
      <c r="MVY92" s="612"/>
      <c r="MVZ92" s="612"/>
      <c r="MWA92" s="612"/>
      <c r="MWB92" s="612"/>
      <c r="MWC92" s="181"/>
      <c r="MWD92" s="611"/>
      <c r="MWE92" s="612"/>
      <c r="MWF92" s="612"/>
      <c r="MWG92" s="612"/>
      <c r="MWH92" s="612"/>
      <c r="MWI92" s="612"/>
      <c r="MWJ92" s="181"/>
      <c r="MWK92" s="611"/>
      <c r="MWL92" s="612"/>
      <c r="MWM92" s="612"/>
      <c r="MWN92" s="612"/>
      <c r="MWO92" s="612"/>
      <c r="MWP92" s="612"/>
      <c r="MWQ92" s="181"/>
      <c r="MWR92" s="611"/>
      <c r="MWS92" s="612"/>
      <c r="MWT92" s="612"/>
      <c r="MWU92" s="612"/>
      <c r="MWV92" s="612"/>
      <c r="MWW92" s="612"/>
      <c r="MWX92" s="181"/>
      <c r="MWY92" s="611"/>
      <c r="MWZ92" s="612"/>
      <c r="MXA92" s="612"/>
      <c r="MXB92" s="612"/>
      <c r="MXC92" s="612"/>
      <c r="MXD92" s="612"/>
      <c r="MXE92" s="181"/>
      <c r="MXF92" s="611"/>
      <c r="MXG92" s="612"/>
      <c r="MXH92" s="612"/>
      <c r="MXI92" s="612"/>
      <c r="MXJ92" s="612"/>
      <c r="MXK92" s="612"/>
      <c r="MXL92" s="181"/>
      <c r="MXM92" s="611"/>
      <c r="MXN92" s="612"/>
      <c r="MXO92" s="612"/>
      <c r="MXP92" s="612"/>
      <c r="MXQ92" s="612"/>
      <c r="MXR92" s="612"/>
      <c r="MXS92" s="181"/>
      <c r="MXT92" s="611"/>
      <c r="MXU92" s="612"/>
      <c r="MXV92" s="612"/>
      <c r="MXW92" s="612"/>
      <c r="MXX92" s="612"/>
      <c r="MXY92" s="612"/>
      <c r="MXZ92" s="181"/>
      <c r="MYA92" s="611"/>
      <c r="MYB92" s="612"/>
      <c r="MYC92" s="612"/>
      <c r="MYD92" s="612"/>
      <c r="MYE92" s="612"/>
      <c r="MYF92" s="612"/>
      <c r="MYG92" s="181"/>
      <c r="MYH92" s="611"/>
      <c r="MYI92" s="612"/>
      <c r="MYJ92" s="612"/>
      <c r="MYK92" s="612"/>
      <c r="MYL92" s="612"/>
      <c r="MYM92" s="612"/>
      <c r="MYN92" s="181"/>
      <c r="MYO92" s="611"/>
      <c r="MYP92" s="612"/>
      <c r="MYQ92" s="612"/>
      <c r="MYR92" s="612"/>
      <c r="MYS92" s="612"/>
      <c r="MYT92" s="612"/>
      <c r="MYU92" s="181"/>
      <c r="MYV92" s="611"/>
      <c r="MYW92" s="612"/>
      <c r="MYX92" s="612"/>
      <c r="MYY92" s="612"/>
      <c r="MYZ92" s="612"/>
      <c r="MZA92" s="612"/>
      <c r="MZB92" s="181"/>
      <c r="MZC92" s="611"/>
      <c r="MZD92" s="612"/>
      <c r="MZE92" s="612"/>
      <c r="MZF92" s="612"/>
      <c r="MZG92" s="612"/>
      <c r="MZH92" s="612"/>
      <c r="MZI92" s="181"/>
      <c r="MZJ92" s="611"/>
      <c r="MZK92" s="612"/>
      <c r="MZL92" s="612"/>
      <c r="MZM92" s="612"/>
      <c r="MZN92" s="612"/>
      <c r="MZO92" s="612"/>
      <c r="MZP92" s="181"/>
      <c r="MZQ92" s="611"/>
      <c r="MZR92" s="612"/>
      <c r="MZS92" s="612"/>
      <c r="MZT92" s="612"/>
      <c r="MZU92" s="612"/>
      <c r="MZV92" s="612"/>
      <c r="MZW92" s="181"/>
      <c r="MZX92" s="611"/>
      <c r="MZY92" s="612"/>
      <c r="MZZ92" s="612"/>
      <c r="NAA92" s="612"/>
      <c r="NAB92" s="612"/>
      <c r="NAC92" s="612"/>
      <c r="NAD92" s="181"/>
      <c r="NAE92" s="611"/>
      <c r="NAF92" s="612"/>
      <c r="NAG92" s="612"/>
      <c r="NAH92" s="612"/>
      <c r="NAI92" s="612"/>
      <c r="NAJ92" s="612"/>
      <c r="NAK92" s="181"/>
      <c r="NAL92" s="611"/>
      <c r="NAM92" s="612"/>
      <c r="NAN92" s="612"/>
      <c r="NAO92" s="612"/>
      <c r="NAP92" s="612"/>
      <c r="NAQ92" s="612"/>
      <c r="NAR92" s="181"/>
      <c r="NAS92" s="611"/>
      <c r="NAT92" s="612"/>
      <c r="NAU92" s="612"/>
      <c r="NAV92" s="612"/>
      <c r="NAW92" s="612"/>
      <c r="NAX92" s="612"/>
      <c r="NAY92" s="181"/>
      <c r="NAZ92" s="611"/>
      <c r="NBA92" s="612"/>
      <c r="NBB92" s="612"/>
      <c r="NBC92" s="612"/>
      <c r="NBD92" s="612"/>
      <c r="NBE92" s="612"/>
      <c r="NBF92" s="181"/>
      <c r="NBG92" s="611"/>
      <c r="NBH92" s="612"/>
      <c r="NBI92" s="612"/>
      <c r="NBJ92" s="612"/>
      <c r="NBK92" s="612"/>
      <c r="NBL92" s="612"/>
      <c r="NBM92" s="181"/>
      <c r="NBN92" s="611"/>
      <c r="NBO92" s="612"/>
      <c r="NBP92" s="612"/>
      <c r="NBQ92" s="612"/>
      <c r="NBR92" s="612"/>
      <c r="NBS92" s="612"/>
      <c r="NBT92" s="181"/>
      <c r="NBU92" s="611"/>
      <c r="NBV92" s="612"/>
      <c r="NBW92" s="612"/>
      <c r="NBX92" s="612"/>
      <c r="NBY92" s="612"/>
      <c r="NBZ92" s="612"/>
      <c r="NCA92" s="181"/>
      <c r="NCB92" s="611"/>
      <c r="NCC92" s="612"/>
      <c r="NCD92" s="612"/>
      <c r="NCE92" s="612"/>
      <c r="NCF92" s="612"/>
      <c r="NCG92" s="612"/>
      <c r="NCH92" s="181"/>
      <c r="NCI92" s="611"/>
      <c r="NCJ92" s="612"/>
      <c r="NCK92" s="612"/>
      <c r="NCL92" s="612"/>
      <c r="NCM92" s="612"/>
      <c r="NCN92" s="612"/>
      <c r="NCO92" s="181"/>
      <c r="NCP92" s="611"/>
      <c r="NCQ92" s="612"/>
      <c r="NCR92" s="612"/>
      <c r="NCS92" s="612"/>
      <c r="NCT92" s="612"/>
      <c r="NCU92" s="612"/>
      <c r="NCV92" s="181"/>
      <c r="NCW92" s="611"/>
      <c r="NCX92" s="612"/>
      <c r="NCY92" s="612"/>
      <c r="NCZ92" s="612"/>
      <c r="NDA92" s="612"/>
      <c r="NDB92" s="612"/>
      <c r="NDC92" s="181"/>
      <c r="NDD92" s="611"/>
      <c r="NDE92" s="612"/>
      <c r="NDF92" s="612"/>
      <c r="NDG92" s="612"/>
      <c r="NDH92" s="612"/>
      <c r="NDI92" s="612"/>
      <c r="NDJ92" s="181"/>
      <c r="NDK92" s="611"/>
      <c r="NDL92" s="612"/>
      <c r="NDM92" s="612"/>
      <c r="NDN92" s="612"/>
      <c r="NDO92" s="612"/>
      <c r="NDP92" s="612"/>
      <c r="NDQ92" s="181"/>
      <c r="NDR92" s="611"/>
      <c r="NDS92" s="612"/>
      <c r="NDT92" s="612"/>
      <c r="NDU92" s="612"/>
      <c r="NDV92" s="612"/>
      <c r="NDW92" s="612"/>
      <c r="NDX92" s="181"/>
      <c r="NDY92" s="611"/>
      <c r="NDZ92" s="612"/>
      <c r="NEA92" s="612"/>
      <c r="NEB92" s="612"/>
      <c r="NEC92" s="612"/>
      <c r="NED92" s="612"/>
      <c r="NEE92" s="181"/>
      <c r="NEF92" s="611"/>
      <c r="NEG92" s="612"/>
      <c r="NEH92" s="612"/>
      <c r="NEI92" s="612"/>
      <c r="NEJ92" s="612"/>
      <c r="NEK92" s="612"/>
      <c r="NEL92" s="181"/>
      <c r="NEM92" s="611"/>
      <c r="NEN92" s="612"/>
      <c r="NEO92" s="612"/>
      <c r="NEP92" s="612"/>
      <c r="NEQ92" s="612"/>
      <c r="NER92" s="612"/>
      <c r="NES92" s="181"/>
      <c r="NET92" s="611"/>
      <c r="NEU92" s="612"/>
      <c r="NEV92" s="612"/>
      <c r="NEW92" s="612"/>
      <c r="NEX92" s="612"/>
      <c r="NEY92" s="612"/>
      <c r="NEZ92" s="181"/>
      <c r="NFA92" s="611"/>
      <c r="NFB92" s="612"/>
      <c r="NFC92" s="612"/>
      <c r="NFD92" s="612"/>
      <c r="NFE92" s="612"/>
      <c r="NFF92" s="612"/>
      <c r="NFG92" s="181"/>
      <c r="NFH92" s="611"/>
      <c r="NFI92" s="612"/>
      <c r="NFJ92" s="612"/>
      <c r="NFK92" s="612"/>
      <c r="NFL92" s="612"/>
      <c r="NFM92" s="612"/>
      <c r="NFN92" s="181"/>
      <c r="NFO92" s="611"/>
      <c r="NFP92" s="612"/>
      <c r="NFQ92" s="612"/>
      <c r="NFR92" s="612"/>
      <c r="NFS92" s="612"/>
      <c r="NFT92" s="612"/>
      <c r="NFU92" s="181"/>
      <c r="NFV92" s="611"/>
      <c r="NFW92" s="612"/>
      <c r="NFX92" s="612"/>
      <c r="NFY92" s="612"/>
      <c r="NFZ92" s="612"/>
      <c r="NGA92" s="612"/>
      <c r="NGB92" s="181"/>
      <c r="NGC92" s="611"/>
      <c r="NGD92" s="612"/>
      <c r="NGE92" s="612"/>
      <c r="NGF92" s="612"/>
      <c r="NGG92" s="612"/>
      <c r="NGH92" s="612"/>
      <c r="NGI92" s="181"/>
      <c r="NGJ92" s="611"/>
      <c r="NGK92" s="612"/>
      <c r="NGL92" s="612"/>
      <c r="NGM92" s="612"/>
      <c r="NGN92" s="612"/>
      <c r="NGO92" s="612"/>
      <c r="NGP92" s="181"/>
      <c r="NGQ92" s="611"/>
      <c r="NGR92" s="612"/>
      <c r="NGS92" s="612"/>
      <c r="NGT92" s="612"/>
      <c r="NGU92" s="612"/>
      <c r="NGV92" s="612"/>
      <c r="NGW92" s="181"/>
      <c r="NGX92" s="611"/>
      <c r="NGY92" s="612"/>
      <c r="NGZ92" s="612"/>
      <c r="NHA92" s="612"/>
      <c r="NHB92" s="612"/>
      <c r="NHC92" s="612"/>
      <c r="NHD92" s="181"/>
      <c r="NHE92" s="611"/>
      <c r="NHF92" s="612"/>
      <c r="NHG92" s="612"/>
      <c r="NHH92" s="612"/>
      <c r="NHI92" s="612"/>
      <c r="NHJ92" s="612"/>
      <c r="NHK92" s="181"/>
      <c r="NHL92" s="611"/>
      <c r="NHM92" s="612"/>
      <c r="NHN92" s="612"/>
      <c r="NHO92" s="612"/>
      <c r="NHP92" s="612"/>
      <c r="NHQ92" s="612"/>
      <c r="NHR92" s="181"/>
      <c r="NHS92" s="611"/>
      <c r="NHT92" s="612"/>
      <c r="NHU92" s="612"/>
      <c r="NHV92" s="612"/>
      <c r="NHW92" s="612"/>
      <c r="NHX92" s="612"/>
      <c r="NHY92" s="181"/>
      <c r="NHZ92" s="611"/>
      <c r="NIA92" s="612"/>
      <c r="NIB92" s="612"/>
      <c r="NIC92" s="612"/>
      <c r="NID92" s="612"/>
      <c r="NIE92" s="612"/>
      <c r="NIF92" s="181"/>
      <c r="NIG92" s="611"/>
      <c r="NIH92" s="612"/>
      <c r="NII92" s="612"/>
      <c r="NIJ92" s="612"/>
      <c r="NIK92" s="612"/>
      <c r="NIL92" s="612"/>
      <c r="NIM92" s="181"/>
      <c r="NIN92" s="611"/>
      <c r="NIO92" s="612"/>
      <c r="NIP92" s="612"/>
      <c r="NIQ92" s="612"/>
      <c r="NIR92" s="612"/>
      <c r="NIS92" s="612"/>
      <c r="NIT92" s="181"/>
      <c r="NIU92" s="611"/>
      <c r="NIV92" s="612"/>
      <c r="NIW92" s="612"/>
      <c r="NIX92" s="612"/>
      <c r="NIY92" s="612"/>
      <c r="NIZ92" s="612"/>
      <c r="NJA92" s="181"/>
      <c r="NJB92" s="611"/>
      <c r="NJC92" s="612"/>
      <c r="NJD92" s="612"/>
      <c r="NJE92" s="612"/>
      <c r="NJF92" s="612"/>
      <c r="NJG92" s="612"/>
      <c r="NJH92" s="181"/>
      <c r="NJI92" s="611"/>
      <c r="NJJ92" s="612"/>
      <c r="NJK92" s="612"/>
      <c r="NJL92" s="612"/>
      <c r="NJM92" s="612"/>
      <c r="NJN92" s="612"/>
      <c r="NJO92" s="181"/>
      <c r="NJP92" s="611"/>
      <c r="NJQ92" s="612"/>
      <c r="NJR92" s="612"/>
      <c r="NJS92" s="612"/>
      <c r="NJT92" s="612"/>
      <c r="NJU92" s="612"/>
      <c r="NJV92" s="181"/>
      <c r="NJW92" s="611"/>
      <c r="NJX92" s="612"/>
      <c r="NJY92" s="612"/>
      <c r="NJZ92" s="612"/>
      <c r="NKA92" s="612"/>
      <c r="NKB92" s="612"/>
      <c r="NKC92" s="181"/>
      <c r="NKD92" s="611"/>
      <c r="NKE92" s="612"/>
      <c r="NKF92" s="612"/>
      <c r="NKG92" s="612"/>
      <c r="NKH92" s="612"/>
      <c r="NKI92" s="612"/>
      <c r="NKJ92" s="181"/>
      <c r="NKK92" s="611"/>
      <c r="NKL92" s="612"/>
      <c r="NKM92" s="612"/>
      <c r="NKN92" s="612"/>
      <c r="NKO92" s="612"/>
      <c r="NKP92" s="612"/>
      <c r="NKQ92" s="181"/>
      <c r="NKR92" s="611"/>
      <c r="NKS92" s="612"/>
      <c r="NKT92" s="612"/>
      <c r="NKU92" s="612"/>
      <c r="NKV92" s="612"/>
      <c r="NKW92" s="612"/>
      <c r="NKX92" s="181"/>
      <c r="NKY92" s="611"/>
      <c r="NKZ92" s="612"/>
      <c r="NLA92" s="612"/>
      <c r="NLB92" s="612"/>
      <c r="NLC92" s="612"/>
      <c r="NLD92" s="612"/>
      <c r="NLE92" s="181"/>
      <c r="NLF92" s="611"/>
      <c r="NLG92" s="612"/>
      <c r="NLH92" s="612"/>
      <c r="NLI92" s="612"/>
      <c r="NLJ92" s="612"/>
      <c r="NLK92" s="612"/>
      <c r="NLL92" s="181"/>
      <c r="NLM92" s="611"/>
      <c r="NLN92" s="612"/>
      <c r="NLO92" s="612"/>
      <c r="NLP92" s="612"/>
      <c r="NLQ92" s="612"/>
      <c r="NLR92" s="612"/>
      <c r="NLS92" s="181"/>
      <c r="NLT92" s="611"/>
      <c r="NLU92" s="612"/>
      <c r="NLV92" s="612"/>
      <c r="NLW92" s="612"/>
      <c r="NLX92" s="612"/>
      <c r="NLY92" s="612"/>
      <c r="NLZ92" s="181"/>
      <c r="NMA92" s="611"/>
      <c r="NMB92" s="612"/>
      <c r="NMC92" s="612"/>
      <c r="NMD92" s="612"/>
      <c r="NME92" s="612"/>
      <c r="NMF92" s="612"/>
      <c r="NMG92" s="181"/>
      <c r="NMH92" s="611"/>
      <c r="NMI92" s="612"/>
      <c r="NMJ92" s="612"/>
      <c r="NMK92" s="612"/>
      <c r="NML92" s="612"/>
      <c r="NMM92" s="612"/>
      <c r="NMN92" s="181"/>
      <c r="NMO92" s="611"/>
      <c r="NMP92" s="612"/>
      <c r="NMQ92" s="612"/>
      <c r="NMR92" s="612"/>
      <c r="NMS92" s="612"/>
      <c r="NMT92" s="612"/>
      <c r="NMU92" s="181"/>
      <c r="NMV92" s="611"/>
      <c r="NMW92" s="612"/>
      <c r="NMX92" s="612"/>
      <c r="NMY92" s="612"/>
      <c r="NMZ92" s="612"/>
      <c r="NNA92" s="612"/>
      <c r="NNB92" s="181"/>
      <c r="NNC92" s="611"/>
      <c r="NND92" s="612"/>
      <c r="NNE92" s="612"/>
      <c r="NNF92" s="612"/>
      <c r="NNG92" s="612"/>
      <c r="NNH92" s="612"/>
      <c r="NNI92" s="181"/>
      <c r="NNJ92" s="611"/>
      <c r="NNK92" s="612"/>
      <c r="NNL92" s="612"/>
      <c r="NNM92" s="612"/>
      <c r="NNN92" s="612"/>
      <c r="NNO92" s="612"/>
      <c r="NNP92" s="181"/>
      <c r="NNQ92" s="611"/>
      <c r="NNR92" s="612"/>
      <c r="NNS92" s="612"/>
      <c r="NNT92" s="612"/>
      <c r="NNU92" s="612"/>
      <c r="NNV92" s="612"/>
      <c r="NNW92" s="181"/>
      <c r="NNX92" s="611"/>
      <c r="NNY92" s="612"/>
      <c r="NNZ92" s="612"/>
      <c r="NOA92" s="612"/>
      <c r="NOB92" s="612"/>
      <c r="NOC92" s="612"/>
      <c r="NOD92" s="181"/>
      <c r="NOE92" s="611"/>
      <c r="NOF92" s="612"/>
      <c r="NOG92" s="612"/>
      <c r="NOH92" s="612"/>
      <c r="NOI92" s="612"/>
      <c r="NOJ92" s="612"/>
      <c r="NOK92" s="181"/>
      <c r="NOL92" s="611"/>
      <c r="NOM92" s="612"/>
      <c r="NON92" s="612"/>
      <c r="NOO92" s="612"/>
      <c r="NOP92" s="612"/>
      <c r="NOQ92" s="612"/>
      <c r="NOR92" s="181"/>
      <c r="NOS92" s="611"/>
      <c r="NOT92" s="612"/>
      <c r="NOU92" s="612"/>
      <c r="NOV92" s="612"/>
      <c r="NOW92" s="612"/>
      <c r="NOX92" s="612"/>
      <c r="NOY92" s="181"/>
      <c r="NOZ92" s="611"/>
      <c r="NPA92" s="612"/>
      <c r="NPB92" s="612"/>
      <c r="NPC92" s="612"/>
      <c r="NPD92" s="612"/>
      <c r="NPE92" s="612"/>
      <c r="NPF92" s="181"/>
      <c r="NPG92" s="611"/>
      <c r="NPH92" s="612"/>
      <c r="NPI92" s="612"/>
      <c r="NPJ92" s="612"/>
      <c r="NPK92" s="612"/>
      <c r="NPL92" s="612"/>
      <c r="NPM92" s="181"/>
      <c r="NPN92" s="611"/>
      <c r="NPO92" s="612"/>
      <c r="NPP92" s="612"/>
      <c r="NPQ92" s="612"/>
      <c r="NPR92" s="612"/>
      <c r="NPS92" s="612"/>
      <c r="NPT92" s="181"/>
      <c r="NPU92" s="611"/>
      <c r="NPV92" s="612"/>
      <c r="NPW92" s="612"/>
      <c r="NPX92" s="612"/>
      <c r="NPY92" s="612"/>
      <c r="NPZ92" s="612"/>
      <c r="NQA92" s="181"/>
      <c r="NQB92" s="611"/>
      <c r="NQC92" s="612"/>
      <c r="NQD92" s="612"/>
      <c r="NQE92" s="612"/>
      <c r="NQF92" s="612"/>
      <c r="NQG92" s="612"/>
      <c r="NQH92" s="181"/>
      <c r="NQI92" s="611"/>
      <c r="NQJ92" s="612"/>
      <c r="NQK92" s="612"/>
      <c r="NQL92" s="612"/>
      <c r="NQM92" s="612"/>
      <c r="NQN92" s="612"/>
      <c r="NQO92" s="181"/>
      <c r="NQP92" s="611"/>
      <c r="NQQ92" s="612"/>
      <c r="NQR92" s="612"/>
      <c r="NQS92" s="612"/>
      <c r="NQT92" s="612"/>
      <c r="NQU92" s="612"/>
      <c r="NQV92" s="181"/>
      <c r="NQW92" s="611"/>
      <c r="NQX92" s="612"/>
      <c r="NQY92" s="612"/>
      <c r="NQZ92" s="612"/>
      <c r="NRA92" s="612"/>
      <c r="NRB92" s="612"/>
      <c r="NRC92" s="181"/>
      <c r="NRD92" s="611"/>
      <c r="NRE92" s="612"/>
      <c r="NRF92" s="612"/>
      <c r="NRG92" s="612"/>
      <c r="NRH92" s="612"/>
      <c r="NRI92" s="612"/>
      <c r="NRJ92" s="181"/>
      <c r="NRK92" s="611"/>
      <c r="NRL92" s="612"/>
      <c r="NRM92" s="612"/>
      <c r="NRN92" s="612"/>
      <c r="NRO92" s="612"/>
      <c r="NRP92" s="612"/>
      <c r="NRQ92" s="181"/>
      <c r="NRR92" s="611"/>
      <c r="NRS92" s="612"/>
      <c r="NRT92" s="612"/>
      <c r="NRU92" s="612"/>
      <c r="NRV92" s="612"/>
      <c r="NRW92" s="612"/>
      <c r="NRX92" s="181"/>
      <c r="NRY92" s="611"/>
      <c r="NRZ92" s="612"/>
      <c r="NSA92" s="612"/>
      <c r="NSB92" s="612"/>
      <c r="NSC92" s="612"/>
      <c r="NSD92" s="612"/>
      <c r="NSE92" s="181"/>
      <c r="NSF92" s="611"/>
      <c r="NSG92" s="612"/>
      <c r="NSH92" s="612"/>
      <c r="NSI92" s="612"/>
      <c r="NSJ92" s="612"/>
      <c r="NSK92" s="612"/>
      <c r="NSL92" s="181"/>
      <c r="NSM92" s="611"/>
      <c r="NSN92" s="612"/>
      <c r="NSO92" s="612"/>
      <c r="NSP92" s="612"/>
      <c r="NSQ92" s="612"/>
      <c r="NSR92" s="612"/>
      <c r="NSS92" s="181"/>
      <c r="NST92" s="611"/>
      <c r="NSU92" s="612"/>
      <c r="NSV92" s="612"/>
      <c r="NSW92" s="612"/>
      <c r="NSX92" s="612"/>
      <c r="NSY92" s="612"/>
      <c r="NSZ92" s="181"/>
      <c r="NTA92" s="611"/>
      <c r="NTB92" s="612"/>
      <c r="NTC92" s="612"/>
      <c r="NTD92" s="612"/>
      <c r="NTE92" s="612"/>
      <c r="NTF92" s="612"/>
      <c r="NTG92" s="181"/>
      <c r="NTH92" s="611"/>
      <c r="NTI92" s="612"/>
      <c r="NTJ92" s="612"/>
      <c r="NTK92" s="612"/>
      <c r="NTL92" s="612"/>
      <c r="NTM92" s="612"/>
      <c r="NTN92" s="181"/>
      <c r="NTO92" s="611"/>
      <c r="NTP92" s="612"/>
      <c r="NTQ92" s="612"/>
      <c r="NTR92" s="612"/>
      <c r="NTS92" s="612"/>
      <c r="NTT92" s="612"/>
      <c r="NTU92" s="181"/>
      <c r="NTV92" s="611"/>
      <c r="NTW92" s="612"/>
      <c r="NTX92" s="612"/>
      <c r="NTY92" s="612"/>
      <c r="NTZ92" s="612"/>
      <c r="NUA92" s="612"/>
      <c r="NUB92" s="181"/>
      <c r="NUC92" s="611"/>
      <c r="NUD92" s="612"/>
      <c r="NUE92" s="612"/>
      <c r="NUF92" s="612"/>
      <c r="NUG92" s="612"/>
      <c r="NUH92" s="612"/>
      <c r="NUI92" s="181"/>
      <c r="NUJ92" s="611"/>
      <c r="NUK92" s="612"/>
      <c r="NUL92" s="612"/>
      <c r="NUM92" s="612"/>
      <c r="NUN92" s="612"/>
      <c r="NUO92" s="612"/>
      <c r="NUP92" s="181"/>
      <c r="NUQ92" s="611"/>
      <c r="NUR92" s="612"/>
      <c r="NUS92" s="612"/>
      <c r="NUT92" s="612"/>
      <c r="NUU92" s="612"/>
      <c r="NUV92" s="612"/>
      <c r="NUW92" s="181"/>
      <c r="NUX92" s="611"/>
      <c r="NUY92" s="612"/>
      <c r="NUZ92" s="612"/>
      <c r="NVA92" s="612"/>
      <c r="NVB92" s="612"/>
      <c r="NVC92" s="612"/>
      <c r="NVD92" s="181"/>
      <c r="NVE92" s="611"/>
      <c r="NVF92" s="612"/>
      <c r="NVG92" s="612"/>
      <c r="NVH92" s="612"/>
      <c r="NVI92" s="612"/>
      <c r="NVJ92" s="612"/>
      <c r="NVK92" s="181"/>
      <c r="NVL92" s="611"/>
      <c r="NVM92" s="612"/>
      <c r="NVN92" s="612"/>
      <c r="NVO92" s="612"/>
      <c r="NVP92" s="612"/>
      <c r="NVQ92" s="612"/>
      <c r="NVR92" s="181"/>
      <c r="NVS92" s="611"/>
      <c r="NVT92" s="612"/>
      <c r="NVU92" s="612"/>
      <c r="NVV92" s="612"/>
      <c r="NVW92" s="612"/>
      <c r="NVX92" s="612"/>
      <c r="NVY92" s="181"/>
      <c r="NVZ92" s="611"/>
      <c r="NWA92" s="612"/>
      <c r="NWB92" s="612"/>
      <c r="NWC92" s="612"/>
      <c r="NWD92" s="612"/>
      <c r="NWE92" s="612"/>
      <c r="NWF92" s="181"/>
      <c r="NWG92" s="611"/>
      <c r="NWH92" s="612"/>
      <c r="NWI92" s="612"/>
      <c r="NWJ92" s="612"/>
      <c r="NWK92" s="612"/>
      <c r="NWL92" s="612"/>
      <c r="NWM92" s="181"/>
      <c r="NWN92" s="611"/>
      <c r="NWO92" s="612"/>
      <c r="NWP92" s="612"/>
      <c r="NWQ92" s="612"/>
      <c r="NWR92" s="612"/>
      <c r="NWS92" s="612"/>
      <c r="NWT92" s="181"/>
      <c r="NWU92" s="611"/>
      <c r="NWV92" s="612"/>
      <c r="NWW92" s="612"/>
      <c r="NWX92" s="612"/>
      <c r="NWY92" s="612"/>
      <c r="NWZ92" s="612"/>
      <c r="NXA92" s="181"/>
      <c r="NXB92" s="611"/>
      <c r="NXC92" s="612"/>
      <c r="NXD92" s="612"/>
      <c r="NXE92" s="612"/>
      <c r="NXF92" s="612"/>
      <c r="NXG92" s="612"/>
      <c r="NXH92" s="181"/>
      <c r="NXI92" s="611"/>
      <c r="NXJ92" s="612"/>
      <c r="NXK92" s="612"/>
      <c r="NXL92" s="612"/>
      <c r="NXM92" s="612"/>
      <c r="NXN92" s="612"/>
      <c r="NXO92" s="181"/>
      <c r="NXP92" s="611"/>
      <c r="NXQ92" s="612"/>
      <c r="NXR92" s="612"/>
      <c r="NXS92" s="612"/>
      <c r="NXT92" s="612"/>
      <c r="NXU92" s="612"/>
      <c r="NXV92" s="181"/>
      <c r="NXW92" s="611"/>
      <c r="NXX92" s="612"/>
      <c r="NXY92" s="612"/>
      <c r="NXZ92" s="612"/>
      <c r="NYA92" s="612"/>
      <c r="NYB92" s="612"/>
      <c r="NYC92" s="181"/>
      <c r="NYD92" s="611"/>
      <c r="NYE92" s="612"/>
      <c r="NYF92" s="612"/>
      <c r="NYG92" s="612"/>
      <c r="NYH92" s="612"/>
      <c r="NYI92" s="612"/>
      <c r="NYJ92" s="181"/>
      <c r="NYK92" s="611"/>
      <c r="NYL92" s="612"/>
      <c r="NYM92" s="612"/>
      <c r="NYN92" s="612"/>
      <c r="NYO92" s="612"/>
      <c r="NYP92" s="612"/>
      <c r="NYQ92" s="181"/>
      <c r="NYR92" s="611"/>
      <c r="NYS92" s="612"/>
      <c r="NYT92" s="612"/>
      <c r="NYU92" s="612"/>
      <c r="NYV92" s="612"/>
      <c r="NYW92" s="612"/>
      <c r="NYX92" s="181"/>
      <c r="NYY92" s="611"/>
      <c r="NYZ92" s="612"/>
      <c r="NZA92" s="612"/>
      <c r="NZB92" s="612"/>
      <c r="NZC92" s="612"/>
      <c r="NZD92" s="612"/>
      <c r="NZE92" s="181"/>
      <c r="NZF92" s="611"/>
      <c r="NZG92" s="612"/>
      <c r="NZH92" s="612"/>
      <c r="NZI92" s="612"/>
      <c r="NZJ92" s="612"/>
      <c r="NZK92" s="612"/>
      <c r="NZL92" s="181"/>
      <c r="NZM92" s="611"/>
      <c r="NZN92" s="612"/>
      <c r="NZO92" s="612"/>
      <c r="NZP92" s="612"/>
      <c r="NZQ92" s="612"/>
      <c r="NZR92" s="612"/>
      <c r="NZS92" s="181"/>
      <c r="NZT92" s="611"/>
      <c r="NZU92" s="612"/>
      <c r="NZV92" s="612"/>
      <c r="NZW92" s="612"/>
      <c r="NZX92" s="612"/>
      <c r="NZY92" s="612"/>
      <c r="NZZ92" s="181"/>
      <c r="OAA92" s="611"/>
      <c r="OAB92" s="612"/>
      <c r="OAC92" s="612"/>
      <c r="OAD92" s="612"/>
      <c r="OAE92" s="612"/>
      <c r="OAF92" s="612"/>
      <c r="OAG92" s="181"/>
      <c r="OAH92" s="611"/>
      <c r="OAI92" s="612"/>
      <c r="OAJ92" s="612"/>
      <c r="OAK92" s="612"/>
      <c r="OAL92" s="612"/>
      <c r="OAM92" s="612"/>
      <c r="OAN92" s="181"/>
      <c r="OAO92" s="611"/>
      <c r="OAP92" s="612"/>
      <c r="OAQ92" s="612"/>
      <c r="OAR92" s="612"/>
      <c r="OAS92" s="612"/>
      <c r="OAT92" s="612"/>
      <c r="OAU92" s="181"/>
      <c r="OAV92" s="611"/>
      <c r="OAW92" s="612"/>
      <c r="OAX92" s="612"/>
      <c r="OAY92" s="612"/>
      <c r="OAZ92" s="612"/>
      <c r="OBA92" s="612"/>
      <c r="OBB92" s="181"/>
      <c r="OBC92" s="611"/>
      <c r="OBD92" s="612"/>
      <c r="OBE92" s="612"/>
      <c r="OBF92" s="612"/>
      <c r="OBG92" s="612"/>
      <c r="OBH92" s="612"/>
      <c r="OBI92" s="181"/>
      <c r="OBJ92" s="611"/>
      <c r="OBK92" s="612"/>
      <c r="OBL92" s="612"/>
      <c r="OBM92" s="612"/>
      <c r="OBN92" s="612"/>
      <c r="OBO92" s="612"/>
      <c r="OBP92" s="181"/>
      <c r="OBQ92" s="611"/>
      <c r="OBR92" s="612"/>
      <c r="OBS92" s="612"/>
      <c r="OBT92" s="612"/>
      <c r="OBU92" s="612"/>
      <c r="OBV92" s="612"/>
      <c r="OBW92" s="181"/>
      <c r="OBX92" s="611"/>
      <c r="OBY92" s="612"/>
      <c r="OBZ92" s="612"/>
      <c r="OCA92" s="612"/>
      <c r="OCB92" s="612"/>
      <c r="OCC92" s="612"/>
      <c r="OCD92" s="181"/>
      <c r="OCE92" s="611"/>
      <c r="OCF92" s="612"/>
      <c r="OCG92" s="612"/>
      <c r="OCH92" s="612"/>
      <c r="OCI92" s="612"/>
      <c r="OCJ92" s="612"/>
      <c r="OCK92" s="181"/>
      <c r="OCL92" s="611"/>
      <c r="OCM92" s="612"/>
      <c r="OCN92" s="612"/>
      <c r="OCO92" s="612"/>
      <c r="OCP92" s="612"/>
      <c r="OCQ92" s="612"/>
      <c r="OCR92" s="181"/>
      <c r="OCS92" s="611"/>
      <c r="OCT92" s="612"/>
      <c r="OCU92" s="612"/>
      <c r="OCV92" s="612"/>
      <c r="OCW92" s="612"/>
      <c r="OCX92" s="612"/>
      <c r="OCY92" s="181"/>
      <c r="OCZ92" s="611"/>
      <c r="ODA92" s="612"/>
      <c r="ODB92" s="612"/>
      <c r="ODC92" s="612"/>
      <c r="ODD92" s="612"/>
      <c r="ODE92" s="612"/>
      <c r="ODF92" s="181"/>
      <c r="ODG92" s="611"/>
      <c r="ODH92" s="612"/>
      <c r="ODI92" s="612"/>
      <c r="ODJ92" s="612"/>
      <c r="ODK92" s="612"/>
      <c r="ODL92" s="612"/>
      <c r="ODM92" s="181"/>
      <c r="ODN92" s="611"/>
      <c r="ODO92" s="612"/>
      <c r="ODP92" s="612"/>
      <c r="ODQ92" s="612"/>
      <c r="ODR92" s="612"/>
      <c r="ODS92" s="612"/>
      <c r="ODT92" s="181"/>
      <c r="ODU92" s="611"/>
      <c r="ODV92" s="612"/>
      <c r="ODW92" s="612"/>
      <c r="ODX92" s="612"/>
      <c r="ODY92" s="612"/>
      <c r="ODZ92" s="612"/>
      <c r="OEA92" s="181"/>
      <c r="OEB92" s="611"/>
      <c r="OEC92" s="612"/>
      <c r="OED92" s="612"/>
      <c r="OEE92" s="612"/>
      <c r="OEF92" s="612"/>
      <c r="OEG92" s="612"/>
      <c r="OEH92" s="181"/>
      <c r="OEI92" s="611"/>
      <c r="OEJ92" s="612"/>
      <c r="OEK92" s="612"/>
      <c r="OEL92" s="612"/>
      <c r="OEM92" s="612"/>
      <c r="OEN92" s="612"/>
      <c r="OEO92" s="181"/>
      <c r="OEP92" s="611"/>
      <c r="OEQ92" s="612"/>
      <c r="OER92" s="612"/>
      <c r="OES92" s="612"/>
      <c r="OET92" s="612"/>
      <c r="OEU92" s="612"/>
      <c r="OEV92" s="181"/>
      <c r="OEW92" s="611"/>
      <c r="OEX92" s="612"/>
      <c r="OEY92" s="612"/>
      <c r="OEZ92" s="612"/>
      <c r="OFA92" s="612"/>
      <c r="OFB92" s="612"/>
      <c r="OFC92" s="181"/>
      <c r="OFD92" s="611"/>
      <c r="OFE92" s="612"/>
      <c r="OFF92" s="612"/>
      <c r="OFG92" s="612"/>
      <c r="OFH92" s="612"/>
      <c r="OFI92" s="612"/>
      <c r="OFJ92" s="181"/>
      <c r="OFK92" s="611"/>
      <c r="OFL92" s="612"/>
      <c r="OFM92" s="612"/>
      <c r="OFN92" s="612"/>
      <c r="OFO92" s="612"/>
      <c r="OFP92" s="612"/>
      <c r="OFQ92" s="181"/>
      <c r="OFR92" s="611"/>
      <c r="OFS92" s="612"/>
      <c r="OFT92" s="612"/>
      <c r="OFU92" s="612"/>
      <c r="OFV92" s="612"/>
      <c r="OFW92" s="612"/>
      <c r="OFX92" s="181"/>
      <c r="OFY92" s="611"/>
      <c r="OFZ92" s="612"/>
      <c r="OGA92" s="612"/>
      <c r="OGB92" s="612"/>
      <c r="OGC92" s="612"/>
      <c r="OGD92" s="612"/>
      <c r="OGE92" s="181"/>
      <c r="OGF92" s="611"/>
      <c r="OGG92" s="612"/>
      <c r="OGH92" s="612"/>
      <c r="OGI92" s="612"/>
      <c r="OGJ92" s="612"/>
      <c r="OGK92" s="612"/>
      <c r="OGL92" s="181"/>
      <c r="OGM92" s="611"/>
      <c r="OGN92" s="612"/>
      <c r="OGO92" s="612"/>
      <c r="OGP92" s="612"/>
      <c r="OGQ92" s="612"/>
      <c r="OGR92" s="612"/>
      <c r="OGS92" s="181"/>
      <c r="OGT92" s="611"/>
      <c r="OGU92" s="612"/>
      <c r="OGV92" s="612"/>
      <c r="OGW92" s="612"/>
      <c r="OGX92" s="612"/>
      <c r="OGY92" s="612"/>
      <c r="OGZ92" s="181"/>
      <c r="OHA92" s="611"/>
      <c r="OHB92" s="612"/>
      <c r="OHC92" s="612"/>
      <c r="OHD92" s="612"/>
      <c r="OHE92" s="612"/>
      <c r="OHF92" s="612"/>
      <c r="OHG92" s="181"/>
      <c r="OHH92" s="611"/>
      <c r="OHI92" s="612"/>
      <c r="OHJ92" s="612"/>
      <c r="OHK92" s="612"/>
      <c r="OHL92" s="612"/>
      <c r="OHM92" s="612"/>
      <c r="OHN92" s="181"/>
      <c r="OHO92" s="611"/>
      <c r="OHP92" s="612"/>
      <c r="OHQ92" s="612"/>
      <c r="OHR92" s="612"/>
      <c r="OHS92" s="612"/>
      <c r="OHT92" s="612"/>
      <c r="OHU92" s="181"/>
      <c r="OHV92" s="611"/>
      <c r="OHW92" s="612"/>
      <c r="OHX92" s="612"/>
      <c r="OHY92" s="612"/>
      <c r="OHZ92" s="612"/>
      <c r="OIA92" s="612"/>
      <c r="OIB92" s="181"/>
      <c r="OIC92" s="611"/>
      <c r="OID92" s="612"/>
      <c r="OIE92" s="612"/>
      <c r="OIF92" s="612"/>
      <c r="OIG92" s="612"/>
      <c r="OIH92" s="612"/>
      <c r="OII92" s="181"/>
      <c r="OIJ92" s="611"/>
      <c r="OIK92" s="612"/>
      <c r="OIL92" s="612"/>
      <c r="OIM92" s="612"/>
      <c r="OIN92" s="612"/>
      <c r="OIO92" s="612"/>
      <c r="OIP92" s="181"/>
      <c r="OIQ92" s="611"/>
      <c r="OIR92" s="612"/>
      <c r="OIS92" s="612"/>
      <c r="OIT92" s="612"/>
      <c r="OIU92" s="612"/>
      <c r="OIV92" s="612"/>
      <c r="OIW92" s="181"/>
      <c r="OIX92" s="611"/>
      <c r="OIY92" s="612"/>
      <c r="OIZ92" s="612"/>
      <c r="OJA92" s="612"/>
      <c r="OJB92" s="612"/>
      <c r="OJC92" s="612"/>
      <c r="OJD92" s="181"/>
      <c r="OJE92" s="611"/>
      <c r="OJF92" s="612"/>
      <c r="OJG92" s="612"/>
      <c r="OJH92" s="612"/>
      <c r="OJI92" s="612"/>
      <c r="OJJ92" s="612"/>
      <c r="OJK92" s="181"/>
      <c r="OJL92" s="611"/>
      <c r="OJM92" s="612"/>
      <c r="OJN92" s="612"/>
      <c r="OJO92" s="612"/>
      <c r="OJP92" s="612"/>
      <c r="OJQ92" s="612"/>
      <c r="OJR92" s="181"/>
      <c r="OJS92" s="611"/>
      <c r="OJT92" s="612"/>
      <c r="OJU92" s="612"/>
      <c r="OJV92" s="612"/>
      <c r="OJW92" s="612"/>
      <c r="OJX92" s="612"/>
      <c r="OJY92" s="181"/>
      <c r="OJZ92" s="611"/>
      <c r="OKA92" s="612"/>
      <c r="OKB92" s="612"/>
      <c r="OKC92" s="612"/>
      <c r="OKD92" s="612"/>
      <c r="OKE92" s="612"/>
      <c r="OKF92" s="181"/>
      <c r="OKG92" s="611"/>
      <c r="OKH92" s="612"/>
      <c r="OKI92" s="612"/>
      <c r="OKJ92" s="612"/>
      <c r="OKK92" s="612"/>
      <c r="OKL92" s="612"/>
      <c r="OKM92" s="181"/>
      <c r="OKN92" s="611"/>
      <c r="OKO92" s="612"/>
      <c r="OKP92" s="612"/>
      <c r="OKQ92" s="612"/>
      <c r="OKR92" s="612"/>
      <c r="OKS92" s="612"/>
      <c r="OKT92" s="181"/>
      <c r="OKU92" s="611"/>
      <c r="OKV92" s="612"/>
      <c r="OKW92" s="612"/>
      <c r="OKX92" s="612"/>
      <c r="OKY92" s="612"/>
      <c r="OKZ92" s="612"/>
      <c r="OLA92" s="181"/>
      <c r="OLB92" s="611"/>
      <c r="OLC92" s="612"/>
      <c r="OLD92" s="612"/>
      <c r="OLE92" s="612"/>
      <c r="OLF92" s="612"/>
      <c r="OLG92" s="612"/>
      <c r="OLH92" s="181"/>
      <c r="OLI92" s="611"/>
      <c r="OLJ92" s="612"/>
      <c r="OLK92" s="612"/>
      <c r="OLL92" s="612"/>
      <c r="OLM92" s="612"/>
      <c r="OLN92" s="612"/>
      <c r="OLO92" s="181"/>
      <c r="OLP92" s="611"/>
      <c r="OLQ92" s="612"/>
      <c r="OLR92" s="612"/>
      <c r="OLS92" s="612"/>
      <c r="OLT92" s="612"/>
      <c r="OLU92" s="612"/>
      <c r="OLV92" s="181"/>
      <c r="OLW92" s="611"/>
      <c r="OLX92" s="612"/>
      <c r="OLY92" s="612"/>
      <c r="OLZ92" s="612"/>
      <c r="OMA92" s="612"/>
      <c r="OMB92" s="612"/>
      <c r="OMC92" s="181"/>
      <c r="OMD92" s="611"/>
      <c r="OME92" s="612"/>
      <c r="OMF92" s="612"/>
      <c r="OMG92" s="612"/>
      <c r="OMH92" s="612"/>
      <c r="OMI92" s="612"/>
      <c r="OMJ92" s="181"/>
      <c r="OMK92" s="611"/>
      <c r="OML92" s="612"/>
      <c r="OMM92" s="612"/>
      <c r="OMN92" s="612"/>
      <c r="OMO92" s="612"/>
      <c r="OMP92" s="612"/>
      <c r="OMQ92" s="181"/>
      <c r="OMR92" s="611"/>
      <c r="OMS92" s="612"/>
      <c r="OMT92" s="612"/>
      <c r="OMU92" s="612"/>
      <c r="OMV92" s="612"/>
      <c r="OMW92" s="612"/>
      <c r="OMX92" s="181"/>
      <c r="OMY92" s="611"/>
      <c r="OMZ92" s="612"/>
      <c r="ONA92" s="612"/>
      <c r="ONB92" s="612"/>
      <c r="ONC92" s="612"/>
      <c r="OND92" s="612"/>
      <c r="ONE92" s="181"/>
      <c r="ONF92" s="611"/>
      <c r="ONG92" s="612"/>
      <c r="ONH92" s="612"/>
      <c r="ONI92" s="612"/>
      <c r="ONJ92" s="612"/>
      <c r="ONK92" s="612"/>
      <c r="ONL92" s="181"/>
      <c r="ONM92" s="611"/>
      <c r="ONN92" s="612"/>
      <c r="ONO92" s="612"/>
      <c r="ONP92" s="612"/>
      <c r="ONQ92" s="612"/>
      <c r="ONR92" s="612"/>
      <c r="ONS92" s="181"/>
      <c r="ONT92" s="611"/>
      <c r="ONU92" s="612"/>
      <c r="ONV92" s="612"/>
      <c r="ONW92" s="612"/>
      <c r="ONX92" s="612"/>
      <c r="ONY92" s="612"/>
      <c r="ONZ92" s="181"/>
      <c r="OOA92" s="611"/>
      <c r="OOB92" s="612"/>
      <c r="OOC92" s="612"/>
      <c r="OOD92" s="612"/>
      <c r="OOE92" s="612"/>
      <c r="OOF92" s="612"/>
      <c r="OOG92" s="181"/>
      <c r="OOH92" s="611"/>
      <c r="OOI92" s="612"/>
      <c r="OOJ92" s="612"/>
      <c r="OOK92" s="612"/>
      <c r="OOL92" s="612"/>
      <c r="OOM92" s="612"/>
      <c r="OON92" s="181"/>
      <c r="OOO92" s="611"/>
      <c r="OOP92" s="612"/>
      <c r="OOQ92" s="612"/>
      <c r="OOR92" s="612"/>
      <c r="OOS92" s="612"/>
      <c r="OOT92" s="612"/>
      <c r="OOU92" s="181"/>
      <c r="OOV92" s="611"/>
      <c r="OOW92" s="612"/>
      <c r="OOX92" s="612"/>
      <c r="OOY92" s="612"/>
      <c r="OOZ92" s="612"/>
      <c r="OPA92" s="612"/>
      <c r="OPB92" s="181"/>
      <c r="OPC92" s="611"/>
      <c r="OPD92" s="612"/>
      <c r="OPE92" s="612"/>
      <c r="OPF92" s="612"/>
      <c r="OPG92" s="612"/>
      <c r="OPH92" s="612"/>
      <c r="OPI92" s="181"/>
      <c r="OPJ92" s="611"/>
      <c r="OPK92" s="612"/>
      <c r="OPL92" s="612"/>
      <c r="OPM92" s="612"/>
      <c r="OPN92" s="612"/>
      <c r="OPO92" s="612"/>
      <c r="OPP92" s="181"/>
      <c r="OPQ92" s="611"/>
      <c r="OPR92" s="612"/>
      <c r="OPS92" s="612"/>
      <c r="OPT92" s="612"/>
      <c r="OPU92" s="612"/>
      <c r="OPV92" s="612"/>
      <c r="OPW92" s="181"/>
      <c r="OPX92" s="611"/>
      <c r="OPY92" s="612"/>
      <c r="OPZ92" s="612"/>
      <c r="OQA92" s="612"/>
      <c r="OQB92" s="612"/>
      <c r="OQC92" s="612"/>
      <c r="OQD92" s="181"/>
      <c r="OQE92" s="611"/>
      <c r="OQF92" s="612"/>
      <c r="OQG92" s="612"/>
      <c r="OQH92" s="612"/>
      <c r="OQI92" s="612"/>
      <c r="OQJ92" s="612"/>
      <c r="OQK92" s="181"/>
      <c r="OQL92" s="611"/>
      <c r="OQM92" s="612"/>
      <c r="OQN92" s="612"/>
      <c r="OQO92" s="612"/>
      <c r="OQP92" s="612"/>
      <c r="OQQ92" s="612"/>
      <c r="OQR92" s="181"/>
      <c r="OQS92" s="611"/>
      <c r="OQT92" s="612"/>
      <c r="OQU92" s="612"/>
      <c r="OQV92" s="612"/>
      <c r="OQW92" s="612"/>
      <c r="OQX92" s="612"/>
      <c r="OQY92" s="181"/>
      <c r="OQZ92" s="611"/>
      <c r="ORA92" s="612"/>
      <c r="ORB92" s="612"/>
      <c r="ORC92" s="612"/>
      <c r="ORD92" s="612"/>
      <c r="ORE92" s="612"/>
      <c r="ORF92" s="181"/>
      <c r="ORG92" s="611"/>
      <c r="ORH92" s="612"/>
      <c r="ORI92" s="612"/>
      <c r="ORJ92" s="612"/>
      <c r="ORK92" s="612"/>
      <c r="ORL92" s="612"/>
      <c r="ORM92" s="181"/>
      <c r="ORN92" s="611"/>
      <c r="ORO92" s="612"/>
      <c r="ORP92" s="612"/>
      <c r="ORQ92" s="612"/>
      <c r="ORR92" s="612"/>
      <c r="ORS92" s="612"/>
      <c r="ORT92" s="181"/>
      <c r="ORU92" s="611"/>
      <c r="ORV92" s="612"/>
      <c r="ORW92" s="612"/>
      <c r="ORX92" s="612"/>
      <c r="ORY92" s="612"/>
      <c r="ORZ92" s="612"/>
      <c r="OSA92" s="181"/>
      <c r="OSB92" s="611"/>
      <c r="OSC92" s="612"/>
      <c r="OSD92" s="612"/>
      <c r="OSE92" s="612"/>
      <c r="OSF92" s="612"/>
      <c r="OSG92" s="612"/>
      <c r="OSH92" s="181"/>
      <c r="OSI92" s="611"/>
      <c r="OSJ92" s="612"/>
      <c r="OSK92" s="612"/>
      <c r="OSL92" s="612"/>
      <c r="OSM92" s="612"/>
      <c r="OSN92" s="612"/>
      <c r="OSO92" s="181"/>
      <c r="OSP92" s="611"/>
      <c r="OSQ92" s="612"/>
      <c r="OSR92" s="612"/>
      <c r="OSS92" s="612"/>
      <c r="OST92" s="612"/>
      <c r="OSU92" s="612"/>
      <c r="OSV92" s="181"/>
      <c r="OSW92" s="611"/>
      <c r="OSX92" s="612"/>
      <c r="OSY92" s="612"/>
      <c r="OSZ92" s="612"/>
      <c r="OTA92" s="612"/>
      <c r="OTB92" s="612"/>
      <c r="OTC92" s="181"/>
      <c r="OTD92" s="611"/>
      <c r="OTE92" s="612"/>
      <c r="OTF92" s="612"/>
      <c r="OTG92" s="612"/>
      <c r="OTH92" s="612"/>
      <c r="OTI92" s="612"/>
      <c r="OTJ92" s="181"/>
      <c r="OTK92" s="611"/>
      <c r="OTL92" s="612"/>
      <c r="OTM92" s="612"/>
      <c r="OTN92" s="612"/>
      <c r="OTO92" s="612"/>
      <c r="OTP92" s="612"/>
      <c r="OTQ92" s="181"/>
      <c r="OTR92" s="611"/>
      <c r="OTS92" s="612"/>
      <c r="OTT92" s="612"/>
      <c r="OTU92" s="612"/>
      <c r="OTV92" s="612"/>
      <c r="OTW92" s="612"/>
      <c r="OTX92" s="181"/>
      <c r="OTY92" s="611"/>
      <c r="OTZ92" s="612"/>
      <c r="OUA92" s="612"/>
      <c r="OUB92" s="612"/>
      <c r="OUC92" s="612"/>
      <c r="OUD92" s="612"/>
      <c r="OUE92" s="181"/>
      <c r="OUF92" s="611"/>
      <c r="OUG92" s="612"/>
      <c r="OUH92" s="612"/>
      <c r="OUI92" s="612"/>
      <c r="OUJ92" s="612"/>
      <c r="OUK92" s="612"/>
      <c r="OUL92" s="181"/>
      <c r="OUM92" s="611"/>
      <c r="OUN92" s="612"/>
      <c r="OUO92" s="612"/>
      <c r="OUP92" s="612"/>
      <c r="OUQ92" s="612"/>
      <c r="OUR92" s="612"/>
      <c r="OUS92" s="181"/>
      <c r="OUT92" s="611"/>
      <c r="OUU92" s="612"/>
      <c r="OUV92" s="612"/>
      <c r="OUW92" s="612"/>
      <c r="OUX92" s="612"/>
      <c r="OUY92" s="612"/>
      <c r="OUZ92" s="181"/>
      <c r="OVA92" s="611"/>
      <c r="OVB92" s="612"/>
      <c r="OVC92" s="612"/>
      <c r="OVD92" s="612"/>
      <c r="OVE92" s="612"/>
      <c r="OVF92" s="612"/>
      <c r="OVG92" s="181"/>
      <c r="OVH92" s="611"/>
      <c r="OVI92" s="612"/>
      <c r="OVJ92" s="612"/>
      <c r="OVK92" s="612"/>
      <c r="OVL92" s="612"/>
      <c r="OVM92" s="612"/>
      <c r="OVN92" s="181"/>
      <c r="OVO92" s="611"/>
      <c r="OVP92" s="612"/>
      <c r="OVQ92" s="612"/>
      <c r="OVR92" s="612"/>
      <c r="OVS92" s="612"/>
      <c r="OVT92" s="612"/>
      <c r="OVU92" s="181"/>
      <c r="OVV92" s="611"/>
      <c r="OVW92" s="612"/>
      <c r="OVX92" s="612"/>
      <c r="OVY92" s="612"/>
      <c r="OVZ92" s="612"/>
      <c r="OWA92" s="612"/>
      <c r="OWB92" s="181"/>
      <c r="OWC92" s="611"/>
      <c r="OWD92" s="612"/>
      <c r="OWE92" s="612"/>
      <c r="OWF92" s="612"/>
      <c r="OWG92" s="612"/>
      <c r="OWH92" s="612"/>
      <c r="OWI92" s="181"/>
      <c r="OWJ92" s="611"/>
      <c r="OWK92" s="612"/>
      <c r="OWL92" s="612"/>
      <c r="OWM92" s="612"/>
      <c r="OWN92" s="612"/>
      <c r="OWO92" s="612"/>
      <c r="OWP92" s="181"/>
      <c r="OWQ92" s="611"/>
      <c r="OWR92" s="612"/>
      <c r="OWS92" s="612"/>
      <c r="OWT92" s="612"/>
      <c r="OWU92" s="612"/>
      <c r="OWV92" s="612"/>
      <c r="OWW92" s="181"/>
      <c r="OWX92" s="611"/>
      <c r="OWY92" s="612"/>
      <c r="OWZ92" s="612"/>
      <c r="OXA92" s="612"/>
      <c r="OXB92" s="612"/>
      <c r="OXC92" s="612"/>
      <c r="OXD92" s="181"/>
      <c r="OXE92" s="611"/>
      <c r="OXF92" s="612"/>
      <c r="OXG92" s="612"/>
      <c r="OXH92" s="612"/>
      <c r="OXI92" s="612"/>
      <c r="OXJ92" s="612"/>
      <c r="OXK92" s="181"/>
      <c r="OXL92" s="611"/>
      <c r="OXM92" s="612"/>
      <c r="OXN92" s="612"/>
      <c r="OXO92" s="612"/>
      <c r="OXP92" s="612"/>
      <c r="OXQ92" s="612"/>
      <c r="OXR92" s="181"/>
      <c r="OXS92" s="611"/>
      <c r="OXT92" s="612"/>
      <c r="OXU92" s="612"/>
      <c r="OXV92" s="612"/>
      <c r="OXW92" s="612"/>
      <c r="OXX92" s="612"/>
      <c r="OXY92" s="181"/>
      <c r="OXZ92" s="611"/>
      <c r="OYA92" s="612"/>
      <c r="OYB92" s="612"/>
      <c r="OYC92" s="612"/>
      <c r="OYD92" s="612"/>
      <c r="OYE92" s="612"/>
      <c r="OYF92" s="181"/>
      <c r="OYG92" s="611"/>
      <c r="OYH92" s="612"/>
      <c r="OYI92" s="612"/>
      <c r="OYJ92" s="612"/>
      <c r="OYK92" s="612"/>
      <c r="OYL92" s="612"/>
      <c r="OYM92" s="181"/>
      <c r="OYN92" s="611"/>
      <c r="OYO92" s="612"/>
      <c r="OYP92" s="612"/>
      <c r="OYQ92" s="612"/>
      <c r="OYR92" s="612"/>
      <c r="OYS92" s="612"/>
      <c r="OYT92" s="181"/>
      <c r="OYU92" s="611"/>
      <c r="OYV92" s="612"/>
      <c r="OYW92" s="612"/>
      <c r="OYX92" s="612"/>
      <c r="OYY92" s="612"/>
      <c r="OYZ92" s="612"/>
      <c r="OZA92" s="181"/>
      <c r="OZB92" s="611"/>
      <c r="OZC92" s="612"/>
      <c r="OZD92" s="612"/>
      <c r="OZE92" s="612"/>
      <c r="OZF92" s="612"/>
      <c r="OZG92" s="612"/>
      <c r="OZH92" s="181"/>
      <c r="OZI92" s="611"/>
      <c r="OZJ92" s="612"/>
      <c r="OZK92" s="612"/>
      <c r="OZL92" s="612"/>
      <c r="OZM92" s="612"/>
      <c r="OZN92" s="612"/>
      <c r="OZO92" s="181"/>
      <c r="OZP92" s="611"/>
      <c r="OZQ92" s="612"/>
      <c r="OZR92" s="612"/>
      <c r="OZS92" s="612"/>
      <c r="OZT92" s="612"/>
      <c r="OZU92" s="612"/>
      <c r="OZV92" s="181"/>
      <c r="OZW92" s="611"/>
      <c r="OZX92" s="612"/>
      <c r="OZY92" s="612"/>
      <c r="OZZ92" s="612"/>
      <c r="PAA92" s="612"/>
      <c r="PAB92" s="612"/>
      <c r="PAC92" s="181"/>
      <c r="PAD92" s="611"/>
      <c r="PAE92" s="612"/>
      <c r="PAF92" s="612"/>
      <c r="PAG92" s="612"/>
      <c r="PAH92" s="612"/>
      <c r="PAI92" s="612"/>
      <c r="PAJ92" s="181"/>
      <c r="PAK92" s="611"/>
      <c r="PAL92" s="612"/>
      <c r="PAM92" s="612"/>
      <c r="PAN92" s="612"/>
      <c r="PAO92" s="612"/>
      <c r="PAP92" s="612"/>
      <c r="PAQ92" s="181"/>
      <c r="PAR92" s="611"/>
      <c r="PAS92" s="612"/>
      <c r="PAT92" s="612"/>
      <c r="PAU92" s="612"/>
      <c r="PAV92" s="612"/>
      <c r="PAW92" s="612"/>
      <c r="PAX92" s="181"/>
      <c r="PAY92" s="611"/>
      <c r="PAZ92" s="612"/>
      <c r="PBA92" s="612"/>
      <c r="PBB92" s="612"/>
      <c r="PBC92" s="612"/>
      <c r="PBD92" s="612"/>
      <c r="PBE92" s="181"/>
      <c r="PBF92" s="611"/>
      <c r="PBG92" s="612"/>
      <c r="PBH92" s="612"/>
      <c r="PBI92" s="612"/>
      <c r="PBJ92" s="612"/>
      <c r="PBK92" s="612"/>
      <c r="PBL92" s="181"/>
      <c r="PBM92" s="611"/>
      <c r="PBN92" s="612"/>
      <c r="PBO92" s="612"/>
      <c r="PBP92" s="612"/>
      <c r="PBQ92" s="612"/>
      <c r="PBR92" s="612"/>
      <c r="PBS92" s="181"/>
      <c r="PBT92" s="611"/>
      <c r="PBU92" s="612"/>
      <c r="PBV92" s="612"/>
      <c r="PBW92" s="612"/>
      <c r="PBX92" s="612"/>
      <c r="PBY92" s="612"/>
      <c r="PBZ92" s="181"/>
      <c r="PCA92" s="611"/>
      <c r="PCB92" s="612"/>
      <c r="PCC92" s="612"/>
      <c r="PCD92" s="612"/>
      <c r="PCE92" s="612"/>
      <c r="PCF92" s="612"/>
      <c r="PCG92" s="181"/>
      <c r="PCH92" s="611"/>
      <c r="PCI92" s="612"/>
      <c r="PCJ92" s="612"/>
      <c r="PCK92" s="612"/>
      <c r="PCL92" s="612"/>
      <c r="PCM92" s="612"/>
      <c r="PCN92" s="181"/>
      <c r="PCO92" s="611"/>
      <c r="PCP92" s="612"/>
      <c r="PCQ92" s="612"/>
      <c r="PCR92" s="612"/>
      <c r="PCS92" s="612"/>
      <c r="PCT92" s="612"/>
      <c r="PCU92" s="181"/>
      <c r="PCV92" s="611"/>
      <c r="PCW92" s="612"/>
      <c r="PCX92" s="612"/>
      <c r="PCY92" s="612"/>
      <c r="PCZ92" s="612"/>
      <c r="PDA92" s="612"/>
      <c r="PDB92" s="181"/>
      <c r="PDC92" s="611"/>
      <c r="PDD92" s="612"/>
      <c r="PDE92" s="612"/>
      <c r="PDF92" s="612"/>
      <c r="PDG92" s="612"/>
      <c r="PDH92" s="612"/>
      <c r="PDI92" s="181"/>
      <c r="PDJ92" s="611"/>
      <c r="PDK92" s="612"/>
      <c r="PDL92" s="612"/>
      <c r="PDM92" s="612"/>
      <c r="PDN92" s="612"/>
      <c r="PDO92" s="612"/>
      <c r="PDP92" s="181"/>
      <c r="PDQ92" s="611"/>
      <c r="PDR92" s="612"/>
      <c r="PDS92" s="612"/>
      <c r="PDT92" s="612"/>
      <c r="PDU92" s="612"/>
      <c r="PDV92" s="612"/>
      <c r="PDW92" s="181"/>
      <c r="PDX92" s="611"/>
      <c r="PDY92" s="612"/>
      <c r="PDZ92" s="612"/>
      <c r="PEA92" s="612"/>
      <c r="PEB92" s="612"/>
      <c r="PEC92" s="612"/>
      <c r="PED92" s="181"/>
      <c r="PEE92" s="611"/>
      <c r="PEF92" s="612"/>
      <c r="PEG92" s="612"/>
      <c r="PEH92" s="612"/>
      <c r="PEI92" s="612"/>
      <c r="PEJ92" s="612"/>
      <c r="PEK92" s="181"/>
      <c r="PEL92" s="611"/>
      <c r="PEM92" s="612"/>
      <c r="PEN92" s="612"/>
      <c r="PEO92" s="612"/>
      <c r="PEP92" s="612"/>
      <c r="PEQ92" s="612"/>
      <c r="PER92" s="181"/>
      <c r="PES92" s="611"/>
      <c r="PET92" s="612"/>
      <c r="PEU92" s="612"/>
      <c r="PEV92" s="612"/>
      <c r="PEW92" s="612"/>
      <c r="PEX92" s="612"/>
      <c r="PEY92" s="181"/>
      <c r="PEZ92" s="611"/>
      <c r="PFA92" s="612"/>
      <c r="PFB92" s="612"/>
      <c r="PFC92" s="612"/>
      <c r="PFD92" s="612"/>
      <c r="PFE92" s="612"/>
      <c r="PFF92" s="181"/>
      <c r="PFG92" s="611"/>
      <c r="PFH92" s="612"/>
      <c r="PFI92" s="612"/>
      <c r="PFJ92" s="612"/>
      <c r="PFK92" s="612"/>
      <c r="PFL92" s="612"/>
      <c r="PFM92" s="181"/>
      <c r="PFN92" s="611"/>
      <c r="PFO92" s="612"/>
      <c r="PFP92" s="612"/>
      <c r="PFQ92" s="612"/>
      <c r="PFR92" s="612"/>
      <c r="PFS92" s="612"/>
      <c r="PFT92" s="181"/>
      <c r="PFU92" s="611"/>
      <c r="PFV92" s="612"/>
      <c r="PFW92" s="612"/>
      <c r="PFX92" s="612"/>
      <c r="PFY92" s="612"/>
      <c r="PFZ92" s="612"/>
      <c r="PGA92" s="181"/>
      <c r="PGB92" s="611"/>
      <c r="PGC92" s="612"/>
      <c r="PGD92" s="612"/>
      <c r="PGE92" s="612"/>
      <c r="PGF92" s="612"/>
      <c r="PGG92" s="612"/>
      <c r="PGH92" s="181"/>
      <c r="PGI92" s="611"/>
      <c r="PGJ92" s="612"/>
      <c r="PGK92" s="612"/>
      <c r="PGL92" s="612"/>
      <c r="PGM92" s="612"/>
      <c r="PGN92" s="612"/>
      <c r="PGO92" s="181"/>
      <c r="PGP92" s="611"/>
      <c r="PGQ92" s="612"/>
      <c r="PGR92" s="612"/>
      <c r="PGS92" s="612"/>
      <c r="PGT92" s="612"/>
      <c r="PGU92" s="612"/>
      <c r="PGV92" s="181"/>
      <c r="PGW92" s="611"/>
      <c r="PGX92" s="612"/>
      <c r="PGY92" s="612"/>
      <c r="PGZ92" s="612"/>
      <c r="PHA92" s="612"/>
      <c r="PHB92" s="612"/>
      <c r="PHC92" s="181"/>
      <c r="PHD92" s="611"/>
      <c r="PHE92" s="612"/>
      <c r="PHF92" s="612"/>
      <c r="PHG92" s="612"/>
      <c r="PHH92" s="612"/>
      <c r="PHI92" s="612"/>
      <c r="PHJ92" s="181"/>
      <c r="PHK92" s="611"/>
      <c r="PHL92" s="612"/>
      <c r="PHM92" s="612"/>
      <c r="PHN92" s="612"/>
      <c r="PHO92" s="612"/>
      <c r="PHP92" s="612"/>
      <c r="PHQ92" s="181"/>
      <c r="PHR92" s="611"/>
      <c r="PHS92" s="612"/>
      <c r="PHT92" s="612"/>
      <c r="PHU92" s="612"/>
      <c r="PHV92" s="612"/>
      <c r="PHW92" s="612"/>
      <c r="PHX92" s="181"/>
      <c r="PHY92" s="611"/>
      <c r="PHZ92" s="612"/>
      <c r="PIA92" s="612"/>
      <c r="PIB92" s="612"/>
      <c r="PIC92" s="612"/>
      <c r="PID92" s="612"/>
      <c r="PIE92" s="181"/>
      <c r="PIF92" s="611"/>
      <c r="PIG92" s="612"/>
      <c r="PIH92" s="612"/>
      <c r="PII92" s="612"/>
      <c r="PIJ92" s="612"/>
      <c r="PIK92" s="612"/>
      <c r="PIL92" s="181"/>
      <c r="PIM92" s="611"/>
      <c r="PIN92" s="612"/>
      <c r="PIO92" s="612"/>
      <c r="PIP92" s="612"/>
      <c r="PIQ92" s="612"/>
      <c r="PIR92" s="612"/>
      <c r="PIS92" s="181"/>
      <c r="PIT92" s="611"/>
      <c r="PIU92" s="612"/>
      <c r="PIV92" s="612"/>
      <c r="PIW92" s="612"/>
      <c r="PIX92" s="612"/>
      <c r="PIY92" s="612"/>
      <c r="PIZ92" s="181"/>
      <c r="PJA92" s="611"/>
      <c r="PJB92" s="612"/>
      <c r="PJC92" s="612"/>
      <c r="PJD92" s="612"/>
      <c r="PJE92" s="612"/>
      <c r="PJF92" s="612"/>
      <c r="PJG92" s="181"/>
      <c r="PJH92" s="611"/>
      <c r="PJI92" s="612"/>
      <c r="PJJ92" s="612"/>
      <c r="PJK92" s="612"/>
      <c r="PJL92" s="612"/>
      <c r="PJM92" s="612"/>
      <c r="PJN92" s="181"/>
      <c r="PJO92" s="611"/>
      <c r="PJP92" s="612"/>
      <c r="PJQ92" s="612"/>
      <c r="PJR92" s="612"/>
      <c r="PJS92" s="612"/>
      <c r="PJT92" s="612"/>
      <c r="PJU92" s="181"/>
      <c r="PJV92" s="611"/>
      <c r="PJW92" s="612"/>
      <c r="PJX92" s="612"/>
      <c r="PJY92" s="612"/>
      <c r="PJZ92" s="612"/>
      <c r="PKA92" s="612"/>
      <c r="PKB92" s="181"/>
      <c r="PKC92" s="611"/>
      <c r="PKD92" s="612"/>
      <c r="PKE92" s="612"/>
      <c r="PKF92" s="612"/>
      <c r="PKG92" s="612"/>
      <c r="PKH92" s="612"/>
      <c r="PKI92" s="181"/>
      <c r="PKJ92" s="611"/>
      <c r="PKK92" s="612"/>
      <c r="PKL92" s="612"/>
      <c r="PKM92" s="612"/>
      <c r="PKN92" s="612"/>
      <c r="PKO92" s="612"/>
      <c r="PKP92" s="181"/>
      <c r="PKQ92" s="611"/>
      <c r="PKR92" s="612"/>
      <c r="PKS92" s="612"/>
      <c r="PKT92" s="612"/>
      <c r="PKU92" s="612"/>
      <c r="PKV92" s="612"/>
      <c r="PKW92" s="181"/>
      <c r="PKX92" s="611"/>
      <c r="PKY92" s="612"/>
      <c r="PKZ92" s="612"/>
      <c r="PLA92" s="612"/>
      <c r="PLB92" s="612"/>
      <c r="PLC92" s="612"/>
      <c r="PLD92" s="181"/>
      <c r="PLE92" s="611"/>
      <c r="PLF92" s="612"/>
      <c r="PLG92" s="612"/>
      <c r="PLH92" s="612"/>
      <c r="PLI92" s="612"/>
      <c r="PLJ92" s="612"/>
      <c r="PLK92" s="181"/>
      <c r="PLL92" s="611"/>
      <c r="PLM92" s="612"/>
      <c r="PLN92" s="612"/>
      <c r="PLO92" s="612"/>
      <c r="PLP92" s="612"/>
      <c r="PLQ92" s="612"/>
      <c r="PLR92" s="181"/>
      <c r="PLS92" s="611"/>
      <c r="PLT92" s="612"/>
      <c r="PLU92" s="612"/>
      <c r="PLV92" s="612"/>
      <c r="PLW92" s="612"/>
      <c r="PLX92" s="612"/>
      <c r="PLY92" s="181"/>
      <c r="PLZ92" s="611"/>
      <c r="PMA92" s="612"/>
      <c r="PMB92" s="612"/>
      <c r="PMC92" s="612"/>
      <c r="PMD92" s="612"/>
      <c r="PME92" s="612"/>
      <c r="PMF92" s="181"/>
      <c r="PMG92" s="611"/>
      <c r="PMH92" s="612"/>
      <c r="PMI92" s="612"/>
      <c r="PMJ92" s="612"/>
      <c r="PMK92" s="612"/>
      <c r="PML92" s="612"/>
      <c r="PMM92" s="181"/>
      <c r="PMN92" s="611"/>
      <c r="PMO92" s="612"/>
      <c r="PMP92" s="612"/>
      <c r="PMQ92" s="612"/>
      <c r="PMR92" s="612"/>
      <c r="PMS92" s="612"/>
      <c r="PMT92" s="181"/>
      <c r="PMU92" s="611"/>
      <c r="PMV92" s="612"/>
      <c r="PMW92" s="612"/>
      <c r="PMX92" s="612"/>
      <c r="PMY92" s="612"/>
      <c r="PMZ92" s="612"/>
      <c r="PNA92" s="181"/>
      <c r="PNB92" s="611"/>
      <c r="PNC92" s="612"/>
      <c r="PND92" s="612"/>
      <c r="PNE92" s="612"/>
      <c r="PNF92" s="612"/>
      <c r="PNG92" s="612"/>
      <c r="PNH92" s="181"/>
      <c r="PNI92" s="611"/>
      <c r="PNJ92" s="612"/>
      <c r="PNK92" s="612"/>
      <c r="PNL92" s="612"/>
      <c r="PNM92" s="612"/>
      <c r="PNN92" s="612"/>
      <c r="PNO92" s="181"/>
      <c r="PNP92" s="611"/>
      <c r="PNQ92" s="612"/>
      <c r="PNR92" s="612"/>
      <c r="PNS92" s="612"/>
      <c r="PNT92" s="612"/>
      <c r="PNU92" s="612"/>
      <c r="PNV92" s="181"/>
      <c r="PNW92" s="611"/>
      <c r="PNX92" s="612"/>
      <c r="PNY92" s="612"/>
      <c r="PNZ92" s="612"/>
      <c r="POA92" s="612"/>
      <c r="POB92" s="612"/>
      <c r="POC92" s="181"/>
      <c r="POD92" s="611"/>
      <c r="POE92" s="612"/>
      <c r="POF92" s="612"/>
      <c r="POG92" s="612"/>
      <c r="POH92" s="612"/>
      <c r="POI92" s="612"/>
      <c r="POJ92" s="181"/>
      <c r="POK92" s="611"/>
      <c r="POL92" s="612"/>
      <c r="POM92" s="612"/>
      <c r="PON92" s="612"/>
      <c r="POO92" s="612"/>
      <c r="POP92" s="612"/>
      <c r="POQ92" s="181"/>
      <c r="POR92" s="611"/>
      <c r="POS92" s="612"/>
      <c r="POT92" s="612"/>
      <c r="POU92" s="612"/>
      <c r="POV92" s="612"/>
      <c r="POW92" s="612"/>
      <c r="POX92" s="181"/>
      <c r="POY92" s="611"/>
      <c r="POZ92" s="612"/>
      <c r="PPA92" s="612"/>
      <c r="PPB92" s="612"/>
      <c r="PPC92" s="612"/>
      <c r="PPD92" s="612"/>
      <c r="PPE92" s="181"/>
      <c r="PPF92" s="611"/>
      <c r="PPG92" s="612"/>
      <c r="PPH92" s="612"/>
      <c r="PPI92" s="612"/>
      <c r="PPJ92" s="612"/>
      <c r="PPK92" s="612"/>
      <c r="PPL92" s="181"/>
      <c r="PPM92" s="611"/>
      <c r="PPN92" s="612"/>
      <c r="PPO92" s="612"/>
      <c r="PPP92" s="612"/>
      <c r="PPQ92" s="612"/>
      <c r="PPR92" s="612"/>
      <c r="PPS92" s="181"/>
      <c r="PPT92" s="611"/>
      <c r="PPU92" s="612"/>
      <c r="PPV92" s="612"/>
      <c r="PPW92" s="612"/>
      <c r="PPX92" s="612"/>
      <c r="PPY92" s="612"/>
      <c r="PPZ92" s="181"/>
      <c r="PQA92" s="611"/>
      <c r="PQB92" s="612"/>
      <c r="PQC92" s="612"/>
      <c r="PQD92" s="612"/>
      <c r="PQE92" s="612"/>
      <c r="PQF92" s="612"/>
      <c r="PQG92" s="181"/>
      <c r="PQH92" s="611"/>
      <c r="PQI92" s="612"/>
      <c r="PQJ92" s="612"/>
      <c r="PQK92" s="612"/>
      <c r="PQL92" s="612"/>
      <c r="PQM92" s="612"/>
      <c r="PQN92" s="181"/>
      <c r="PQO92" s="611"/>
      <c r="PQP92" s="612"/>
      <c r="PQQ92" s="612"/>
      <c r="PQR92" s="612"/>
      <c r="PQS92" s="612"/>
      <c r="PQT92" s="612"/>
      <c r="PQU92" s="181"/>
      <c r="PQV92" s="611"/>
      <c r="PQW92" s="612"/>
      <c r="PQX92" s="612"/>
      <c r="PQY92" s="612"/>
      <c r="PQZ92" s="612"/>
      <c r="PRA92" s="612"/>
      <c r="PRB92" s="181"/>
      <c r="PRC92" s="611"/>
      <c r="PRD92" s="612"/>
      <c r="PRE92" s="612"/>
      <c r="PRF92" s="612"/>
      <c r="PRG92" s="612"/>
      <c r="PRH92" s="612"/>
      <c r="PRI92" s="181"/>
      <c r="PRJ92" s="611"/>
      <c r="PRK92" s="612"/>
      <c r="PRL92" s="612"/>
      <c r="PRM92" s="612"/>
      <c r="PRN92" s="612"/>
      <c r="PRO92" s="612"/>
      <c r="PRP92" s="181"/>
      <c r="PRQ92" s="611"/>
      <c r="PRR92" s="612"/>
      <c r="PRS92" s="612"/>
      <c r="PRT92" s="612"/>
      <c r="PRU92" s="612"/>
      <c r="PRV92" s="612"/>
      <c r="PRW92" s="181"/>
      <c r="PRX92" s="611"/>
      <c r="PRY92" s="612"/>
      <c r="PRZ92" s="612"/>
      <c r="PSA92" s="612"/>
      <c r="PSB92" s="612"/>
      <c r="PSC92" s="612"/>
      <c r="PSD92" s="181"/>
      <c r="PSE92" s="611"/>
      <c r="PSF92" s="612"/>
      <c r="PSG92" s="612"/>
      <c r="PSH92" s="612"/>
      <c r="PSI92" s="612"/>
      <c r="PSJ92" s="612"/>
      <c r="PSK92" s="181"/>
      <c r="PSL92" s="611"/>
      <c r="PSM92" s="612"/>
      <c r="PSN92" s="612"/>
      <c r="PSO92" s="612"/>
      <c r="PSP92" s="612"/>
      <c r="PSQ92" s="612"/>
      <c r="PSR92" s="181"/>
      <c r="PSS92" s="611"/>
      <c r="PST92" s="612"/>
      <c r="PSU92" s="612"/>
      <c r="PSV92" s="612"/>
      <c r="PSW92" s="612"/>
      <c r="PSX92" s="612"/>
      <c r="PSY92" s="181"/>
      <c r="PSZ92" s="611"/>
      <c r="PTA92" s="612"/>
      <c r="PTB92" s="612"/>
      <c r="PTC92" s="612"/>
      <c r="PTD92" s="612"/>
      <c r="PTE92" s="612"/>
      <c r="PTF92" s="181"/>
      <c r="PTG92" s="611"/>
      <c r="PTH92" s="612"/>
      <c r="PTI92" s="612"/>
      <c r="PTJ92" s="612"/>
      <c r="PTK92" s="612"/>
      <c r="PTL92" s="612"/>
      <c r="PTM92" s="181"/>
      <c r="PTN92" s="611"/>
      <c r="PTO92" s="612"/>
      <c r="PTP92" s="612"/>
      <c r="PTQ92" s="612"/>
      <c r="PTR92" s="612"/>
      <c r="PTS92" s="612"/>
      <c r="PTT92" s="181"/>
      <c r="PTU92" s="611"/>
      <c r="PTV92" s="612"/>
      <c r="PTW92" s="612"/>
      <c r="PTX92" s="612"/>
      <c r="PTY92" s="612"/>
      <c r="PTZ92" s="612"/>
      <c r="PUA92" s="181"/>
      <c r="PUB92" s="611"/>
      <c r="PUC92" s="612"/>
      <c r="PUD92" s="612"/>
      <c r="PUE92" s="612"/>
      <c r="PUF92" s="612"/>
      <c r="PUG92" s="612"/>
      <c r="PUH92" s="181"/>
      <c r="PUI92" s="611"/>
      <c r="PUJ92" s="612"/>
      <c r="PUK92" s="612"/>
      <c r="PUL92" s="612"/>
      <c r="PUM92" s="612"/>
      <c r="PUN92" s="612"/>
      <c r="PUO92" s="181"/>
      <c r="PUP92" s="611"/>
      <c r="PUQ92" s="612"/>
      <c r="PUR92" s="612"/>
      <c r="PUS92" s="612"/>
      <c r="PUT92" s="612"/>
      <c r="PUU92" s="612"/>
      <c r="PUV92" s="181"/>
      <c r="PUW92" s="611"/>
      <c r="PUX92" s="612"/>
      <c r="PUY92" s="612"/>
      <c r="PUZ92" s="612"/>
      <c r="PVA92" s="612"/>
      <c r="PVB92" s="612"/>
      <c r="PVC92" s="181"/>
      <c r="PVD92" s="611"/>
      <c r="PVE92" s="612"/>
      <c r="PVF92" s="612"/>
      <c r="PVG92" s="612"/>
      <c r="PVH92" s="612"/>
      <c r="PVI92" s="612"/>
      <c r="PVJ92" s="181"/>
      <c r="PVK92" s="611"/>
      <c r="PVL92" s="612"/>
      <c r="PVM92" s="612"/>
      <c r="PVN92" s="612"/>
      <c r="PVO92" s="612"/>
      <c r="PVP92" s="612"/>
      <c r="PVQ92" s="181"/>
      <c r="PVR92" s="611"/>
      <c r="PVS92" s="612"/>
      <c r="PVT92" s="612"/>
      <c r="PVU92" s="612"/>
      <c r="PVV92" s="612"/>
      <c r="PVW92" s="612"/>
      <c r="PVX92" s="181"/>
      <c r="PVY92" s="611"/>
      <c r="PVZ92" s="612"/>
      <c r="PWA92" s="612"/>
      <c r="PWB92" s="612"/>
      <c r="PWC92" s="612"/>
      <c r="PWD92" s="612"/>
      <c r="PWE92" s="181"/>
      <c r="PWF92" s="611"/>
      <c r="PWG92" s="612"/>
      <c r="PWH92" s="612"/>
      <c r="PWI92" s="612"/>
      <c r="PWJ92" s="612"/>
      <c r="PWK92" s="612"/>
      <c r="PWL92" s="181"/>
      <c r="PWM92" s="611"/>
      <c r="PWN92" s="612"/>
      <c r="PWO92" s="612"/>
      <c r="PWP92" s="612"/>
      <c r="PWQ92" s="612"/>
      <c r="PWR92" s="612"/>
      <c r="PWS92" s="181"/>
      <c r="PWT92" s="611"/>
      <c r="PWU92" s="612"/>
      <c r="PWV92" s="612"/>
      <c r="PWW92" s="612"/>
      <c r="PWX92" s="612"/>
      <c r="PWY92" s="612"/>
      <c r="PWZ92" s="181"/>
      <c r="PXA92" s="611"/>
      <c r="PXB92" s="612"/>
      <c r="PXC92" s="612"/>
      <c r="PXD92" s="612"/>
      <c r="PXE92" s="612"/>
      <c r="PXF92" s="612"/>
      <c r="PXG92" s="181"/>
      <c r="PXH92" s="611"/>
      <c r="PXI92" s="612"/>
      <c r="PXJ92" s="612"/>
      <c r="PXK92" s="612"/>
      <c r="PXL92" s="612"/>
      <c r="PXM92" s="612"/>
      <c r="PXN92" s="181"/>
      <c r="PXO92" s="611"/>
      <c r="PXP92" s="612"/>
      <c r="PXQ92" s="612"/>
      <c r="PXR92" s="612"/>
      <c r="PXS92" s="612"/>
      <c r="PXT92" s="612"/>
      <c r="PXU92" s="181"/>
      <c r="PXV92" s="611"/>
      <c r="PXW92" s="612"/>
      <c r="PXX92" s="612"/>
      <c r="PXY92" s="612"/>
      <c r="PXZ92" s="612"/>
      <c r="PYA92" s="612"/>
      <c r="PYB92" s="181"/>
      <c r="PYC92" s="611"/>
      <c r="PYD92" s="612"/>
      <c r="PYE92" s="612"/>
      <c r="PYF92" s="612"/>
      <c r="PYG92" s="612"/>
      <c r="PYH92" s="612"/>
      <c r="PYI92" s="181"/>
      <c r="PYJ92" s="611"/>
      <c r="PYK92" s="612"/>
      <c r="PYL92" s="612"/>
      <c r="PYM92" s="612"/>
      <c r="PYN92" s="612"/>
      <c r="PYO92" s="612"/>
      <c r="PYP92" s="181"/>
      <c r="PYQ92" s="611"/>
      <c r="PYR92" s="612"/>
      <c r="PYS92" s="612"/>
      <c r="PYT92" s="612"/>
      <c r="PYU92" s="612"/>
      <c r="PYV92" s="612"/>
      <c r="PYW92" s="181"/>
      <c r="PYX92" s="611"/>
      <c r="PYY92" s="612"/>
      <c r="PYZ92" s="612"/>
      <c r="PZA92" s="612"/>
      <c r="PZB92" s="612"/>
      <c r="PZC92" s="612"/>
      <c r="PZD92" s="181"/>
      <c r="PZE92" s="611"/>
      <c r="PZF92" s="612"/>
      <c r="PZG92" s="612"/>
      <c r="PZH92" s="612"/>
      <c r="PZI92" s="612"/>
      <c r="PZJ92" s="612"/>
      <c r="PZK92" s="181"/>
      <c r="PZL92" s="611"/>
      <c r="PZM92" s="612"/>
      <c r="PZN92" s="612"/>
      <c r="PZO92" s="612"/>
      <c r="PZP92" s="612"/>
      <c r="PZQ92" s="612"/>
      <c r="PZR92" s="181"/>
      <c r="PZS92" s="611"/>
      <c r="PZT92" s="612"/>
      <c r="PZU92" s="612"/>
      <c r="PZV92" s="612"/>
      <c r="PZW92" s="612"/>
      <c r="PZX92" s="612"/>
      <c r="PZY92" s="181"/>
      <c r="PZZ92" s="611"/>
      <c r="QAA92" s="612"/>
      <c r="QAB92" s="612"/>
      <c r="QAC92" s="612"/>
      <c r="QAD92" s="612"/>
      <c r="QAE92" s="612"/>
      <c r="QAF92" s="181"/>
      <c r="QAG92" s="611"/>
      <c r="QAH92" s="612"/>
      <c r="QAI92" s="612"/>
      <c r="QAJ92" s="612"/>
      <c r="QAK92" s="612"/>
      <c r="QAL92" s="612"/>
      <c r="QAM92" s="181"/>
      <c r="QAN92" s="611"/>
      <c r="QAO92" s="612"/>
      <c r="QAP92" s="612"/>
      <c r="QAQ92" s="612"/>
      <c r="QAR92" s="612"/>
      <c r="QAS92" s="612"/>
      <c r="QAT92" s="181"/>
      <c r="QAU92" s="611"/>
      <c r="QAV92" s="612"/>
      <c r="QAW92" s="612"/>
      <c r="QAX92" s="612"/>
      <c r="QAY92" s="612"/>
      <c r="QAZ92" s="612"/>
      <c r="QBA92" s="181"/>
      <c r="QBB92" s="611"/>
      <c r="QBC92" s="612"/>
      <c r="QBD92" s="612"/>
      <c r="QBE92" s="612"/>
      <c r="QBF92" s="612"/>
      <c r="QBG92" s="612"/>
      <c r="QBH92" s="181"/>
      <c r="QBI92" s="611"/>
      <c r="QBJ92" s="612"/>
      <c r="QBK92" s="612"/>
      <c r="QBL92" s="612"/>
      <c r="QBM92" s="612"/>
      <c r="QBN92" s="612"/>
      <c r="QBO92" s="181"/>
      <c r="QBP92" s="611"/>
      <c r="QBQ92" s="612"/>
      <c r="QBR92" s="612"/>
      <c r="QBS92" s="612"/>
      <c r="QBT92" s="612"/>
      <c r="QBU92" s="612"/>
      <c r="QBV92" s="181"/>
      <c r="QBW92" s="611"/>
      <c r="QBX92" s="612"/>
      <c r="QBY92" s="612"/>
      <c r="QBZ92" s="612"/>
      <c r="QCA92" s="612"/>
      <c r="QCB92" s="612"/>
      <c r="QCC92" s="181"/>
      <c r="QCD92" s="611"/>
      <c r="QCE92" s="612"/>
      <c r="QCF92" s="612"/>
      <c r="QCG92" s="612"/>
      <c r="QCH92" s="612"/>
      <c r="QCI92" s="612"/>
      <c r="QCJ92" s="181"/>
      <c r="QCK92" s="611"/>
      <c r="QCL92" s="612"/>
      <c r="QCM92" s="612"/>
      <c r="QCN92" s="612"/>
      <c r="QCO92" s="612"/>
      <c r="QCP92" s="612"/>
      <c r="QCQ92" s="181"/>
      <c r="QCR92" s="611"/>
      <c r="QCS92" s="612"/>
      <c r="QCT92" s="612"/>
      <c r="QCU92" s="612"/>
      <c r="QCV92" s="612"/>
      <c r="QCW92" s="612"/>
      <c r="QCX92" s="181"/>
      <c r="QCY92" s="611"/>
      <c r="QCZ92" s="612"/>
      <c r="QDA92" s="612"/>
      <c r="QDB92" s="612"/>
      <c r="QDC92" s="612"/>
      <c r="QDD92" s="612"/>
      <c r="QDE92" s="181"/>
      <c r="QDF92" s="611"/>
      <c r="QDG92" s="612"/>
      <c r="QDH92" s="612"/>
      <c r="QDI92" s="612"/>
      <c r="QDJ92" s="612"/>
      <c r="QDK92" s="612"/>
      <c r="QDL92" s="181"/>
      <c r="QDM92" s="611"/>
      <c r="QDN92" s="612"/>
      <c r="QDO92" s="612"/>
      <c r="QDP92" s="612"/>
      <c r="QDQ92" s="612"/>
      <c r="QDR92" s="612"/>
      <c r="QDS92" s="181"/>
      <c r="QDT92" s="611"/>
      <c r="QDU92" s="612"/>
      <c r="QDV92" s="612"/>
      <c r="QDW92" s="612"/>
      <c r="QDX92" s="612"/>
      <c r="QDY92" s="612"/>
      <c r="QDZ92" s="181"/>
      <c r="QEA92" s="611"/>
      <c r="QEB92" s="612"/>
      <c r="QEC92" s="612"/>
      <c r="QED92" s="612"/>
      <c r="QEE92" s="612"/>
      <c r="QEF92" s="612"/>
      <c r="QEG92" s="181"/>
      <c r="QEH92" s="611"/>
      <c r="QEI92" s="612"/>
      <c r="QEJ92" s="612"/>
      <c r="QEK92" s="612"/>
      <c r="QEL92" s="612"/>
      <c r="QEM92" s="612"/>
      <c r="QEN92" s="181"/>
      <c r="QEO92" s="611"/>
      <c r="QEP92" s="612"/>
      <c r="QEQ92" s="612"/>
      <c r="QER92" s="612"/>
      <c r="QES92" s="612"/>
      <c r="QET92" s="612"/>
      <c r="QEU92" s="181"/>
      <c r="QEV92" s="611"/>
      <c r="QEW92" s="612"/>
      <c r="QEX92" s="612"/>
      <c r="QEY92" s="612"/>
      <c r="QEZ92" s="612"/>
      <c r="QFA92" s="612"/>
      <c r="QFB92" s="181"/>
      <c r="QFC92" s="611"/>
      <c r="QFD92" s="612"/>
      <c r="QFE92" s="612"/>
      <c r="QFF92" s="612"/>
      <c r="QFG92" s="612"/>
      <c r="QFH92" s="612"/>
      <c r="QFI92" s="181"/>
      <c r="QFJ92" s="611"/>
      <c r="QFK92" s="612"/>
      <c r="QFL92" s="612"/>
      <c r="QFM92" s="612"/>
      <c r="QFN92" s="612"/>
      <c r="QFO92" s="612"/>
      <c r="QFP92" s="181"/>
      <c r="QFQ92" s="611"/>
      <c r="QFR92" s="612"/>
      <c r="QFS92" s="612"/>
      <c r="QFT92" s="612"/>
      <c r="QFU92" s="612"/>
      <c r="QFV92" s="612"/>
      <c r="QFW92" s="181"/>
      <c r="QFX92" s="611"/>
      <c r="QFY92" s="612"/>
      <c r="QFZ92" s="612"/>
      <c r="QGA92" s="612"/>
      <c r="QGB92" s="612"/>
      <c r="QGC92" s="612"/>
      <c r="QGD92" s="181"/>
      <c r="QGE92" s="611"/>
      <c r="QGF92" s="612"/>
      <c r="QGG92" s="612"/>
      <c r="QGH92" s="612"/>
      <c r="QGI92" s="612"/>
      <c r="QGJ92" s="612"/>
      <c r="QGK92" s="181"/>
      <c r="QGL92" s="611"/>
      <c r="QGM92" s="612"/>
      <c r="QGN92" s="612"/>
      <c r="QGO92" s="612"/>
      <c r="QGP92" s="612"/>
      <c r="QGQ92" s="612"/>
      <c r="QGR92" s="181"/>
      <c r="QGS92" s="611"/>
      <c r="QGT92" s="612"/>
      <c r="QGU92" s="612"/>
      <c r="QGV92" s="612"/>
      <c r="QGW92" s="612"/>
      <c r="QGX92" s="612"/>
      <c r="QGY92" s="181"/>
      <c r="QGZ92" s="611"/>
      <c r="QHA92" s="612"/>
      <c r="QHB92" s="612"/>
      <c r="QHC92" s="612"/>
      <c r="QHD92" s="612"/>
      <c r="QHE92" s="612"/>
      <c r="QHF92" s="181"/>
      <c r="QHG92" s="611"/>
      <c r="QHH92" s="612"/>
      <c r="QHI92" s="612"/>
      <c r="QHJ92" s="612"/>
      <c r="QHK92" s="612"/>
      <c r="QHL92" s="612"/>
      <c r="QHM92" s="181"/>
      <c r="QHN92" s="611"/>
      <c r="QHO92" s="612"/>
      <c r="QHP92" s="612"/>
      <c r="QHQ92" s="612"/>
      <c r="QHR92" s="612"/>
      <c r="QHS92" s="612"/>
      <c r="QHT92" s="181"/>
      <c r="QHU92" s="611"/>
      <c r="QHV92" s="612"/>
      <c r="QHW92" s="612"/>
      <c r="QHX92" s="612"/>
      <c r="QHY92" s="612"/>
      <c r="QHZ92" s="612"/>
      <c r="QIA92" s="181"/>
      <c r="QIB92" s="611"/>
      <c r="QIC92" s="612"/>
      <c r="QID92" s="612"/>
      <c r="QIE92" s="612"/>
      <c r="QIF92" s="612"/>
      <c r="QIG92" s="612"/>
      <c r="QIH92" s="181"/>
      <c r="QII92" s="611"/>
      <c r="QIJ92" s="612"/>
      <c r="QIK92" s="612"/>
      <c r="QIL92" s="612"/>
      <c r="QIM92" s="612"/>
      <c r="QIN92" s="612"/>
      <c r="QIO92" s="181"/>
      <c r="QIP92" s="611"/>
      <c r="QIQ92" s="612"/>
      <c r="QIR92" s="612"/>
      <c r="QIS92" s="612"/>
      <c r="QIT92" s="612"/>
      <c r="QIU92" s="612"/>
      <c r="QIV92" s="181"/>
      <c r="QIW92" s="611"/>
      <c r="QIX92" s="612"/>
      <c r="QIY92" s="612"/>
      <c r="QIZ92" s="612"/>
      <c r="QJA92" s="612"/>
      <c r="QJB92" s="612"/>
      <c r="QJC92" s="181"/>
      <c r="QJD92" s="611"/>
      <c r="QJE92" s="612"/>
      <c r="QJF92" s="612"/>
      <c r="QJG92" s="612"/>
      <c r="QJH92" s="612"/>
      <c r="QJI92" s="612"/>
      <c r="QJJ92" s="181"/>
      <c r="QJK92" s="611"/>
      <c r="QJL92" s="612"/>
      <c r="QJM92" s="612"/>
      <c r="QJN92" s="612"/>
      <c r="QJO92" s="612"/>
      <c r="QJP92" s="612"/>
      <c r="QJQ92" s="181"/>
      <c r="QJR92" s="611"/>
      <c r="QJS92" s="612"/>
      <c r="QJT92" s="612"/>
      <c r="QJU92" s="612"/>
      <c r="QJV92" s="612"/>
      <c r="QJW92" s="612"/>
      <c r="QJX92" s="181"/>
      <c r="QJY92" s="611"/>
      <c r="QJZ92" s="612"/>
      <c r="QKA92" s="612"/>
      <c r="QKB92" s="612"/>
      <c r="QKC92" s="612"/>
      <c r="QKD92" s="612"/>
      <c r="QKE92" s="181"/>
      <c r="QKF92" s="611"/>
      <c r="QKG92" s="612"/>
      <c r="QKH92" s="612"/>
      <c r="QKI92" s="612"/>
      <c r="QKJ92" s="612"/>
      <c r="QKK92" s="612"/>
      <c r="QKL92" s="181"/>
      <c r="QKM92" s="611"/>
      <c r="QKN92" s="612"/>
      <c r="QKO92" s="612"/>
      <c r="QKP92" s="612"/>
      <c r="QKQ92" s="612"/>
      <c r="QKR92" s="612"/>
      <c r="QKS92" s="181"/>
      <c r="QKT92" s="611"/>
      <c r="QKU92" s="612"/>
      <c r="QKV92" s="612"/>
      <c r="QKW92" s="612"/>
      <c r="QKX92" s="612"/>
      <c r="QKY92" s="612"/>
      <c r="QKZ92" s="181"/>
      <c r="QLA92" s="611"/>
      <c r="QLB92" s="612"/>
      <c r="QLC92" s="612"/>
      <c r="QLD92" s="612"/>
      <c r="QLE92" s="612"/>
      <c r="QLF92" s="612"/>
      <c r="QLG92" s="181"/>
      <c r="QLH92" s="611"/>
      <c r="QLI92" s="612"/>
      <c r="QLJ92" s="612"/>
      <c r="QLK92" s="612"/>
      <c r="QLL92" s="612"/>
      <c r="QLM92" s="612"/>
      <c r="QLN92" s="181"/>
      <c r="QLO92" s="611"/>
      <c r="QLP92" s="612"/>
      <c r="QLQ92" s="612"/>
      <c r="QLR92" s="612"/>
      <c r="QLS92" s="612"/>
      <c r="QLT92" s="612"/>
      <c r="QLU92" s="181"/>
      <c r="QLV92" s="611"/>
      <c r="QLW92" s="612"/>
      <c r="QLX92" s="612"/>
      <c r="QLY92" s="612"/>
      <c r="QLZ92" s="612"/>
      <c r="QMA92" s="612"/>
      <c r="QMB92" s="181"/>
      <c r="QMC92" s="611"/>
      <c r="QMD92" s="612"/>
      <c r="QME92" s="612"/>
      <c r="QMF92" s="612"/>
      <c r="QMG92" s="612"/>
      <c r="QMH92" s="612"/>
      <c r="QMI92" s="181"/>
      <c r="QMJ92" s="611"/>
      <c r="QMK92" s="612"/>
      <c r="QML92" s="612"/>
      <c r="QMM92" s="612"/>
      <c r="QMN92" s="612"/>
      <c r="QMO92" s="612"/>
      <c r="QMP92" s="181"/>
      <c r="QMQ92" s="611"/>
      <c r="QMR92" s="612"/>
      <c r="QMS92" s="612"/>
      <c r="QMT92" s="612"/>
      <c r="QMU92" s="612"/>
      <c r="QMV92" s="612"/>
      <c r="QMW92" s="181"/>
      <c r="QMX92" s="611"/>
      <c r="QMY92" s="612"/>
      <c r="QMZ92" s="612"/>
      <c r="QNA92" s="612"/>
      <c r="QNB92" s="612"/>
      <c r="QNC92" s="612"/>
      <c r="QND92" s="181"/>
      <c r="QNE92" s="611"/>
      <c r="QNF92" s="612"/>
      <c r="QNG92" s="612"/>
      <c r="QNH92" s="612"/>
      <c r="QNI92" s="612"/>
      <c r="QNJ92" s="612"/>
      <c r="QNK92" s="181"/>
      <c r="QNL92" s="611"/>
      <c r="QNM92" s="612"/>
      <c r="QNN92" s="612"/>
      <c r="QNO92" s="612"/>
      <c r="QNP92" s="612"/>
      <c r="QNQ92" s="612"/>
      <c r="QNR92" s="181"/>
      <c r="QNS92" s="611"/>
      <c r="QNT92" s="612"/>
      <c r="QNU92" s="612"/>
      <c r="QNV92" s="612"/>
      <c r="QNW92" s="612"/>
      <c r="QNX92" s="612"/>
      <c r="QNY92" s="181"/>
      <c r="QNZ92" s="611"/>
      <c r="QOA92" s="612"/>
      <c r="QOB92" s="612"/>
      <c r="QOC92" s="612"/>
      <c r="QOD92" s="612"/>
      <c r="QOE92" s="612"/>
      <c r="QOF92" s="181"/>
      <c r="QOG92" s="611"/>
      <c r="QOH92" s="612"/>
      <c r="QOI92" s="612"/>
      <c r="QOJ92" s="612"/>
      <c r="QOK92" s="612"/>
      <c r="QOL92" s="612"/>
      <c r="QOM92" s="181"/>
      <c r="QON92" s="611"/>
      <c r="QOO92" s="612"/>
      <c r="QOP92" s="612"/>
      <c r="QOQ92" s="612"/>
      <c r="QOR92" s="612"/>
      <c r="QOS92" s="612"/>
      <c r="QOT92" s="181"/>
      <c r="QOU92" s="611"/>
      <c r="QOV92" s="612"/>
      <c r="QOW92" s="612"/>
      <c r="QOX92" s="612"/>
      <c r="QOY92" s="612"/>
      <c r="QOZ92" s="612"/>
      <c r="QPA92" s="181"/>
      <c r="QPB92" s="611"/>
      <c r="QPC92" s="612"/>
      <c r="QPD92" s="612"/>
      <c r="QPE92" s="612"/>
      <c r="QPF92" s="612"/>
      <c r="QPG92" s="612"/>
      <c r="QPH92" s="181"/>
      <c r="QPI92" s="611"/>
      <c r="QPJ92" s="612"/>
      <c r="QPK92" s="612"/>
      <c r="QPL92" s="612"/>
      <c r="QPM92" s="612"/>
      <c r="QPN92" s="612"/>
      <c r="QPO92" s="181"/>
      <c r="QPP92" s="611"/>
      <c r="QPQ92" s="612"/>
      <c r="QPR92" s="612"/>
      <c r="QPS92" s="612"/>
      <c r="QPT92" s="612"/>
      <c r="QPU92" s="612"/>
      <c r="QPV92" s="181"/>
      <c r="QPW92" s="611"/>
      <c r="QPX92" s="612"/>
      <c r="QPY92" s="612"/>
      <c r="QPZ92" s="612"/>
      <c r="QQA92" s="612"/>
      <c r="QQB92" s="612"/>
      <c r="QQC92" s="181"/>
      <c r="QQD92" s="611"/>
      <c r="QQE92" s="612"/>
      <c r="QQF92" s="612"/>
      <c r="QQG92" s="612"/>
      <c r="QQH92" s="612"/>
      <c r="QQI92" s="612"/>
      <c r="QQJ92" s="181"/>
      <c r="QQK92" s="611"/>
      <c r="QQL92" s="612"/>
      <c r="QQM92" s="612"/>
      <c r="QQN92" s="612"/>
      <c r="QQO92" s="612"/>
      <c r="QQP92" s="612"/>
      <c r="QQQ92" s="181"/>
      <c r="QQR92" s="611"/>
      <c r="QQS92" s="612"/>
      <c r="QQT92" s="612"/>
      <c r="QQU92" s="612"/>
      <c r="QQV92" s="612"/>
      <c r="QQW92" s="612"/>
      <c r="QQX92" s="181"/>
      <c r="QQY92" s="611"/>
      <c r="QQZ92" s="612"/>
      <c r="QRA92" s="612"/>
      <c r="QRB92" s="612"/>
      <c r="QRC92" s="612"/>
      <c r="QRD92" s="612"/>
      <c r="QRE92" s="181"/>
      <c r="QRF92" s="611"/>
      <c r="QRG92" s="612"/>
      <c r="QRH92" s="612"/>
      <c r="QRI92" s="612"/>
      <c r="QRJ92" s="612"/>
      <c r="QRK92" s="612"/>
      <c r="QRL92" s="181"/>
      <c r="QRM92" s="611"/>
      <c r="QRN92" s="612"/>
      <c r="QRO92" s="612"/>
      <c r="QRP92" s="612"/>
      <c r="QRQ92" s="612"/>
      <c r="QRR92" s="612"/>
      <c r="QRS92" s="181"/>
      <c r="QRT92" s="611"/>
      <c r="QRU92" s="612"/>
      <c r="QRV92" s="612"/>
      <c r="QRW92" s="612"/>
      <c r="QRX92" s="612"/>
      <c r="QRY92" s="612"/>
      <c r="QRZ92" s="181"/>
      <c r="QSA92" s="611"/>
      <c r="QSB92" s="612"/>
      <c r="QSC92" s="612"/>
      <c r="QSD92" s="612"/>
      <c r="QSE92" s="612"/>
      <c r="QSF92" s="612"/>
      <c r="QSG92" s="181"/>
      <c r="QSH92" s="611"/>
      <c r="QSI92" s="612"/>
      <c r="QSJ92" s="612"/>
      <c r="QSK92" s="612"/>
      <c r="QSL92" s="612"/>
      <c r="QSM92" s="612"/>
      <c r="QSN92" s="181"/>
      <c r="QSO92" s="611"/>
      <c r="QSP92" s="612"/>
      <c r="QSQ92" s="612"/>
      <c r="QSR92" s="612"/>
      <c r="QSS92" s="612"/>
      <c r="QST92" s="612"/>
      <c r="QSU92" s="181"/>
      <c r="QSV92" s="611"/>
      <c r="QSW92" s="612"/>
      <c r="QSX92" s="612"/>
      <c r="QSY92" s="612"/>
      <c r="QSZ92" s="612"/>
      <c r="QTA92" s="612"/>
      <c r="QTB92" s="181"/>
      <c r="QTC92" s="611"/>
      <c r="QTD92" s="612"/>
      <c r="QTE92" s="612"/>
      <c r="QTF92" s="612"/>
      <c r="QTG92" s="612"/>
      <c r="QTH92" s="612"/>
      <c r="QTI92" s="181"/>
      <c r="QTJ92" s="611"/>
      <c r="QTK92" s="612"/>
      <c r="QTL92" s="612"/>
      <c r="QTM92" s="612"/>
      <c r="QTN92" s="612"/>
      <c r="QTO92" s="612"/>
      <c r="QTP92" s="181"/>
      <c r="QTQ92" s="611"/>
      <c r="QTR92" s="612"/>
      <c r="QTS92" s="612"/>
      <c r="QTT92" s="612"/>
      <c r="QTU92" s="612"/>
      <c r="QTV92" s="612"/>
      <c r="QTW92" s="181"/>
      <c r="QTX92" s="611"/>
      <c r="QTY92" s="612"/>
      <c r="QTZ92" s="612"/>
      <c r="QUA92" s="612"/>
      <c r="QUB92" s="612"/>
      <c r="QUC92" s="612"/>
      <c r="QUD92" s="181"/>
      <c r="QUE92" s="611"/>
      <c r="QUF92" s="612"/>
      <c r="QUG92" s="612"/>
      <c r="QUH92" s="612"/>
      <c r="QUI92" s="612"/>
      <c r="QUJ92" s="612"/>
      <c r="QUK92" s="181"/>
      <c r="QUL92" s="611"/>
      <c r="QUM92" s="612"/>
      <c r="QUN92" s="612"/>
      <c r="QUO92" s="612"/>
      <c r="QUP92" s="612"/>
      <c r="QUQ92" s="612"/>
      <c r="QUR92" s="181"/>
      <c r="QUS92" s="611"/>
      <c r="QUT92" s="612"/>
      <c r="QUU92" s="612"/>
      <c r="QUV92" s="612"/>
      <c r="QUW92" s="612"/>
      <c r="QUX92" s="612"/>
      <c r="QUY92" s="181"/>
      <c r="QUZ92" s="611"/>
      <c r="QVA92" s="612"/>
      <c r="QVB92" s="612"/>
      <c r="QVC92" s="612"/>
      <c r="QVD92" s="612"/>
      <c r="QVE92" s="612"/>
      <c r="QVF92" s="181"/>
      <c r="QVG92" s="611"/>
      <c r="QVH92" s="612"/>
      <c r="QVI92" s="612"/>
      <c r="QVJ92" s="612"/>
      <c r="QVK92" s="612"/>
      <c r="QVL92" s="612"/>
      <c r="QVM92" s="181"/>
      <c r="QVN92" s="611"/>
      <c r="QVO92" s="612"/>
      <c r="QVP92" s="612"/>
      <c r="QVQ92" s="612"/>
      <c r="QVR92" s="612"/>
      <c r="QVS92" s="612"/>
      <c r="QVT92" s="181"/>
      <c r="QVU92" s="611"/>
      <c r="QVV92" s="612"/>
      <c r="QVW92" s="612"/>
      <c r="QVX92" s="612"/>
      <c r="QVY92" s="612"/>
      <c r="QVZ92" s="612"/>
      <c r="QWA92" s="181"/>
      <c r="QWB92" s="611"/>
      <c r="QWC92" s="612"/>
      <c r="QWD92" s="612"/>
      <c r="QWE92" s="612"/>
      <c r="QWF92" s="612"/>
      <c r="QWG92" s="612"/>
      <c r="QWH92" s="181"/>
      <c r="QWI92" s="611"/>
      <c r="QWJ92" s="612"/>
      <c r="QWK92" s="612"/>
      <c r="QWL92" s="612"/>
      <c r="QWM92" s="612"/>
      <c r="QWN92" s="612"/>
      <c r="QWO92" s="181"/>
      <c r="QWP92" s="611"/>
      <c r="QWQ92" s="612"/>
      <c r="QWR92" s="612"/>
      <c r="QWS92" s="612"/>
      <c r="QWT92" s="612"/>
      <c r="QWU92" s="612"/>
      <c r="QWV92" s="181"/>
      <c r="QWW92" s="611"/>
      <c r="QWX92" s="612"/>
      <c r="QWY92" s="612"/>
      <c r="QWZ92" s="612"/>
      <c r="QXA92" s="612"/>
      <c r="QXB92" s="612"/>
      <c r="QXC92" s="181"/>
      <c r="QXD92" s="611"/>
      <c r="QXE92" s="612"/>
      <c r="QXF92" s="612"/>
      <c r="QXG92" s="612"/>
      <c r="QXH92" s="612"/>
      <c r="QXI92" s="612"/>
      <c r="QXJ92" s="181"/>
      <c r="QXK92" s="611"/>
      <c r="QXL92" s="612"/>
      <c r="QXM92" s="612"/>
      <c r="QXN92" s="612"/>
      <c r="QXO92" s="612"/>
      <c r="QXP92" s="612"/>
      <c r="QXQ92" s="181"/>
      <c r="QXR92" s="611"/>
      <c r="QXS92" s="612"/>
      <c r="QXT92" s="612"/>
      <c r="QXU92" s="612"/>
      <c r="QXV92" s="612"/>
      <c r="QXW92" s="612"/>
      <c r="QXX92" s="181"/>
      <c r="QXY92" s="611"/>
      <c r="QXZ92" s="612"/>
      <c r="QYA92" s="612"/>
      <c r="QYB92" s="612"/>
      <c r="QYC92" s="612"/>
      <c r="QYD92" s="612"/>
      <c r="QYE92" s="181"/>
      <c r="QYF92" s="611"/>
      <c r="QYG92" s="612"/>
      <c r="QYH92" s="612"/>
      <c r="QYI92" s="612"/>
      <c r="QYJ92" s="612"/>
      <c r="QYK92" s="612"/>
      <c r="QYL92" s="181"/>
      <c r="QYM92" s="611"/>
      <c r="QYN92" s="612"/>
      <c r="QYO92" s="612"/>
      <c r="QYP92" s="612"/>
      <c r="QYQ92" s="612"/>
      <c r="QYR92" s="612"/>
      <c r="QYS92" s="181"/>
      <c r="QYT92" s="611"/>
      <c r="QYU92" s="612"/>
      <c r="QYV92" s="612"/>
      <c r="QYW92" s="612"/>
      <c r="QYX92" s="612"/>
      <c r="QYY92" s="612"/>
      <c r="QYZ92" s="181"/>
      <c r="QZA92" s="611"/>
      <c r="QZB92" s="612"/>
      <c r="QZC92" s="612"/>
      <c r="QZD92" s="612"/>
      <c r="QZE92" s="612"/>
      <c r="QZF92" s="612"/>
      <c r="QZG92" s="181"/>
      <c r="QZH92" s="611"/>
      <c r="QZI92" s="612"/>
      <c r="QZJ92" s="612"/>
      <c r="QZK92" s="612"/>
      <c r="QZL92" s="612"/>
      <c r="QZM92" s="612"/>
      <c r="QZN92" s="181"/>
      <c r="QZO92" s="611"/>
      <c r="QZP92" s="612"/>
      <c r="QZQ92" s="612"/>
      <c r="QZR92" s="612"/>
      <c r="QZS92" s="612"/>
      <c r="QZT92" s="612"/>
      <c r="QZU92" s="181"/>
      <c r="QZV92" s="611"/>
      <c r="QZW92" s="612"/>
      <c r="QZX92" s="612"/>
      <c r="QZY92" s="612"/>
      <c r="QZZ92" s="612"/>
      <c r="RAA92" s="612"/>
      <c r="RAB92" s="181"/>
      <c r="RAC92" s="611"/>
      <c r="RAD92" s="612"/>
      <c r="RAE92" s="612"/>
      <c r="RAF92" s="612"/>
      <c r="RAG92" s="612"/>
      <c r="RAH92" s="612"/>
      <c r="RAI92" s="181"/>
      <c r="RAJ92" s="611"/>
      <c r="RAK92" s="612"/>
      <c r="RAL92" s="612"/>
      <c r="RAM92" s="612"/>
      <c r="RAN92" s="612"/>
      <c r="RAO92" s="612"/>
      <c r="RAP92" s="181"/>
      <c r="RAQ92" s="611"/>
      <c r="RAR92" s="612"/>
      <c r="RAS92" s="612"/>
      <c r="RAT92" s="612"/>
      <c r="RAU92" s="612"/>
      <c r="RAV92" s="612"/>
      <c r="RAW92" s="181"/>
      <c r="RAX92" s="611"/>
      <c r="RAY92" s="612"/>
      <c r="RAZ92" s="612"/>
      <c r="RBA92" s="612"/>
      <c r="RBB92" s="612"/>
      <c r="RBC92" s="612"/>
      <c r="RBD92" s="181"/>
      <c r="RBE92" s="611"/>
      <c r="RBF92" s="612"/>
      <c r="RBG92" s="612"/>
      <c r="RBH92" s="612"/>
      <c r="RBI92" s="612"/>
      <c r="RBJ92" s="612"/>
      <c r="RBK92" s="181"/>
      <c r="RBL92" s="611"/>
      <c r="RBM92" s="612"/>
      <c r="RBN92" s="612"/>
      <c r="RBO92" s="612"/>
      <c r="RBP92" s="612"/>
      <c r="RBQ92" s="612"/>
      <c r="RBR92" s="181"/>
      <c r="RBS92" s="611"/>
      <c r="RBT92" s="612"/>
      <c r="RBU92" s="612"/>
      <c r="RBV92" s="612"/>
      <c r="RBW92" s="612"/>
      <c r="RBX92" s="612"/>
      <c r="RBY92" s="181"/>
      <c r="RBZ92" s="611"/>
      <c r="RCA92" s="612"/>
      <c r="RCB92" s="612"/>
      <c r="RCC92" s="612"/>
      <c r="RCD92" s="612"/>
      <c r="RCE92" s="612"/>
      <c r="RCF92" s="181"/>
      <c r="RCG92" s="611"/>
      <c r="RCH92" s="612"/>
      <c r="RCI92" s="612"/>
      <c r="RCJ92" s="612"/>
      <c r="RCK92" s="612"/>
      <c r="RCL92" s="612"/>
      <c r="RCM92" s="181"/>
      <c r="RCN92" s="611"/>
      <c r="RCO92" s="612"/>
      <c r="RCP92" s="612"/>
      <c r="RCQ92" s="612"/>
      <c r="RCR92" s="612"/>
      <c r="RCS92" s="612"/>
      <c r="RCT92" s="181"/>
      <c r="RCU92" s="611"/>
      <c r="RCV92" s="612"/>
      <c r="RCW92" s="612"/>
      <c r="RCX92" s="612"/>
      <c r="RCY92" s="612"/>
      <c r="RCZ92" s="612"/>
      <c r="RDA92" s="181"/>
      <c r="RDB92" s="611"/>
      <c r="RDC92" s="612"/>
      <c r="RDD92" s="612"/>
      <c r="RDE92" s="612"/>
      <c r="RDF92" s="612"/>
      <c r="RDG92" s="612"/>
      <c r="RDH92" s="181"/>
      <c r="RDI92" s="611"/>
      <c r="RDJ92" s="612"/>
      <c r="RDK92" s="612"/>
      <c r="RDL92" s="612"/>
      <c r="RDM92" s="612"/>
      <c r="RDN92" s="612"/>
      <c r="RDO92" s="181"/>
      <c r="RDP92" s="611"/>
      <c r="RDQ92" s="612"/>
      <c r="RDR92" s="612"/>
      <c r="RDS92" s="612"/>
      <c r="RDT92" s="612"/>
      <c r="RDU92" s="612"/>
      <c r="RDV92" s="181"/>
      <c r="RDW92" s="611"/>
      <c r="RDX92" s="612"/>
      <c r="RDY92" s="612"/>
      <c r="RDZ92" s="612"/>
      <c r="REA92" s="612"/>
      <c r="REB92" s="612"/>
      <c r="REC92" s="181"/>
      <c r="RED92" s="611"/>
      <c r="REE92" s="612"/>
      <c r="REF92" s="612"/>
      <c r="REG92" s="612"/>
      <c r="REH92" s="612"/>
      <c r="REI92" s="612"/>
      <c r="REJ92" s="181"/>
      <c r="REK92" s="611"/>
      <c r="REL92" s="612"/>
      <c r="REM92" s="612"/>
      <c r="REN92" s="612"/>
      <c r="REO92" s="612"/>
      <c r="REP92" s="612"/>
      <c r="REQ92" s="181"/>
      <c r="RER92" s="611"/>
      <c r="RES92" s="612"/>
      <c r="RET92" s="612"/>
      <c r="REU92" s="612"/>
      <c r="REV92" s="612"/>
      <c r="REW92" s="612"/>
      <c r="REX92" s="181"/>
      <c r="REY92" s="611"/>
      <c r="REZ92" s="612"/>
      <c r="RFA92" s="612"/>
      <c r="RFB92" s="612"/>
      <c r="RFC92" s="612"/>
      <c r="RFD92" s="612"/>
      <c r="RFE92" s="181"/>
      <c r="RFF92" s="611"/>
      <c r="RFG92" s="612"/>
      <c r="RFH92" s="612"/>
      <c r="RFI92" s="612"/>
      <c r="RFJ92" s="612"/>
      <c r="RFK92" s="612"/>
      <c r="RFL92" s="181"/>
      <c r="RFM92" s="611"/>
      <c r="RFN92" s="612"/>
      <c r="RFO92" s="612"/>
      <c r="RFP92" s="612"/>
      <c r="RFQ92" s="612"/>
      <c r="RFR92" s="612"/>
      <c r="RFS92" s="181"/>
      <c r="RFT92" s="611"/>
      <c r="RFU92" s="612"/>
      <c r="RFV92" s="612"/>
      <c r="RFW92" s="612"/>
      <c r="RFX92" s="612"/>
      <c r="RFY92" s="612"/>
      <c r="RFZ92" s="181"/>
      <c r="RGA92" s="611"/>
      <c r="RGB92" s="612"/>
      <c r="RGC92" s="612"/>
      <c r="RGD92" s="612"/>
      <c r="RGE92" s="612"/>
      <c r="RGF92" s="612"/>
      <c r="RGG92" s="181"/>
      <c r="RGH92" s="611"/>
      <c r="RGI92" s="612"/>
      <c r="RGJ92" s="612"/>
      <c r="RGK92" s="612"/>
      <c r="RGL92" s="612"/>
      <c r="RGM92" s="612"/>
      <c r="RGN92" s="181"/>
      <c r="RGO92" s="611"/>
      <c r="RGP92" s="612"/>
      <c r="RGQ92" s="612"/>
      <c r="RGR92" s="612"/>
      <c r="RGS92" s="612"/>
      <c r="RGT92" s="612"/>
      <c r="RGU92" s="181"/>
      <c r="RGV92" s="611"/>
      <c r="RGW92" s="612"/>
      <c r="RGX92" s="612"/>
      <c r="RGY92" s="612"/>
      <c r="RGZ92" s="612"/>
      <c r="RHA92" s="612"/>
      <c r="RHB92" s="181"/>
      <c r="RHC92" s="611"/>
      <c r="RHD92" s="612"/>
      <c r="RHE92" s="612"/>
      <c r="RHF92" s="612"/>
      <c r="RHG92" s="612"/>
      <c r="RHH92" s="612"/>
      <c r="RHI92" s="181"/>
      <c r="RHJ92" s="611"/>
      <c r="RHK92" s="612"/>
      <c r="RHL92" s="612"/>
      <c r="RHM92" s="612"/>
      <c r="RHN92" s="612"/>
      <c r="RHO92" s="612"/>
      <c r="RHP92" s="181"/>
      <c r="RHQ92" s="611"/>
      <c r="RHR92" s="612"/>
      <c r="RHS92" s="612"/>
      <c r="RHT92" s="612"/>
      <c r="RHU92" s="612"/>
      <c r="RHV92" s="612"/>
      <c r="RHW92" s="181"/>
      <c r="RHX92" s="611"/>
      <c r="RHY92" s="612"/>
      <c r="RHZ92" s="612"/>
      <c r="RIA92" s="612"/>
      <c r="RIB92" s="612"/>
      <c r="RIC92" s="612"/>
      <c r="RID92" s="181"/>
      <c r="RIE92" s="611"/>
      <c r="RIF92" s="612"/>
      <c r="RIG92" s="612"/>
      <c r="RIH92" s="612"/>
      <c r="RII92" s="612"/>
      <c r="RIJ92" s="612"/>
      <c r="RIK92" s="181"/>
      <c r="RIL92" s="611"/>
      <c r="RIM92" s="612"/>
      <c r="RIN92" s="612"/>
      <c r="RIO92" s="612"/>
      <c r="RIP92" s="612"/>
      <c r="RIQ92" s="612"/>
      <c r="RIR92" s="181"/>
      <c r="RIS92" s="611"/>
      <c r="RIT92" s="612"/>
      <c r="RIU92" s="612"/>
      <c r="RIV92" s="612"/>
      <c r="RIW92" s="612"/>
      <c r="RIX92" s="612"/>
      <c r="RIY92" s="181"/>
      <c r="RIZ92" s="611"/>
      <c r="RJA92" s="612"/>
      <c r="RJB92" s="612"/>
      <c r="RJC92" s="612"/>
      <c r="RJD92" s="612"/>
      <c r="RJE92" s="612"/>
      <c r="RJF92" s="181"/>
      <c r="RJG92" s="611"/>
      <c r="RJH92" s="612"/>
      <c r="RJI92" s="612"/>
      <c r="RJJ92" s="612"/>
      <c r="RJK92" s="612"/>
      <c r="RJL92" s="612"/>
      <c r="RJM92" s="181"/>
      <c r="RJN92" s="611"/>
      <c r="RJO92" s="612"/>
      <c r="RJP92" s="612"/>
      <c r="RJQ92" s="612"/>
      <c r="RJR92" s="612"/>
      <c r="RJS92" s="612"/>
      <c r="RJT92" s="181"/>
      <c r="RJU92" s="611"/>
      <c r="RJV92" s="612"/>
      <c r="RJW92" s="612"/>
      <c r="RJX92" s="612"/>
      <c r="RJY92" s="612"/>
      <c r="RJZ92" s="612"/>
      <c r="RKA92" s="181"/>
      <c r="RKB92" s="611"/>
      <c r="RKC92" s="612"/>
      <c r="RKD92" s="612"/>
      <c r="RKE92" s="612"/>
      <c r="RKF92" s="612"/>
      <c r="RKG92" s="612"/>
      <c r="RKH92" s="181"/>
      <c r="RKI92" s="611"/>
      <c r="RKJ92" s="612"/>
      <c r="RKK92" s="612"/>
      <c r="RKL92" s="612"/>
      <c r="RKM92" s="612"/>
      <c r="RKN92" s="612"/>
      <c r="RKO92" s="181"/>
      <c r="RKP92" s="611"/>
      <c r="RKQ92" s="612"/>
      <c r="RKR92" s="612"/>
      <c r="RKS92" s="612"/>
      <c r="RKT92" s="612"/>
      <c r="RKU92" s="612"/>
      <c r="RKV92" s="181"/>
      <c r="RKW92" s="611"/>
      <c r="RKX92" s="612"/>
      <c r="RKY92" s="612"/>
      <c r="RKZ92" s="612"/>
      <c r="RLA92" s="612"/>
      <c r="RLB92" s="612"/>
      <c r="RLC92" s="181"/>
      <c r="RLD92" s="611"/>
      <c r="RLE92" s="612"/>
      <c r="RLF92" s="612"/>
      <c r="RLG92" s="612"/>
      <c r="RLH92" s="612"/>
      <c r="RLI92" s="612"/>
      <c r="RLJ92" s="181"/>
      <c r="RLK92" s="611"/>
      <c r="RLL92" s="612"/>
      <c r="RLM92" s="612"/>
      <c r="RLN92" s="612"/>
      <c r="RLO92" s="612"/>
      <c r="RLP92" s="612"/>
      <c r="RLQ92" s="181"/>
      <c r="RLR92" s="611"/>
      <c r="RLS92" s="612"/>
      <c r="RLT92" s="612"/>
      <c r="RLU92" s="612"/>
      <c r="RLV92" s="612"/>
      <c r="RLW92" s="612"/>
      <c r="RLX92" s="181"/>
      <c r="RLY92" s="611"/>
      <c r="RLZ92" s="612"/>
      <c r="RMA92" s="612"/>
      <c r="RMB92" s="612"/>
      <c r="RMC92" s="612"/>
      <c r="RMD92" s="612"/>
      <c r="RME92" s="181"/>
      <c r="RMF92" s="611"/>
      <c r="RMG92" s="612"/>
      <c r="RMH92" s="612"/>
      <c r="RMI92" s="612"/>
      <c r="RMJ92" s="612"/>
      <c r="RMK92" s="612"/>
      <c r="RML92" s="181"/>
      <c r="RMM92" s="611"/>
      <c r="RMN92" s="612"/>
      <c r="RMO92" s="612"/>
      <c r="RMP92" s="612"/>
      <c r="RMQ92" s="612"/>
      <c r="RMR92" s="612"/>
      <c r="RMS92" s="181"/>
      <c r="RMT92" s="611"/>
      <c r="RMU92" s="612"/>
      <c r="RMV92" s="612"/>
      <c r="RMW92" s="612"/>
      <c r="RMX92" s="612"/>
      <c r="RMY92" s="612"/>
      <c r="RMZ92" s="181"/>
      <c r="RNA92" s="611"/>
      <c r="RNB92" s="612"/>
      <c r="RNC92" s="612"/>
      <c r="RND92" s="612"/>
      <c r="RNE92" s="612"/>
      <c r="RNF92" s="612"/>
      <c r="RNG92" s="181"/>
      <c r="RNH92" s="611"/>
      <c r="RNI92" s="612"/>
      <c r="RNJ92" s="612"/>
      <c r="RNK92" s="612"/>
      <c r="RNL92" s="612"/>
      <c r="RNM92" s="612"/>
      <c r="RNN92" s="181"/>
      <c r="RNO92" s="611"/>
      <c r="RNP92" s="612"/>
      <c r="RNQ92" s="612"/>
      <c r="RNR92" s="612"/>
      <c r="RNS92" s="612"/>
      <c r="RNT92" s="612"/>
      <c r="RNU92" s="181"/>
      <c r="RNV92" s="611"/>
      <c r="RNW92" s="612"/>
      <c r="RNX92" s="612"/>
      <c r="RNY92" s="612"/>
      <c r="RNZ92" s="612"/>
      <c r="ROA92" s="612"/>
      <c r="ROB92" s="181"/>
      <c r="ROC92" s="611"/>
      <c r="ROD92" s="612"/>
      <c r="ROE92" s="612"/>
      <c r="ROF92" s="612"/>
      <c r="ROG92" s="612"/>
      <c r="ROH92" s="612"/>
      <c r="ROI92" s="181"/>
      <c r="ROJ92" s="611"/>
      <c r="ROK92" s="612"/>
      <c r="ROL92" s="612"/>
      <c r="ROM92" s="612"/>
      <c r="RON92" s="612"/>
      <c r="ROO92" s="612"/>
      <c r="ROP92" s="181"/>
      <c r="ROQ92" s="611"/>
      <c r="ROR92" s="612"/>
      <c r="ROS92" s="612"/>
      <c r="ROT92" s="612"/>
      <c r="ROU92" s="612"/>
      <c r="ROV92" s="612"/>
      <c r="ROW92" s="181"/>
      <c r="ROX92" s="611"/>
      <c r="ROY92" s="612"/>
      <c r="ROZ92" s="612"/>
      <c r="RPA92" s="612"/>
      <c r="RPB92" s="612"/>
      <c r="RPC92" s="612"/>
      <c r="RPD92" s="181"/>
      <c r="RPE92" s="611"/>
      <c r="RPF92" s="612"/>
      <c r="RPG92" s="612"/>
      <c r="RPH92" s="612"/>
      <c r="RPI92" s="612"/>
      <c r="RPJ92" s="612"/>
      <c r="RPK92" s="181"/>
      <c r="RPL92" s="611"/>
      <c r="RPM92" s="612"/>
      <c r="RPN92" s="612"/>
      <c r="RPO92" s="612"/>
      <c r="RPP92" s="612"/>
      <c r="RPQ92" s="612"/>
      <c r="RPR92" s="181"/>
      <c r="RPS92" s="611"/>
      <c r="RPT92" s="612"/>
      <c r="RPU92" s="612"/>
      <c r="RPV92" s="612"/>
      <c r="RPW92" s="612"/>
      <c r="RPX92" s="612"/>
      <c r="RPY92" s="181"/>
      <c r="RPZ92" s="611"/>
      <c r="RQA92" s="612"/>
      <c r="RQB92" s="612"/>
      <c r="RQC92" s="612"/>
      <c r="RQD92" s="612"/>
      <c r="RQE92" s="612"/>
      <c r="RQF92" s="181"/>
      <c r="RQG92" s="611"/>
      <c r="RQH92" s="612"/>
      <c r="RQI92" s="612"/>
      <c r="RQJ92" s="612"/>
      <c r="RQK92" s="612"/>
      <c r="RQL92" s="612"/>
      <c r="RQM92" s="181"/>
      <c r="RQN92" s="611"/>
      <c r="RQO92" s="612"/>
      <c r="RQP92" s="612"/>
      <c r="RQQ92" s="612"/>
      <c r="RQR92" s="612"/>
      <c r="RQS92" s="612"/>
      <c r="RQT92" s="181"/>
      <c r="RQU92" s="611"/>
      <c r="RQV92" s="612"/>
      <c r="RQW92" s="612"/>
      <c r="RQX92" s="612"/>
      <c r="RQY92" s="612"/>
      <c r="RQZ92" s="612"/>
      <c r="RRA92" s="181"/>
      <c r="RRB92" s="611"/>
      <c r="RRC92" s="612"/>
      <c r="RRD92" s="612"/>
      <c r="RRE92" s="612"/>
      <c r="RRF92" s="612"/>
      <c r="RRG92" s="612"/>
      <c r="RRH92" s="181"/>
      <c r="RRI92" s="611"/>
      <c r="RRJ92" s="612"/>
      <c r="RRK92" s="612"/>
      <c r="RRL92" s="612"/>
      <c r="RRM92" s="612"/>
      <c r="RRN92" s="612"/>
      <c r="RRO92" s="181"/>
      <c r="RRP92" s="611"/>
      <c r="RRQ92" s="612"/>
      <c r="RRR92" s="612"/>
      <c r="RRS92" s="612"/>
      <c r="RRT92" s="612"/>
      <c r="RRU92" s="612"/>
      <c r="RRV92" s="181"/>
      <c r="RRW92" s="611"/>
      <c r="RRX92" s="612"/>
      <c r="RRY92" s="612"/>
      <c r="RRZ92" s="612"/>
      <c r="RSA92" s="612"/>
      <c r="RSB92" s="612"/>
      <c r="RSC92" s="181"/>
      <c r="RSD92" s="611"/>
      <c r="RSE92" s="612"/>
      <c r="RSF92" s="612"/>
      <c r="RSG92" s="612"/>
      <c r="RSH92" s="612"/>
      <c r="RSI92" s="612"/>
      <c r="RSJ92" s="181"/>
      <c r="RSK92" s="611"/>
      <c r="RSL92" s="612"/>
      <c r="RSM92" s="612"/>
      <c r="RSN92" s="612"/>
      <c r="RSO92" s="612"/>
      <c r="RSP92" s="612"/>
      <c r="RSQ92" s="181"/>
      <c r="RSR92" s="611"/>
      <c r="RSS92" s="612"/>
      <c r="RST92" s="612"/>
      <c r="RSU92" s="612"/>
      <c r="RSV92" s="612"/>
      <c r="RSW92" s="612"/>
      <c r="RSX92" s="181"/>
      <c r="RSY92" s="611"/>
      <c r="RSZ92" s="612"/>
      <c r="RTA92" s="612"/>
      <c r="RTB92" s="612"/>
      <c r="RTC92" s="612"/>
      <c r="RTD92" s="612"/>
      <c r="RTE92" s="181"/>
      <c r="RTF92" s="611"/>
      <c r="RTG92" s="612"/>
      <c r="RTH92" s="612"/>
      <c r="RTI92" s="612"/>
      <c r="RTJ92" s="612"/>
      <c r="RTK92" s="612"/>
      <c r="RTL92" s="181"/>
      <c r="RTM92" s="611"/>
      <c r="RTN92" s="612"/>
      <c r="RTO92" s="612"/>
      <c r="RTP92" s="612"/>
      <c r="RTQ92" s="612"/>
      <c r="RTR92" s="612"/>
      <c r="RTS92" s="181"/>
      <c r="RTT92" s="611"/>
      <c r="RTU92" s="612"/>
      <c r="RTV92" s="612"/>
      <c r="RTW92" s="612"/>
      <c r="RTX92" s="612"/>
      <c r="RTY92" s="612"/>
      <c r="RTZ92" s="181"/>
      <c r="RUA92" s="611"/>
      <c r="RUB92" s="612"/>
      <c r="RUC92" s="612"/>
      <c r="RUD92" s="612"/>
      <c r="RUE92" s="612"/>
      <c r="RUF92" s="612"/>
      <c r="RUG92" s="181"/>
      <c r="RUH92" s="611"/>
      <c r="RUI92" s="612"/>
      <c r="RUJ92" s="612"/>
      <c r="RUK92" s="612"/>
      <c r="RUL92" s="612"/>
      <c r="RUM92" s="612"/>
      <c r="RUN92" s="181"/>
      <c r="RUO92" s="611"/>
      <c r="RUP92" s="612"/>
      <c r="RUQ92" s="612"/>
      <c r="RUR92" s="612"/>
      <c r="RUS92" s="612"/>
      <c r="RUT92" s="612"/>
      <c r="RUU92" s="181"/>
      <c r="RUV92" s="611"/>
      <c r="RUW92" s="612"/>
      <c r="RUX92" s="612"/>
      <c r="RUY92" s="612"/>
      <c r="RUZ92" s="612"/>
      <c r="RVA92" s="612"/>
      <c r="RVB92" s="181"/>
      <c r="RVC92" s="611"/>
      <c r="RVD92" s="612"/>
      <c r="RVE92" s="612"/>
      <c r="RVF92" s="612"/>
      <c r="RVG92" s="612"/>
      <c r="RVH92" s="612"/>
      <c r="RVI92" s="181"/>
      <c r="RVJ92" s="611"/>
      <c r="RVK92" s="612"/>
      <c r="RVL92" s="612"/>
      <c r="RVM92" s="612"/>
      <c r="RVN92" s="612"/>
      <c r="RVO92" s="612"/>
      <c r="RVP92" s="181"/>
      <c r="RVQ92" s="611"/>
      <c r="RVR92" s="612"/>
      <c r="RVS92" s="612"/>
      <c r="RVT92" s="612"/>
      <c r="RVU92" s="612"/>
      <c r="RVV92" s="612"/>
      <c r="RVW92" s="181"/>
      <c r="RVX92" s="611"/>
      <c r="RVY92" s="612"/>
      <c r="RVZ92" s="612"/>
      <c r="RWA92" s="612"/>
      <c r="RWB92" s="612"/>
      <c r="RWC92" s="612"/>
      <c r="RWD92" s="181"/>
      <c r="RWE92" s="611"/>
      <c r="RWF92" s="612"/>
      <c r="RWG92" s="612"/>
      <c r="RWH92" s="612"/>
      <c r="RWI92" s="612"/>
      <c r="RWJ92" s="612"/>
      <c r="RWK92" s="181"/>
      <c r="RWL92" s="611"/>
      <c r="RWM92" s="612"/>
      <c r="RWN92" s="612"/>
      <c r="RWO92" s="612"/>
      <c r="RWP92" s="612"/>
      <c r="RWQ92" s="612"/>
      <c r="RWR92" s="181"/>
      <c r="RWS92" s="611"/>
      <c r="RWT92" s="612"/>
      <c r="RWU92" s="612"/>
      <c r="RWV92" s="612"/>
      <c r="RWW92" s="612"/>
      <c r="RWX92" s="612"/>
      <c r="RWY92" s="181"/>
      <c r="RWZ92" s="611"/>
      <c r="RXA92" s="612"/>
      <c r="RXB92" s="612"/>
      <c r="RXC92" s="612"/>
      <c r="RXD92" s="612"/>
      <c r="RXE92" s="612"/>
      <c r="RXF92" s="181"/>
      <c r="RXG92" s="611"/>
      <c r="RXH92" s="612"/>
      <c r="RXI92" s="612"/>
      <c r="RXJ92" s="612"/>
      <c r="RXK92" s="612"/>
      <c r="RXL92" s="612"/>
      <c r="RXM92" s="181"/>
      <c r="RXN92" s="611"/>
      <c r="RXO92" s="612"/>
      <c r="RXP92" s="612"/>
      <c r="RXQ92" s="612"/>
      <c r="RXR92" s="612"/>
      <c r="RXS92" s="612"/>
      <c r="RXT92" s="181"/>
      <c r="RXU92" s="611"/>
      <c r="RXV92" s="612"/>
      <c r="RXW92" s="612"/>
      <c r="RXX92" s="612"/>
      <c r="RXY92" s="612"/>
      <c r="RXZ92" s="612"/>
      <c r="RYA92" s="181"/>
      <c r="RYB92" s="611"/>
      <c r="RYC92" s="612"/>
      <c r="RYD92" s="612"/>
      <c r="RYE92" s="612"/>
      <c r="RYF92" s="612"/>
      <c r="RYG92" s="612"/>
      <c r="RYH92" s="181"/>
      <c r="RYI92" s="611"/>
      <c r="RYJ92" s="612"/>
      <c r="RYK92" s="612"/>
      <c r="RYL92" s="612"/>
      <c r="RYM92" s="612"/>
      <c r="RYN92" s="612"/>
      <c r="RYO92" s="181"/>
      <c r="RYP92" s="611"/>
      <c r="RYQ92" s="612"/>
      <c r="RYR92" s="612"/>
      <c r="RYS92" s="612"/>
      <c r="RYT92" s="612"/>
      <c r="RYU92" s="612"/>
      <c r="RYV92" s="181"/>
      <c r="RYW92" s="611"/>
      <c r="RYX92" s="612"/>
      <c r="RYY92" s="612"/>
      <c r="RYZ92" s="612"/>
      <c r="RZA92" s="612"/>
      <c r="RZB92" s="612"/>
      <c r="RZC92" s="181"/>
      <c r="RZD92" s="611"/>
      <c r="RZE92" s="612"/>
      <c r="RZF92" s="612"/>
      <c r="RZG92" s="612"/>
      <c r="RZH92" s="612"/>
      <c r="RZI92" s="612"/>
      <c r="RZJ92" s="181"/>
      <c r="RZK92" s="611"/>
      <c r="RZL92" s="612"/>
      <c r="RZM92" s="612"/>
      <c r="RZN92" s="612"/>
      <c r="RZO92" s="612"/>
      <c r="RZP92" s="612"/>
      <c r="RZQ92" s="181"/>
      <c r="RZR92" s="611"/>
      <c r="RZS92" s="612"/>
      <c r="RZT92" s="612"/>
      <c r="RZU92" s="612"/>
      <c r="RZV92" s="612"/>
      <c r="RZW92" s="612"/>
      <c r="RZX92" s="181"/>
      <c r="RZY92" s="611"/>
      <c r="RZZ92" s="612"/>
      <c r="SAA92" s="612"/>
      <c r="SAB92" s="612"/>
      <c r="SAC92" s="612"/>
      <c r="SAD92" s="612"/>
      <c r="SAE92" s="181"/>
      <c r="SAF92" s="611"/>
      <c r="SAG92" s="612"/>
      <c r="SAH92" s="612"/>
      <c r="SAI92" s="612"/>
      <c r="SAJ92" s="612"/>
      <c r="SAK92" s="612"/>
      <c r="SAL92" s="181"/>
      <c r="SAM92" s="611"/>
      <c r="SAN92" s="612"/>
      <c r="SAO92" s="612"/>
      <c r="SAP92" s="612"/>
      <c r="SAQ92" s="612"/>
      <c r="SAR92" s="612"/>
      <c r="SAS92" s="181"/>
      <c r="SAT92" s="611"/>
      <c r="SAU92" s="612"/>
      <c r="SAV92" s="612"/>
      <c r="SAW92" s="612"/>
      <c r="SAX92" s="612"/>
      <c r="SAY92" s="612"/>
      <c r="SAZ92" s="181"/>
      <c r="SBA92" s="611"/>
      <c r="SBB92" s="612"/>
      <c r="SBC92" s="612"/>
      <c r="SBD92" s="612"/>
      <c r="SBE92" s="612"/>
      <c r="SBF92" s="612"/>
      <c r="SBG92" s="181"/>
      <c r="SBH92" s="611"/>
      <c r="SBI92" s="612"/>
      <c r="SBJ92" s="612"/>
      <c r="SBK92" s="612"/>
      <c r="SBL92" s="612"/>
      <c r="SBM92" s="612"/>
      <c r="SBN92" s="181"/>
      <c r="SBO92" s="611"/>
      <c r="SBP92" s="612"/>
      <c r="SBQ92" s="612"/>
      <c r="SBR92" s="612"/>
      <c r="SBS92" s="612"/>
      <c r="SBT92" s="612"/>
      <c r="SBU92" s="181"/>
      <c r="SBV92" s="611"/>
      <c r="SBW92" s="612"/>
      <c r="SBX92" s="612"/>
      <c r="SBY92" s="612"/>
      <c r="SBZ92" s="612"/>
      <c r="SCA92" s="612"/>
      <c r="SCB92" s="181"/>
      <c r="SCC92" s="611"/>
      <c r="SCD92" s="612"/>
      <c r="SCE92" s="612"/>
      <c r="SCF92" s="612"/>
      <c r="SCG92" s="612"/>
      <c r="SCH92" s="612"/>
      <c r="SCI92" s="181"/>
      <c r="SCJ92" s="611"/>
      <c r="SCK92" s="612"/>
      <c r="SCL92" s="612"/>
      <c r="SCM92" s="612"/>
      <c r="SCN92" s="612"/>
      <c r="SCO92" s="612"/>
      <c r="SCP92" s="181"/>
      <c r="SCQ92" s="611"/>
      <c r="SCR92" s="612"/>
      <c r="SCS92" s="612"/>
      <c r="SCT92" s="612"/>
      <c r="SCU92" s="612"/>
      <c r="SCV92" s="612"/>
      <c r="SCW92" s="181"/>
      <c r="SCX92" s="611"/>
      <c r="SCY92" s="612"/>
      <c r="SCZ92" s="612"/>
      <c r="SDA92" s="612"/>
      <c r="SDB92" s="612"/>
      <c r="SDC92" s="612"/>
      <c r="SDD92" s="181"/>
      <c r="SDE92" s="611"/>
      <c r="SDF92" s="612"/>
      <c r="SDG92" s="612"/>
      <c r="SDH92" s="612"/>
      <c r="SDI92" s="612"/>
      <c r="SDJ92" s="612"/>
      <c r="SDK92" s="181"/>
      <c r="SDL92" s="611"/>
      <c r="SDM92" s="612"/>
      <c r="SDN92" s="612"/>
      <c r="SDO92" s="612"/>
      <c r="SDP92" s="612"/>
      <c r="SDQ92" s="612"/>
      <c r="SDR92" s="181"/>
      <c r="SDS92" s="611"/>
      <c r="SDT92" s="612"/>
      <c r="SDU92" s="612"/>
      <c r="SDV92" s="612"/>
      <c r="SDW92" s="612"/>
      <c r="SDX92" s="612"/>
      <c r="SDY92" s="181"/>
      <c r="SDZ92" s="611"/>
      <c r="SEA92" s="612"/>
      <c r="SEB92" s="612"/>
      <c r="SEC92" s="612"/>
      <c r="SED92" s="612"/>
      <c r="SEE92" s="612"/>
      <c r="SEF92" s="181"/>
      <c r="SEG92" s="611"/>
      <c r="SEH92" s="612"/>
      <c r="SEI92" s="612"/>
      <c r="SEJ92" s="612"/>
      <c r="SEK92" s="612"/>
      <c r="SEL92" s="612"/>
      <c r="SEM92" s="181"/>
      <c r="SEN92" s="611"/>
      <c r="SEO92" s="612"/>
      <c r="SEP92" s="612"/>
      <c r="SEQ92" s="612"/>
      <c r="SER92" s="612"/>
      <c r="SES92" s="612"/>
      <c r="SET92" s="181"/>
      <c r="SEU92" s="611"/>
      <c r="SEV92" s="612"/>
      <c r="SEW92" s="612"/>
      <c r="SEX92" s="612"/>
      <c r="SEY92" s="612"/>
      <c r="SEZ92" s="612"/>
      <c r="SFA92" s="181"/>
      <c r="SFB92" s="611"/>
      <c r="SFC92" s="612"/>
      <c r="SFD92" s="612"/>
      <c r="SFE92" s="612"/>
      <c r="SFF92" s="612"/>
      <c r="SFG92" s="612"/>
      <c r="SFH92" s="181"/>
      <c r="SFI92" s="611"/>
      <c r="SFJ92" s="612"/>
      <c r="SFK92" s="612"/>
      <c r="SFL92" s="612"/>
      <c r="SFM92" s="612"/>
      <c r="SFN92" s="612"/>
      <c r="SFO92" s="181"/>
      <c r="SFP92" s="611"/>
      <c r="SFQ92" s="612"/>
      <c r="SFR92" s="612"/>
      <c r="SFS92" s="612"/>
      <c r="SFT92" s="612"/>
      <c r="SFU92" s="612"/>
      <c r="SFV92" s="181"/>
      <c r="SFW92" s="611"/>
      <c r="SFX92" s="612"/>
      <c r="SFY92" s="612"/>
      <c r="SFZ92" s="612"/>
      <c r="SGA92" s="612"/>
      <c r="SGB92" s="612"/>
      <c r="SGC92" s="181"/>
      <c r="SGD92" s="611"/>
      <c r="SGE92" s="612"/>
      <c r="SGF92" s="612"/>
      <c r="SGG92" s="612"/>
      <c r="SGH92" s="612"/>
      <c r="SGI92" s="612"/>
      <c r="SGJ92" s="181"/>
      <c r="SGK92" s="611"/>
      <c r="SGL92" s="612"/>
      <c r="SGM92" s="612"/>
      <c r="SGN92" s="612"/>
      <c r="SGO92" s="612"/>
      <c r="SGP92" s="612"/>
      <c r="SGQ92" s="181"/>
      <c r="SGR92" s="611"/>
      <c r="SGS92" s="612"/>
      <c r="SGT92" s="612"/>
      <c r="SGU92" s="612"/>
      <c r="SGV92" s="612"/>
      <c r="SGW92" s="612"/>
      <c r="SGX92" s="181"/>
      <c r="SGY92" s="611"/>
      <c r="SGZ92" s="612"/>
      <c r="SHA92" s="612"/>
      <c r="SHB92" s="612"/>
      <c r="SHC92" s="612"/>
      <c r="SHD92" s="612"/>
      <c r="SHE92" s="181"/>
      <c r="SHF92" s="611"/>
      <c r="SHG92" s="612"/>
      <c r="SHH92" s="612"/>
      <c r="SHI92" s="612"/>
      <c r="SHJ92" s="612"/>
      <c r="SHK92" s="612"/>
      <c r="SHL92" s="181"/>
      <c r="SHM92" s="611"/>
      <c r="SHN92" s="612"/>
      <c r="SHO92" s="612"/>
      <c r="SHP92" s="612"/>
      <c r="SHQ92" s="612"/>
      <c r="SHR92" s="612"/>
      <c r="SHS92" s="181"/>
      <c r="SHT92" s="611"/>
      <c r="SHU92" s="612"/>
      <c r="SHV92" s="612"/>
      <c r="SHW92" s="612"/>
      <c r="SHX92" s="612"/>
      <c r="SHY92" s="612"/>
      <c r="SHZ92" s="181"/>
      <c r="SIA92" s="611"/>
      <c r="SIB92" s="612"/>
      <c r="SIC92" s="612"/>
      <c r="SID92" s="612"/>
      <c r="SIE92" s="612"/>
      <c r="SIF92" s="612"/>
      <c r="SIG92" s="181"/>
      <c r="SIH92" s="611"/>
      <c r="SII92" s="612"/>
      <c r="SIJ92" s="612"/>
      <c r="SIK92" s="612"/>
      <c r="SIL92" s="612"/>
      <c r="SIM92" s="612"/>
      <c r="SIN92" s="181"/>
      <c r="SIO92" s="611"/>
      <c r="SIP92" s="612"/>
      <c r="SIQ92" s="612"/>
      <c r="SIR92" s="612"/>
      <c r="SIS92" s="612"/>
      <c r="SIT92" s="612"/>
      <c r="SIU92" s="181"/>
      <c r="SIV92" s="611"/>
      <c r="SIW92" s="612"/>
      <c r="SIX92" s="612"/>
      <c r="SIY92" s="612"/>
      <c r="SIZ92" s="612"/>
      <c r="SJA92" s="612"/>
      <c r="SJB92" s="181"/>
      <c r="SJC92" s="611"/>
      <c r="SJD92" s="612"/>
      <c r="SJE92" s="612"/>
      <c r="SJF92" s="612"/>
      <c r="SJG92" s="612"/>
      <c r="SJH92" s="612"/>
      <c r="SJI92" s="181"/>
      <c r="SJJ92" s="611"/>
      <c r="SJK92" s="612"/>
      <c r="SJL92" s="612"/>
      <c r="SJM92" s="612"/>
      <c r="SJN92" s="612"/>
      <c r="SJO92" s="612"/>
      <c r="SJP92" s="181"/>
      <c r="SJQ92" s="611"/>
      <c r="SJR92" s="612"/>
      <c r="SJS92" s="612"/>
      <c r="SJT92" s="612"/>
      <c r="SJU92" s="612"/>
      <c r="SJV92" s="612"/>
      <c r="SJW92" s="181"/>
      <c r="SJX92" s="611"/>
      <c r="SJY92" s="612"/>
      <c r="SJZ92" s="612"/>
      <c r="SKA92" s="612"/>
      <c r="SKB92" s="612"/>
      <c r="SKC92" s="612"/>
      <c r="SKD92" s="181"/>
      <c r="SKE92" s="611"/>
      <c r="SKF92" s="612"/>
      <c r="SKG92" s="612"/>
      <c r="SKH92" s="612"/>
      <c r="SKI92" s="612"/>
      <c r="SKJ92" s="612"/>
      <c r="SKK92" s="181"/>
      <c r="SKL92" s="611"/>
      <c r="SKM92" s="612"/>
      <c r="SKN92" s="612"/>
      <c r="SKO92" s="612"/>
      <c r="SKP92" s="612"/>
      <c r="SKQ92" s="612"/>
      <c r="SKR92" s="181"/>
      <c r="SKS92" s="611"/>
      <c r="SKT92" s="612"/>
      <c r="SKU92" s="612"/>
      <c r="SKV92" s="612"/>
      <c r="SKW92" s="612"/>
      <c r="SKX92" s="612"/>
      <c r="SKY92" s="181"/>
      <c r="SKZ92" s="611"/>
      <c r="SLA92" s="612"/>
      <c r="SLB92" s="612"/>
      <c r="SLC92" s="612"/>
      <c r="SLD92" s="612"/>
      <c r="SLE92" s="612"/>
      <c r="SLF92" s="181"/>
      <c r="SLG92" s="611"/>
      <c r="SLH92" s="612"/>
      <c r="SLI92" s="612"/>
      <c r="SLJ92" s="612"/>
      <c r="SLK92" s="612"/>
      <c r="SLL92" s="612"/>
      <c r="SLM92" s="181"/>
      <c r="SLN92" s="611"/>
      <c r="SLO92" s="612"/>
      <c r="SLP92" s="612"/>
      <c r="SLQ92" s="612"/>
      <c r="SLR92" s="612"/>
      <c r="SLS92" s="612"/>
      <c r="SLT92" s="181"/>
      <c r="SLU92" s="611"/>
      <c r="SLV92" s="612"/>
      <c r="SLW92" s="612"/>
      <c r="SLX92" s="612"/>
      <c r="SLY92" s="612"/>
      <c r="SLZ92" s="612"/>
      <c r="SMA92" s="181"/>
      <c r="SMB92" s="611"/>
      <c r="SMC92" s="612"/>
      <c r="SMD92" s="612"/>
      <c r="SME92" s="612"/>
      <c r="SMF92" s="612"/>
      <c r="SMG92" s="612"/>
      <c r="SMH92" s="181"/>
      <c r="SMI92" s="611"/>
      <c r="SMJ92" s="612"/>
      <c r="SMK92" s="612"/>
      <c r="SML92" s="612"/>
      <c r="SMM92" s="612"/>
      <c r="SMN92" s="612"/>
      <c r="SMO92" s="181"/>
      <c r="SMP92" s="611"/>
      <c r="SMQ92" s="612"/>
      <c r="SMR92" s="612"/>
      <c r="SMS92" s="612"/>
      <c r="SMT92" s="612"/>
      <c r="SMU92" s="612"/>
      <c r="SMV92" s="181"/>
      <c r="SMW92" s="611"/>
      <c r="SMX92" s="612"/>
      <c r="SMY92" s="612"/>
      <c r="SMZ92" s="612"/>
      <c r="SNA92" s="612"/>
      <c r="SNB92" s="612"/>
      <c r="SNC92" s="181"/>
      <c r="SND92" s="611"/>
      <c r="SNE92" s="612"/>
      <c r="SNF92" s="612"/>
      <c r="SNG92" s="612"/>
      <c r="SNH92" s="612"/>
      <c r="SNI92" s="612"/>
      <c r="SNJ92" s="181"/>
      <c r="SNK92" s="611"/>
      <c r="SNL92" s="612"/>
      <c r="SNM92" s="612"/>
      <c r="SNN92" s="612"/>
      <c r="SNO92" s="612"/>
      <c r="SNP92" s="612"/>
      <c r="SNQ92" s="181"/>
      <c r="SNR92" s="611"/>
      <c r="SNS92" s="612"/>
      <c r="SNT92" s="612"/>
      <c r="SNU92" s="612"/>
      <c r="SNV92" s="612"/>
      <c r="SNW92" s="612"/>
      <c r="SNX92" s="181"/>
      <c r="SNY92" s="611"/>
      <c r="SNZ92" s="612"/>
      <c r="SOA92" s="612"/>
      <c r="SOB92" s="612"/>
      <c r="SOC92" s="612"/>
      <c r="SOD92" s="612"/>
      <c r="SOE92" s="181"/>
      <c r="SOF92" s="611"/>
      <c r="SOG92" s="612"/>
      <c r="SOH92" s="612"/>
      <c r="SOI92" s="612"/>
      <c r="SOJ92" s="612"/>
      <c r="SOK92" s="612"/>
      <c r="SOL92" s="181"/>
      <c r="SOM92" s="611"/>
      <c r="SON92" s="612"/>
      <c r="SOO92" s="612"/>
      <c r="SOP92" s="612"/>
      <c r="SOQ92" s="612"/>
      <c r="SOR92" s="612"/>
      <c r="SOS92" s="181"/>
      <c r="SOT92" s="611"/>
      <c r="SOU92" s="612"/>
      <c r="SOV92" s="612"/>
      <c r="SOW92" s="612"/>
      <c r="SOX92" s="612"/>
      <c r="SOY92" s="612"/>
      <c r="SOZ92" s="181"/>
      <c r="SPA92" s="611"/>
      <c r="SPB92" s="612"/>
      <c r="SPC92" s="612"/>
      <c r="SPD92" s="612"/>
      <c r="SPE92" s="612"/>
      <c r="SPF92" s="612"/>
      <c r="SPG92" s="181"/>
      <c r="SPH92" s="611"/>
      <c r="SPI92" s="612"/>
      <c r="SPJ92" s="612"/>
      <c r="SPK92" s="612"/>
      <c r="SPL92" s="612"/>
      <c r="SPM92" s="612"/>
      <c r="SPN92" s="181"/>
      <c r="SPO92" s="611"/>
      <c r="SPP92" s="612"/>
      <c r="SPQ92" s="612"/>
      <c r="SPR92" s="612"/>
      <c r="SPS92" s="612"/>
      <c r="SPT92" s="612"/>
      <c r="SPU92" s="181"/>
      <c r="SPV92" s="611"/>
      <c r="SPW92" s="612"/>
      <c r="SPX92" s="612"/>
      <c r="SPY92" s="612"/>
      <c r="SPZ92" s="612"/>
      <c r="SQA92" s="612"/>
      <c r="SQB92" s="181"/>
      <c r="SQC92" s="611"/>
      <c r="SQD92" s="612"/>
      <c r="SQE92" s="612"/>
      <c r="SQF92" s="612"/>
      <c r="SQG92" s="612"/>
      <c r="SQH92" s="612"/>
      <c r="SQI92" s="181"/>
      <c r="SQJ92" s="611"/>
      <c r="SQK92" s="612"/>
      <c r="SQL92" s="612"/>
      <c r="SQM92" s="612"/>
      <c r="SQN92" s="612"/>
      <c r="SQO92" s="612"/>
      <c r="SQP92" s="181"/>
      <c r="SQQ92" s="611"/>
      <c r="SQR92" s="612"/>
      <c r="SQS92" s="612"/>
      <c r="SQT92" s="612"/>
      <c r="SQU92" s="612"/>
      <c r="SQV92" s="612"/>
      <c r="SQW92" s="181"/>
      <c r="SQX92" s="611"/>
      <c r="SQY92" s="612"/>
      <c r="SQZ92" s="612"/>
      <c r="SRA92" s="612"/>
      <c r="SRB92" s="612"/>
      <c r="SRC92" s="612"/>
      <c r="SRD92" s="181"/>
      <c r="SRE92" s="611"/>
      <c r="SRF92" s="612"/>
      <c r="SRG92" s="612"/>
      <c r="SRH92" s="612"/>
      <c r="SRI92" s="612"/>
      <c r="SRJ92" s="612"/>
      <c r="SRK92" s="181"/>
      <c r="SRL92" s="611"/>
      <c r="SRM92" s="612"/>
      <c r="SRN92" s="612"/>
      <c r="SRO92" s="612"/>
      <c r="SRP92" s="612"/>
      <c r="SRQ92" s="612"/>
      <c r="SRR92" s="181"/>
      <c r="SRS92" s="611"/>
      <c r="SRT92" s="612"/>
      <c r="SRU92" s="612"/>
      <c r="SRV92" s="612"/>
      <c r="SRW92" s="612"/>
      <c r="SRX92" s="612"/>
      <c r="SRY92" s="181"/>
      <c r="SRZ92" s="611"/>
      <c r="SSA92" s="612"/>
      <c r="SSB92" s="612"/>
      <c r="SSC92" s="612"/>
      <c r="SSD92" s="612"/>
      <c r="SSE92" s="612"/>
      <c r="SSF92" s="181"/>
      <c r="SSG92" s="611"/>
      <c r="SSH92" s="612"/>
      <c r="SSI92" s="612"/>
      <c r="SSJ92" s="612"/>
      <c r="SSK92" s="612"/>
      <c r="SSL92" s="612"/>
      <c r="SSM92" s="181"/>
      <c r="SSN92" s="611"/>
      <c r="SSO92" s="612"/>
      <c r="SSP92" s="612"/>
      <c r="SSQ92" s="612"/>
      <c r="SSR92" s="612"/>
      <c r="SSS92" s="612"/>
      <c r="SST92" s="181"/>
      <c r="SSU92" s="611"/>
      <c r="SSV92" s="612"/>
      <c r="SSW92" s="612"/>
      <c r="SSX92" s="612"/>
      <c r="SSY92" s="612"/>
      <c r="SSZ92" s="612"/>
      <c r="STA92" s="181"/>
      <c r="STB92" s="611"/>
      <c r="STC92" s="612"/>
      <c r="STD92" s="612"/>
      <c r="STE92" s="612"/>
      <c r="STF92" s="612"/>
      <c r="STG92" s="612"/>
      <c r="STH92" s="181"/>
      <c r="STI92" s="611"/>
      <c r="STJ92" s="612"/>
      <c r="STK92" s="612"/>
      <c r="STL92" s="612"/>
      <c r="STM92" s="612"/>
      <c r="STN92" s="612"/>
      <c r="STO92" s="181"/>
      <c r="STP92" s="611"/>
      <c r="STQ92" s="612"/>
      <c r="STR92" s="612"/>
      <c r="STS92" s="612"/>
      <c r="STT92" s="612"/>
      <c r="STU92" s="612"/>
      <c r="STV92" s="181"/>
      <c r="STW92" s="611"/>
      <c r="STX92" s="612"/>
      <c r="STY92" s="612"/>
      <c r="STZ92" s="612"/>
      <c r="SUA92" s="612"/>
      <c r="SUB92" s="612"/>
      <c r="SUC92" s="181"/>
      <c r="SUD92" s="611"/>
      <c r="SUE92" s="612"/>
      <c r="SUF92" s="612"/>
      <c r="SUG92" s="612"/>
      <c r="SUH92" s="612"/>
      <c r="SUI92" s="612"/>
      <c r="SUJ92" s="181"/>
      <c r="SUK92" s="611"/>
      <c r="SUL92" s="612"/>
      <c r="SUM92" s="612"/>
      <c r="SUN92" s="612"/>
      <c r="SUO92" s="612"/>
      <c r="SUP92" s="612"/>
      <c r="SUQ92" s="181"/>
      <c r="SUR92" s="611"/>
      <c r="SUS92" s="612"/>
      <c r="SUT92" s="612"/>
      <c r="SUU92" s="612"/>
      <c r="SUV92" s="612"/>
      <c r="SUW92" s="612"/>
      <c r="SUX92" s="181"/>
      <c r="SUY92" s="611"/>
      <c r="SUZ92" s="612"/>
      <c r="SVA92" s="612"/>
      <c r="SVB92" s="612"/>
      <c r="SVC92" s="612"/>
      <c r="SVD92" s="612"/>
      <c r="SVE92" s="181"/>
      <c r="SVF92" s="611"/>
      <c r="SVG92" s="612"/>
      <c r="SVH92" s="612"/>
      <c r="SVI92" s="612"/>
      <c r="SVJ92" s="612"/>
      <c r="SVK92" s="612"/>
      <c r="SVL92" s="181"/>
      <c r="SVM92" s="611"/>
      <c r="SVN92" s="612"/>
      <c r="SVO92" s="612"/>
      <c r="SVP92" s="612"/>
      <c r="SVQ92" s="612"/>
      <c r="SVR92" s="612"/>
      <c r="SVS92" s="181"/>
      <c r="SVT92" s="611"/>
      <c r="SVU92" s="612"/>
      <c r="SVV92" s="612"/>
      <c r="SVW92" s="612"/>
      <c r="SVX92" s="612"/>
      <c r="SVY92" s="612"/>
      <c r="SVZ92" s="181"/>
      <c r="SWA92" s="611"/>
      <c r="SWB92" s="612"/>
      <c r="SWC92" s="612"/>
      <c r="SWD92" s="612"/>
      <c r="SWE92" s="612"/>
      <c r="SWF92" s="612"/>
      <c r="SWG92" s="181"/>
      <c r="SWH92" s="611"/>
      <c r="SWI92" s="612"/>
      <c r="SWJ92" s="612"/>
      <c r="SWK92" s="612"/>
      <c r="SWL92" s="612"/>
      <c r="SWM92" s="612"/>
      <c r="SWN92" s="181"/>
      <c r="SWO92" s="611"/>
      <c r="SWP92" s="612"/>
      <c r="SWQ92" s="612"/>
      <c r="SWR92" s="612"/>
      <c r="SWS92" s="612"/>
      <c r="SWT92" s="612"/>
      <c r="SWU92" s="181"/>
      <c r="SWV92" s="611"/>
      <c r="SWW92" s="612"/>
      <c r="SWX92" s="612"/>
      <c r="SWY92" s="612"/>
      <c r="SWZ92" s="612"/>
      <c r="SXA92" s="612"/>
      <c r="SXB92" s="181"/>
      <c r="SXC92" s="611"/>
      <c r="SXD92" s="612"/>
      <c r="SXE92" s="612"/>
      <c r="SXF92" s="612"/>
      <c r="SXG92" s="612"/>
      <c r="SXH92" s="612"/>
      <c r="SXI92" s="181"/>
      <c r="SXJ92" s="611"/>
      <c r="SXK92" s="612"/>
      <c r="SXL92" s="612"/>
      <c r="SXM92" s="612"/>
      <c r="SXN92" s="612"/>
      <c r="SXO92" s="612"/>
      <c r="SXP92" s="181"/>
      <c r="SXQ92" s="611"/>
      <c r="SXR92" s="612"/>
      <c r="SXS92" s="612"/>
      <c r="SXT92" s="612"/>
      <c r="SXU92" s="612"/>
      <c r="SXV92" s="612"/>
      <c r="SXW92" s="181"/>
      <c r="SXX92" s="611"/>
      <c r="SXY92" s="612"/>
      <c r="SXZ92" s="612"/>
      <c r="SYA92" s="612"/>
      <c r="SYB92" s="612"/>
      <c r="SYC92" s="612"/>
      <c r="SYD92" s="181"/>
      <c r="SYE92" s="611"/>
      <c r="SYF92" s="612"/>
      <c r="SYG92" s="612"/>
      <c r="SYH92" s="612"/>
      <c r="SYI92" s="612"/>
      <c r="SYJ92" s="612"/>
      <c r="SYK92" s="181"/>
      <c r="SYL92" s="611"/>
      <c r="SYM92" s="612"/>
      <c r="SYN92" s="612"/>
      <c r="SYO92" s="612"/>
      <c r="SYP92" s="612"/>
      <c r="SYQ92" s="612"/>
      <c r="SYR92" s="181"/>
      <c r="SYS92" s="611"/>
      <c r="SYT92" s="612"/>
      <c r="SYU92" s="612"/>
      <c r="SYV92" s="612"/>
      <c r="SYW92" s="612"/>
      <c r="SYX92" s="612"/>
      <c r="SYY92" s="181"/>
      <c r="SYZ92" s="611"/>
      <c r="SZA92" s="612"/>
      <c r="SZB92" s="612"/>
      <c r="SZC92" s="612"/>
      <c r="SZD92" s="612"/>
      <c r="SZE92" s="612"/>
      <c r="SZF92" s="181"/>
      <c r="SZG92" s="611"/>
      <c r="SZH92" s="612"/>
      <c r="SZI92" s="612"/>
      <c r="SZJ92" s="612"/>
      <c r="SZK92" s="612"/>
      <c r="SZL92" s="612"/>
      <c r="SZM92" s="181"/>
      <c r="SZN92" s="611"/>
      <c r="SZO92" s="612"/>
      <c r="SZP92" s="612"/>
      <c r="SZQ92" s="612"/>
      <c r="SZR92" s="612"/>
      <c r="SZS92" s="612"/>
      <c r="SZT92" s="181"/>
      <c r="SZU92" s="611"/>
      <c r="SZV92" s="612"/>
      <c r="SZW92" s="612"/>
      <c r="SZX92" s="612"/>
      <c r="SZY92" s="612"/>
      <c r="SZZ92" s="612"/>
      <c r="TAA92" s="181"/>
      <c r="TAB92" s="611"/>
      <c r="TAC92" s="612"/>
      <c r="TAD92" s="612"/>
      <c r="TAE92" s="612"/>
      <c r="TAF92" s="612"/>
      <c r="TAG92" s="612"/>
      <c r="TAH92" s="181"/>
      <c r="TAI92" s="611"/>
      <c r="TAJ92" s="612"/>
      <c r="TAK92" s="612"/>
      <c r="TAL92" s="612"/>
      <c r="TAM92" s="612"/>
      <c r="TAN92" s="612"/>
      <c r="TAO92" s="181"/>
      <c r="TAP92" s="611"/>
      <c r="TAQ92" s="612"/>
      <c r="TAR92" s="612"/>
      <c r="TAS92" s="612"/>
      <c r="TAT92" s="612"/>
      <c r="TAU92" s="612"/>
      <c r="TAV92" s="181"/>
      <c r="TAW92" s="611"/>
      <c r="TAX92" s="612"/>
      <c r="TAY92" s="612"/>
      <c r="TAZ92" s="612"/>
      <c r="TBA92" s="612"/>
      <c r="TBB92" s="612"/>
      <c r="TBC92" s="181"/>
      <c r="TBD92" s="611"/>
      <c r="TBE92" s="612"/>
      <c r="TBF92" s="612"/>
      <c r="TBG92" s="612"/>
      <c r="TBH92" s="612"/>
      <c r="TBI92" s="612"/>
      <c r="TBJ92" s="181"/>
      <c r="TBK92" s="611"/>
      <c r="TBL92" s="612"/>
      <c r="TBM92" s="612"/>
      <c r="TBN92" s="612"/>
      <c r="TBO92" s="612"/>
      <c r="TBP92" s="612"/>
      <c r="TBQ92" s="181"/>
      <c r="TBR92" s="611"/>
      <c r="TBS92" s="612"/>
      <c r="TBT92" s="612"/>
      <c r="TBU92" s="612"/>
      <c r="TBV92" s="612"/>
      <c r="TBW92" s="612"/>
      <c r="TBX92" s="181"/>
      <c r="TBY92" s="611"/>
      <c r="TBZ92" s="612"/>
      <c r="TCA92" s="612"/>
      <c r="TCB92" s="612"/>
      <c r="TCC92" s="612"/>
      <c r="TCD92" s="612"/>
      <c r="TCE92" s="181"/>
      <c r="TCF92" s="611"/>
      <c r="TCG92" s="612"/>
      <c r="TCH92" s="612"/>
      <c r="TCI92" s="612"/>
      <c r="TCJ92" s="612"/>
      <c r="TCK92" s="612"/>
      <c r="TCL92" s="181"/>
      <c r="TCM92" s="611"/>
      <c r="TCN92" s="612"/>
      <c r="TCO92" s="612"/>
      <c r="TCP92" s="612"/>
      <c r="TCQ92" s="612"/>
      <c r="TCR92" s="612"/>
      <c r="TCS92" s="181"/>
      <c r="TCT92" s="611"/>
      <c r="TCU92" s="612"/>
      <c r="TCV92" s="612"/>
      <c r="TCW92" s="612"/>
      <c r="TCX92" s="612"/>
      <c r="TCY92" s="612"/>
      <c r="TCZ92" s="181"/>
      <c r="TDA92" s="611"/>
      <c r="TDB92" s="612"/>
      <c r="TDC92" s="612"/>
      <c r="TDD92" s="612"/>
      <c r="TDE92" s="612"/>
      <c r="TDF92" s="612"/>
      <c r="TDG92" s="181"/>
      <c r="TDH92" s="611"/>
      <c r="TDI92" s="612"/>
      <c r="TDJ92" s="612"/>
      <c r="TDK92" s="612"/>
      <c r="TDL92" s="612"/>
      <c r="TDM92" s="612"/>
      <c r="TDN92" s="181"/>
      <c r="TDO92" s="611"/>
      <c r="TDP92" s="612"/>
      <c r="TDQ92" s="612"/>
      <c r="TDR92" s="612"/>
      <c r="TDS92" s="612"/>
      <c r="TDT92" s="612"/>
      <c r="TDU92" s="181"/>
      <c r="TDV92" s="611"/>
      <c r="TDW92" s="612"/>
      <c r="TDX92" s="612"/>
      <c r="TDY92" s="612"/>
      <c r="TDZ92" s="612"/>
      <c r="TEA92" s="612"/>
      <c r="TEB92" s="181"/>
      <c r="TEC92" s="611"/>
      <c r="TED92" s="612"/>
      <c r="TEE92" s="612"/>
      <c r="TEF92" s="612"/>
      <c r="TEG92" s="612"/>
      <c r="TEH92" s="612"/>
      <c r="TEI92" s="181"/>
      <c r="TEJ92" s="611"/>
      <c r="TEK92" s="612"/>
      <c r="TEL92" s="612"/>
      <c r="TEM92" s="612"/>
      <c r="TEN92" s="612"/>
      <c r="TEO92" s="612"/>
      <c r="TEP92" s="181"/>
      <c r="TEQ92" s="611"/>
      <c r="TER92" s="612"/>
      <c r="TES92" s="612"/>
      <c r="TET92" s="612"/>
      <c r="TEU92" s="612"/>
      <c r="TEV92" s="612"/>
      <c r="TEW92" s="181"/>
      <c r="TEX92" s="611"/>
      <c r="TEY92" s="612"/>
      <c r="TEZ92" s="612"/>
      <c r="TFA92" s="612"/>
      <c r="TFB92" s="612"/>
      <c r="TFC92" s="612"/>
      <c r="TFD92" s="181"/>
      <c r="TFE92" s="611"/>
      <c r="TFF92" s="612"/>
      <c r="TFG92" s="612"/>
      <c r="TFH92" s="612"/>
      <c r="TFI92" s="612"/>
      <c r="TFJ92" s="612"/>
      <c r="TFK92" s="181"/>
      <c r="TFL92" s="611"/>
      <c r="TFM92" s="612"/>
      <c r="TFN92" s="612"/>
      <c r="TFO92" s="612"/>
      <c r="TFP92" s="612"/>
      <c r="TFQ92" s="612"/>
      <c r="TFR92" s="181"/>
      <c r="TFS92" s="611"/>
      <c r="TFT92" s="612"/>
      <c r="TFU92" s="612"/>
      <c r="TFV92" s="612"/>
      <c r="TFW92" s="612"/>
      <c r="TFX92" s="612"/>
      <c r="TFY92" s="181"/>
      <c r="TFZ92" s="611"/>
      <c r="TGA92" s="612"/>
      <c r="TGB92" s="612"/>
      <c r="TGC92" s="612"/>
      <c r="TGD92" s="612"/>
      <c r="TGE92" s="612"/>
      <c r="TGF92" s="181"/>
      <c r="TGG92" s="611"/>
      <c r="TGH92" s="612"/>
      <c r="TGI92" s="612"/>
      <c r="TGJ92" s="612"/>
      <c r="TGK92" s="612"/>
      <c r="TGL92" s="612"/>
      <c r="TGM92" s="181"/>
      <c r="TGN92" s="611"/>
      <c r="TGO92" s="612"/>
      <c r="TGP92" s="612"/>
      <c r="TGQ92" s="612"/>
      <c r="TGR92" s="612"/>
      <c r="TGS92" s="612"/>
      <c r="TGT92" s="181"/>
      <c r="TGU92" s="611"/>
      <c r="TGV92" s="612"/>
      <c r="TGW92" s="612"/>
      <c r="TGX92" s="612"/>
      <c r="TGY92" s="612"/>
      <c r="TGZ92" s="612"/>
      <c r="THA92" s="181"/>
      <c r="THB92" s="611"/>
      <c r="THC92" s="612"/>
      <c r="THD92" s="612"/>
      <c r="THE92" s="612"/>
      <c r="THF92" s="612"/>
      <c r="THG92" s="612"/>
      <c r="THH92" s="181"/>
      <c r="THI92" s="611"/>
      <c r="THJ92" s="612"/>
      <c r="THK92" s="612"/>
      <c r="THL92" s="612"/>
      <c r="THM92" s="612"/>
      <c r="THN92" s="612"/>
      <c r="THO92" s="181"/>
      <c r="THP92" s="611"/>
      <c r="THQ92" s="612"/>
      <c r="THR92" s="612"/>
      <c r="THS92" s="612"/>
      <c r="THT92" s="612"/>
      <c r="THU92" s="612"/>
      <c r="THV92" s="181"/>
      <c r="THW92" s="611"/>
      <c r="THX92" s="612"/>
      <c r="THY92" s="612"/>
      <c r="THZ92" s="612"/>
      <c r="TIA92" s="612"/>
      <c r="TIB92" s="612"/>
      <c r="TIC92" s="181"/>
      <c r="TID92" s="611"/>
      <c r="TIE92" s="612"/>
      <c r="TIF92" s="612"/>
      <c r="TIG92" s="612"/>
      <c r="TIH92" s="612"/>
      <c r="TII92" s="612"/>
      <c r="TIJ92" s="181"/>
      <c r="TIK92" s="611"/>
      <c r="TIL92" s="612"/>
      <c r="TIM92" s="612"/>
      <c r="TIN92" s="612"/>
      <c r="TIO92" s="612"/>
      <c r="TIP92" s="612"/>
      <c r="TIQ92" s="181"/>
      <c r="TIR92" s="611"/>
      <c r="TIS92" s="612"/>
      <c r="TIT92" s="612"/>
      <c r="TIU92" s="612"/>
      <c r="TIV92" s="612"/>
      <c r="TIW92" s="612"/>
      <c r="TIX92" s="181"/>
      <c r="TIY92" s="611"/>
      <c r="TIZ92" s="612"/>
      <c r="TJA92" s="612"/>
      <c r="TJB92" s="612"/>
      <c r="TJC92" s="612"/>
      <c r="TJD92" s="612"/>
      <c r="TJE92" s="181"/>
      <c r="TJF92" s="611"/>
      <c r="TJG92" s="612"/>
      <c r="TJH92" s="612"/>
      <c r="TJI92" s="612"/>
      <c r="TJJ92" s="612"/>
      <c r="TJK92" s="612"/>
      <c r="TJL92" s="181"/>
      <c r="TJM92" s="611"/>
      <c r="TJN92" s="612"/>
      <c r="TJO92" s="612"/>
      <c r="TJP92" s="612"/>
      <c r="TJQ92" s="612"/>
      <c r="TJR92" s="612"/>
      <c r="TJS92" s="181"/>
      <c r="TJT92" s="611"/>
      <c r="TJU92" s="612"/>
      <c r="TJV92" s="612"/>
      <c r="TJW92" s="612"/>
      <c r="TJX92" s="612"/>
      <c r="TJY92" s="612"/>
      <c r="TJZ92" s="181"/>
      <c r="TKA92" s="611"/>
      <c r="TKB92" s="612"/>
      <c r="TKC92" s="612"/>
      <c r="TKD92" s="612"/>
      <c r="TKE92" s="612"/>
      <c r="TKF92" s="612"/>
      <c r="TKG92" s="181"/>
      <c r="TKH92" s="611"/>
      <c r="TKI92" s="612"/>
      <c r="TKJ92" s="612"/>
      <c r="TKK92" s="612"/>
      <c r="TKL92" s="612"/>
      <c r="TKM92" s="612"/>
      <c r="TKN92" s="181"/>
      <c r="TKO92" s="611"/>
      <c r="TKP92" s="612"/>
      <c r="TKQ92" s="612"/>
      <c r="TKR92" s="612"/>
      <c r="TKS92" s="612"/>
      <c r="TKT92" s="612"/>
      <c r="TKU92" s="181"/>
      <c r="TKV92" s="611"/>
      <c r="TKW92" s="612"/>
      <c r="TKX92" s="612"/>
      <c r="TKY92" s="612"/>
      <c r="TKZ92" s="612"/>
      <c r="TLA92" s="612"/>
      <c r="TLB92" s="181"/>
      <c r="TLC92" s="611"/>
      <c r="TLD92" s="612"/>
      <c r="TLE92" s="612"/>
      <c r="TLF92" s="612"/>
      <c r="TLG92" s="612"/>
      <c r="TLH92" s="612"/>
      <c r="TLI92" s="181"/>
      <c r="TLJ92" s="611"/>
      <c r="TLK92" s="612"/>
      <c r="TLL92" s="612"/>
      <c r="TLM92" s="612"/>
      <c r="TLN92" s="612"/>
      <c r="TLO92" s="612"/>
      <c r="TLP92" s="181"/>
      <c r="TLQ92" s="611"/>
      <c r="TLR92" s="612"/>
      <c r="TLS92" s="612"/>
      <c r="TLT92" s="612"/>
      <c r="TLU92" s="612"/>
      <c r="TLV92" s="612"/>
      <c r="TLW92" s="181"/>
      <c r="TLX92" s="611"/>
      <c r="TLY92" s="612"/>
      <c r="TLZ92" s="612"/>
      <c r="TMA92" s="612"/>
      <c r="TMB92" s="612"/>
      <c r="TMC92" s="612"/>
      <c r="TMD92" s="181"/>
      <c r="TME92" s="611"/>
      <c r="TMF92" s="612"/>
      <c r="TMG92" s="612"/>
      <c r="TMH92" s="612"/>
      <c r="TMI92" s="612"/>
      <c r="TMJ92" s="612"/>
      <c r="TMK92" s="181"/>
      <c r="TML92" s="611"/>
      <c r="TMM92" s="612"/>
      <c r="TMN92" s="612"/>
      <c r="TMO92" s="612"/>
      <c r="TMP92" s="612"/>
      <c r="TMQ92" s="612"/>
      <c r="TMR92" s="181"/>
      <c r="TMS92" s="611"/>
      <c r="TMT92" s="612"/>
      <c r="TMU92" s="612"/>
      <c r="TMV92" s="612"/>
      <c r="TMW92" s="612"/>
      <c r="TMX92" s="612"/>
      <c r="TMY92" s="181"/>
      <c r="TMZ92" s="611"/>
      <c r="TNA92" s="612"/>
      <c r="TNB92" s="612"/>
      <c r="TNC92" s="612"/>
      <c r="TND92" s="612"/>
      <c r="TNE92" s="612"/>
      <c r="TNF92" s="181"/>
      <c r="TNG92" s="611"/>
      <c r="TNH92" s="612"/>
      <c r="TNI92" s="612"/>
      <c r="TNJ92" s="612"/>
      <c r="TNK92" s="612"/>
      <c r="TNL92" s="612"/>
      <c r="TNM92" s="181"/>
      <c r="TNN92" s="611"/>
      <c r="TNO92" s="612"/>
      <c r="TNP92" s="612"/>
      <c r="TNQ92" s="612"/>
      <c r="TNR92" s="612"/>
      <c r="TNS92" s="612"/>
      <c r="TNT92" s="181"/>
      <c r="TNU92" s="611"/>
      <c r="TNV92" s="612"/>
      <c r="TNW92" s="612"/>
      <c r="TNX92" s="612"/>
      <c r="TNY92" s="612"/>
      <c r="TNZ92" s="612"/>
      <c r="TOA92" s="181"/>
      <c r="TOB92" s="611"/>
      <c r="TOC92" s="612"/>
      <c r="TOD92" s="612"/>
      <c r="TOE92" s="612"/>
      <c r="TOF92" s="612"/>
      <c r="TOG92" s="612"/>
      <c r="TOH92" s="181"/>
      <c r="TOI92" s="611"/>
      <c r="TOJ92" s="612"/>
      <c r="TOK92" s="612"/>
      <c r="TOL92" s="612"/>
      <c r="TOM92" s="612"/>
      <c r="TON92" s="612"/>
      <c r="TOO92" s="181"/>
      <c r="TOP92" s="611"/>
      <c r="TOQ92" s="612"/>
      <c r="TOR92" s="612"/>
      <c r="TOS92" s="612"/>
      <c r="TOT92" s="612"/>
      <c r="TOU92" s="612"/>
      <c r="TOV92" s="181"/>
      <c r="TOW92" s="611"/>
      <c r="TOX92" s="612"/>
      <c r="TOY92" s="612"/>
      <c r="TOZ92" s="612"/>
      <c r="TPA92" s="612"/>
      <c r="TPB92" s="612"/>
      <c r="TPC92" s="181"/>
      <c r="TPD92" s="611"/>
      <c r="TPE92" s="612"/>
      <c r="TPF92" s="612"/>
      <c r="TPG92" s="612"/>
      <c r="TPH92" s="612"/>
      <c r="TPI92" s="612"/>
      <c r="TPJ92" s="181"/>
      <c r="TPK92" s="611"/>
      <c r="TPL92" s="612"/>
      <c r="TPM92" s="612"/>
      <c r="TPN92" s="612"/>
      <c r="TPO92" s="612"/>
      <c r="TPP92" s="612"/>
      <c r="TPQ92" s="181"/>
      <c r="TPR92" s="611"/>
      <c r="TPS92" s="612"/>
      <c r="TPT92" s="612"/>
      <c r="TPU92" s="612"/>
      <c r="TPV92" s="612"/>
      <c r="TPW92" s="612"/>
      <c r="TPX92" s="181"/>
      <c r="TPY92" s="611"/>
      <c r="TPZ92" s="612"/>
      <c r="TQA92" s="612"/>
      <c r="TQB92" s="612"/>
      <c r="TQC92" s="612"/>
      <c r="TQD92" s="612"/>
      <c r="TQE92" s="181"/>
      <c r="TQF92" s="611"/>
      <c r="TQG92" s="612"/>
      <c r="TQH92" s="612"/>
      <c r="TQI92" s="612"/>
      <c r="TQJ92" s="612"/>
      <c r="TQK92" s="612"/>
      <c r="TQL92" s="181"/>
      <c r="TQM92" s="611"/>
      <c r="TQN92" s="612"/>
      <c r="TQO92" s="612"/>
      <c r="TQP92" s="612"/>
      <c r="TQQ92" s="612"/>
      <c r="TQR92" s="612"/>
      <c r="TQS92" s="181"/>
      <c r="TQT92" s="611"/>
      <c r="TQU92" s="612"/>
      <c r="TQV92" s="612"/>
      <c r="TQW92" s="612"/>
      <c r="TQX92" s="612"/>
      <c r="TQY92" s="612"/>
      <c r="TQZ92" s="181"/>
      <c r="TRA92" s="611"/>
      <c r="TRB92" s="612"/>
      <c r="TRC92" s="612"/>
      <c r="TRD92" s="612"/>
      <c r="TRE92" s="612"/>
      <c r="TRF92" s="612"/>
      <c r="TRG92" s="181"/>
      <c r="TRH92" s="611"/>
      <c r="TRI92" s="612"/>
      <c r="TRJ92" s="612"/>
      <c r="TRK92" s="612"/>
      <c r="TRL92" s="612"/>
      <c r="TRM92" s="612"/>
      <c r="TRN92" s="181"/>
      <c r="TRO92" s="611"/>
      <c r="TRP92" s="612"/>
      <c r="TRQ92" s="612"/>
      <c r="TRR92" s="612"/>
      <c r="TRS92" s="612"/>
      <c r="TRT92" s="612"/>
      <c r="TRU92" s="181"/>
      <c r="TRV92" s="611"/>
      <c r="TRW92" s="612"/>
      <c r="TRX92" s="612"/>
      <c r="TRY92" s="612"/>
      <c r="TRZ92" s="612"/>
      <c r="TSA92" s="612"/>
      <c r="TSB92" s="181"/>
      <c r="TSC92" s="611"/>
      <c r="TSD92" s="612"/>
      <c r="TSE92" s="612"/>
      <c r="TSF92" s="612"/>
      <c r="TSG92" s="612"/>
      <c r="TSH92" s="612"/>
      <c r="TSI92" s="181"/>
      <c r="TSJ92" s="611"/>
      <c r="TSK92" s="612"/>
      <c r="TSL92" s="612"/>
      <c r="TSM92" s="612"/>
      <c r="TSN92" s="612"/>
      <c r="TSO92" s="612"/>
      <c r="TSP92" s="181"/>
      <c r="TSQ92" s="611"/>
      <c r="TSR92" s="612"/>
      <c r="TSS92" s="612"/>
      <c r="TST92" s="612"/>
      <c r="TSU92" s="612"/>
      <c r="TSV92" s="612"/>
      <c r="TSW92" s="181"/>
      <c r="TSX92" s="611"/>
      <c r="TSY92" s="612"/>
      <c r="TSZ92" s="612"/>
      <c r="TTA92" s="612"/>
      <c r="TTB92" s="612"/>
      <c r="TTC92" s="612"/>
      <c r="TTD92" s="181"/>
      <c r="TTE92" s="611"/>
      <c r="TTF92" s="612"/>
      <c r="TTG92" s="612"/>
      <c r="TTH92" s="612"/>
      <c r="TTI92" s="612"/>
      <c r="TTJ92" s="612"/>
      <c r="TTK92" s="181"/>
      <c r="TTL92" s="611"/>
      <c r="TTM92" s="612"/>
      <c r="TTN92" s="612"/>
      <c r="TTO92" s="612"/>
      <c r="TTP92" s="612"/>
      <c r="TTQ92" s="612"/>
      <c r="TTR92" s="181"/>
      <c r="TTS92" s="611"/>
      <c r="TTT92" s="612"/>
      <c r="TTU92" s="612"/>
      <c r="TTV92" s="612"/>
      <c r="TTW92" s="612"/>
      <c r="TTX92" s="612"/>
      <c r="TTY92" s="181"/>
      <c r="TTZ92" s="611"/>
      <c r="TUA92" s="612"/>
      <c r="TUB92" s="612"/>
      <c r="TUC92" s="612"/>
      <c r="TUD92" s="612"/>
      <c r="TUE92" s="612"/>
      <c r="TUF92" s="181"/>
      <c r="TUG92" s="611"/>
      <c r="TUH92" s="612"/>
      <c r="TUI92" s="612"/>
      <c r="TUJ92" s="612"/>
      <c r="TUK92" s="612"/>
      <c r="TUL92" s="612"/>
      <c r="TUM92" s="181"/>
      <c r="TUN92" s="611"/>
      <c r="TUO92" s="612"/>
      <c r="TUP92" s="612"/>
      <c r="TUQ92" s="612"/>
      <c r="TUR92" s="612"/>
      <c r="TUS92" s="612"/>
      <c r="TUT92" s="181"/>
      <c r="TUU92" s="611"/>
      <c r="TUV92" s="612"/>
      <c r="TUW92" s="612"/>
      <c r="TUX92" s="612"/>
      <c r="TUY92" s="612"/>
      <c r="TUZ92" s="612"/>
      <c r="TVA92" s="181"/>
      <c r="TVB92" s="611"/>
      <c r="TVC92" s="612"/>
      <c r="TVD92" s="612"/>
      <c r="TVE92" s="612"/>
      <c r="TVF92" s="612"/>
      <c r="TVG92" s="612"/>
      <c r="TVH92" s="181"/>
      <c r="TVI92" s="611"/>
      <c r="TVJ92" s="612"/>
      <c r="TVK92" s="612"/>
      <c r="TVL92" s="612"/>
      <c r="TVM92" s="612"/>
      <c r="TVN92" s="612"/>
      <c r="TVO92" s="181"/>
      <c r="TVP92" s="611"/>
      <c r="TVQ92" s="612"/>
      <c r="TVR92" s="612"/>
      <c r="TVS92" s="612"/>
      <c r="TVT92" s="612"/>
      <c r="TVU92" s="612"/>
      <c r="TVV92" s="181"/>
      <c r="TVW92" s="611"/>
      <c r="TVX92" s="612"/>
      <c r="TVY92" s="612"/>
      <c r="TVZ92" s="612"/>
      <c r="TWA92" s="612"/>
      <c r="TWB92" s="612"/>
      <c r="TWC92" s="181"/>
      <c r="TWD92" s="611"/>
      <c r="TWE92" s="612"/>
      <c r="TWF92" s="612"/>
      <c r="TWG92" s="612"/>
      <c r="TWH92" s="612"/>
      <c r="TWI92" s="612"/>
      <c r="TWJ92" s="181"/>
      <c r="TWK92" s="611"/>
      <c r="TWL92" s="612"/>
      <c r="TWM92" s="612"/>
      <c r="TWN92" s="612"/>
      <c r="TWO92" s="612"/>
      <c r="TWP92" s="612"/>
      <c r="TWQ92" s="181"/>
      <c r="TWR92" s="611"/>
      <c r="TWS92" s="612"/>
      <c r="TWT92" s="612"/>
      <c r="TWU92" s="612"/>
      <c r="TWV92" s="612"/>
      <c r="TWW92" s="612"/>
      <c r="TWX92" s="181"/>
      <c r="TWY92" s="611"/>
      <c r="TWZ92" s="612"/>
      <c r="TXA92" s="612"/>
      <c r="TXB92" s="612"/>
      <c r="TXC92" s="612"/>
      <c r="TXD92" s="612"/>
      <c r="TXE92" s="181"/>
      <c r="TXF92" s="611"/>
      <c r="TXG92" s="612"/>
      <c r="TXH92" s="612"/>
      <c r="TXI92" s="612"/>
      <c r="TXJ92" s="612"/>
      <c r="TXK92" s="612"/>
      <c r="TXL92" s="181"/>
      <c r="TXM92" s="611"/>
      <c r="TXN92" s="612"/>
      <c r="TXO92" s="612"/>
      <c r="TXP92" s="612"/>
      <c r="TXQ92" s="612"/>
      <c r="TXR92" s="612"/>
      <c r="TXS92" s="181"/>
      <c r="TXT92" s="611"/>
      <c r="TXU92" s="612"/>
      <c r="TXV92" s="612"/>
      <c r="TXW92" s="612"/>
      <c r="TXX92" s="612"/>
      <c r="TXY92" s="612"/>
      <c r="TXZ92" s="181"/>
      <c r="TYA92" s="611"/>
      <c r="TYB92" s="612"/>
      <c r="TYC92" s="612"/>
      <c r="TYD92" s="612"/>
      <c r="TYE92" s="612"/>
      <c r="TYF92" s="612"/>
      <c r="TYG92" s="181"/>
      <c r="TYH92" s="611"/>
      <c r="TYI92" s="612"/>
      <c r="TYJ92" s="612"/>
      <c r="TYK92" s="612"/>
      <c r="TYL92" s="612"/>
      <c r="TYM92" s="612"/>
      <c r="TYN92" s="181"/>
      <c r="TYO92" s="611"/>
      <c r="TYP92" s="612"/>
      <c r="TYQ92" s="612"/>
      <c r="TYR92" s="612"/>
      <c r="TYS92" s="612"/>
      <c r="TYT92" s="612"/>
      <c r="TYU92" s="181"/>
      <c r="TYV92" s="611"/>
      <c r="TYW92" s="612"/>
      <c r="TYX92" s="612"/>
      <c r="TYY92" s="612"/>
      <c r="TYZ92" s="612"/>
      <c r="TZA92" s="612"/>
      <c r="TZB92" s="181"/>
      <c r="TZC92" s="611"/>
      <c r="TZD92" s="612"/>
      <c r="TZE92" s="612"/>
      <c r="TZF92" s="612"/>
      <c r="TZG92" s="612"/>
      <c r="TZH92" s="612"/>
      <c r="TZI92" s="181"/>
      <c r="TZJ92" s="611"/>
      <c r="TZK92" s="612"/>
      <c r="TZL92" s="612"/>
      <c r="TZM92" s="612"/>
      <c r="TZN92" s="612"/>
      <c r="TZO92" s="612"/>
      <c r="TZP92" s="181"/>
      <c r="TZQ92" s="611"/>
      <c r="TZR92" s="612"/>
      <c r="TZS92" s="612"/>
      <c r="TZT92" s="612"/>
      <c r="TZU92" s="612"/>
      <c r="TZV92" s="612"/>
      <c r="TZW92" s="181"/>
      <c r="TZX92" s="611"/>
      <c r="TZY92" s="612"/>
      <c r="TZZ92" s="612"/>
      <c r="UAA92" s="612"/>
      <c r="UAB92" s="612"/>
      <c r="UAC92" s="612"/>
      <c r="UAD92" s="181"/>
      <c r="UAE92" s="611"/>
      <c r="UAF92" s="612"/>
      <c r="UAG92" s="612"/>
      <c r="UAH92" s="612"/>
      <c r="UAI92" s="612"/>
      <c r="UAJ92" s="612"/>
      <c r="UAK92" s="181"/>
      <c r="UAL92" s="611"/>
      <c r="UAM92" s="612"/>
      <c r="UAN92" s="612"/>
      <c r="UAO92" s="612"/>
      <c r="UAP92" s="612"/>
      <c r="UAQ92" s="612"/>
      <c r="UAR92" s="181"/>
      <c r="UAS92" s="611"/>
      <c r="UAT92" s="612"/>
      <c r="UAU92" s="612"/>
      <c r="UAV92" s="612"/>
      <c r="UAW92" s="612"/>
      <c r="UAX92" s="612"/>
      <c r="UAY92" s="181"/>
      <c r="UAZ92" s="611"/>
      <c r="UBA92" s="612"/>
      <c r="UBB92" s="612"/>
      <c r="UBC92" s="612"/>
      <c r="UBD92" s="612"/>
      <c r="UBE92" s="612"/>
      <c r="UBF92" s="181"/>
      <c r="UBG92" s="611"/>
      <c r="UBH92" s="612"/>
      <c r="UBI92" s="612"/>
      <c r="UBJ92" s="612"/>
      <c r="UBK92" s="612"/>
      <c r="UBL92" s="612"/>
      <c r="UBM92" s="181"/>
      <c r="UBN92" s="611"/>
      <c r="UBO92" s="612"/>
      <c r="UBP92" s="612"/>
      <c r="UBQ92" s="612"/>
      <c r="UBR92" s="612"/>
      <c r="UBS92" s="612"/>
      <c r="UBT92" s="181"/>
      <c r="UBU92" s="611"/>
      <c r="UBV92" s="612"/>
      <c r="UBW92" s="612"/>
      <c r="UBX92" s="612"/>
      <c r="UBY92" s="612"/>
      <c r="UBZ92" s="612"/>
      <c r="UCA92" s="181"/>
      <c r="UCB92" s="611"/>
      <c r="UCC92" s="612"/>
      <c r="UCD92" s="612"/>
      <c r="UCE92" s="612"/>
      <c r="UCF92" s="612"/>
      <c r="UCG92" s="612"/>
      <c r="UCH92" s="181"/>
      <c r="UCI92" s="611"/>
      <c r="UCJ92" s="612"/>
      <c r="UCK92" s="612"/>
      <c r="UCL92" s="612"/>
      <c r="UCM92" s="612"/>
      <c r="UCN92" s="612"/>
      <c r="UCO92" s="181"/>
      <c r="UCP92" s="611"/>
      <c r="UCQ92" s="612"/>
      <c r="UCR92" s="612"/>
      <c r="UCS92" s="612"/>
      <c r="UCT92" s="612"/>
      <c r="UCU92" s="612"/>
      <c r="UCV92" s="181"/>
      <c r="UCW92" s="611"/>
      <c r="UCX92" s="612"/>
      <c r="UCY92" s="612"/>
      <c r="UCZ92" s="612"/>
      <c r="UDA92" s="612"/>
      <c r="UDB92" s="612"/>
      <c r="UDC92" s="181"/>
      <c r="UDD92" s="611"/>
      <c r="UDE92" s="612"/>
      <c r="UDF92" s="612"/>
      <c r="UDG92" s="612"/>
      <c r="UDH92" s="612"/>
      <c r="UDI92" s="612"/>
      <c r="UDJ92" s="181"/>
      <c r="UDK92" s="611"/>
      <c r="UDL92" s="612"/>
      <c r="UDM92" s="612"/>
      <c r="UDN92" s="612"/>
      <c r="UDO92" s="612"/>
      <c r="UDP92" s="612"/>
      <c r="UDQ92" s="181"/>
      <c r="UDR92" s="611"/>
      <c r="UDS92" s="612"/>
      <c r="UDT92" s="612"/>
      <c r="UDU92" s="612"/>
      <c r="UDV92" s="612"/>
      <c r="UDW92" s="612"/>
      <c r="UDX92" s="181"/>
      <c r="UDY92" s="611"/>
      <c r="UDZ92" s="612"/>
      <c r="UEA92" s="612"/>
      <c r="UEB92" s="612"/>
      <c r="UEC92" s="612"/>
      <c r="UED92" s="612"/>
      <c r="UEE92" s="181"/>
      <c r="UEF92" s="611"/>
      <c r="UEG92" s="612"/>
      <c r="UEH92" s="612"/>
      <c r="UEI92" s="612"/>
      <c r="UEJ92" s="612"/>
      <c r="UEK92" s="612"/>
      <c r="UEL92" s="181"/>
      <c r="UEM92" s="611"/>
      <c r="UEN92" s="612"/>
      <c r="UEO92" s="612"/>
      <c r="UEP92" s="612"/>
      <c r="UEQ92" s="612"/>
      <c r="UER92" s="612"/>
      <c r="UES92" s="181"/>
      <c r="UET92" s="611"/>
      <c r="UEU92" s="612"/>
      <c r="UEV92" s="612"/>
      <c r="UEW92" s="612"/>
      <c r="UEX92" s="612"/>
      <c r="UEY92" s="612"/>
      <c r="UEZ92" s="181"/>
      <c r="UFA92" s="611"/>
      <c r="UFB92" s="612"/>
      <c r="UFC92" s="612"/>
      <c r="UFD92" s="612"/>
      <c r="UFE92" s="612"/>
      <c r="UFF92" s="612"/>
      <c r="UFG92" s="181"/>
      <c r="UFH92" s="611"/>
      <c r="UFI92" s="612"/>
      <c r="UFJ92" s="612"/>
      <c r="UFK92" s="612"/>
      <c r="UFL92" s="612"/>
      <c r="UFM92" s="612"/>
      <c r="UFN92" s="181"/>
      <c r="UFO92" s="611"/>
      <c r="UFP92" s="612"/>
      <c r="UFQ92" s="612"/>
      <c r="UFR92" s="612"/>
      <c r="UFS92" s="612"/>
      <c r="UFT92" s="612"/>
      <c r="UFU92" s="181"/>
      <c r="UFV92" s="611"/>
      <c r="UFW92" s="612"/>
      <c r="UFX92" s="612"/>
      <c r="UFY92" s="612"/>
      <c r="UFZ92" s="612"/>
      <c r="UGA92" s="612"/>
      <c r="UGB92" s="181"/>
      <c r="UGC92" s="611"/>
      <c r="UGD92" s="612"/>
      <c r="UGE92" s="612"/>
      <c r="UGF92" s="612"/>
      <c r="UGG92" s="612"/>
      <c r="UGH92" s="612"/>
      <c r="UGI92" s="181"/>
      <c r="UGJ92" s="611"/>
      <c r="UGK92" s="612"/>
      <c r="UGL92" s="612"/>
      <c r="UGM92" s="612"/>
      <c r="UGN92" s="612"/>
      <c r="UGO92" s="612"/>
      <c r="UGP92" s="181"/>
      <c r="UGQ92" s="611"/>
      <c r="UGR92" s="612"/>
      <c r="UGS92" s="612"/>
      <c r="UGT92" s="612"/>
      <c r="UGU92" s="612"/>
      <c r="UGV92" s="612"/>
      <c r="UGW92" s="181"/>
      <c r="UGX92" s="611"/>
      <c r="UGY92" s="612"/>
      <c r="UGZ92" s="612"/>
      <c r="UHA92" s="612"/>
      <c r="UHB92" s="612"/>
      <c r="UHC92" s="612"/>
      <c r="UHD92" s="181"/>
      <c r="UHE92" s="611"/>
      <c r="UHF92" s="612"/>
      <c r="UHG92" s="612"/>
      <c r="UHH92" s="612"/>
      <c r="UHI92" s="612"/>
      <c r="UHJ92" s="612"/>
      <c r="UHK92" s="181"/>
      <c r="UHL92" s="611"/>
      <c r="UHM92" s="612"/>
      <c r="UHN92" s="612"/>
      <c r="UHO92" s="612"/>
      <c r="UHP92" s="612"/>
      <c r="UHQ92" s="612"/>
      <c r="UHR92" s="181"/>
      <c r="UHS92" s="611"/>
      <c r="UHT92" s="612"/>
      <c r="UHU92" s="612"/>
      <c r="UHV92" s="612"/>
      <c r="UHW92" s="612"/>
      <c r="UHX92" s="612"/>
      <c r="UHY92" s="181"/>
      <c r="UHZ92" s="611"/>
      <c r="UIA92" s="612"/>
      <c r="UIB92" s="612"/>
      <c r="UIC92" s="612"/>
      <c r="UID92" s="612"/>
      <c r="UIE92" s="612"/>
      <c r="UIF92" s="181"/>
      <c r="UIG92" s="611"/>
      <c r="UIH92" s="612"/>
      <c r="UII92" s="612"/>
      <c r="UIJ92" s="612"/>
      <c r="UIK92" s="612"/>
      <c r="UIL92" s="612"/>
      <c r="UIM92" s="181"/>
      <c r="UIN92" s="611"/>
      <c r="UIO92" s="612"/>
      <c r="UIP92" s="612"/>
      <c r="UIQ92" s="612"/>
      <c r="UIR92" s="612"/>
      <c r="UIS92" s="612"/>
      <c r="UIT92" s="181"/>
      <c r="UIU92" s="611"/>
      <c r="UIV92" s="612"/>
      <c r="UIW92" s="612"/>
      <c r="UIX92" s="612"/>
      <c r="UIY92" s="612"/>
      <c r="UIZ92" s="612"/>
      <c r="UJA92" s="181"/>
      <c r="UJB92" s="611"/>
      <c r="UJC92" s="612"/>
      <c r="UJD92" s="612"/>
      <c r="UJE92" s="612"/>
      <c r="UJF92" s="612"/>
      <c r="UJG92" s="612"/>
      <c r="UJH92" s="181"/>
      <c r="UJI92" s="611"/>
      <c r="UJJ92" s="612"/>
      <c r="UJK92" s="612"/>
      <c r="UJL92" s="612"/>
      <c r="UJM92" s="612"/>
      <c r="UJN92" s="612"/>
      <c r="UJO92" s="181"/>
      <c r="UJP92" s="611"/>
      <c r="UJQ92" s="612"/>
      <c r="UJR92" s="612"/>
      <c r="UJS92" s="612"/>
      <c r="UJT92" s="612"/>
      <c r="UJU92" s="612"/>
      <c r="UJV92" s="181"/>
      <c r="UJW92" s="611"/>
      <c r="UJX92" s="612"/>
      <c r="UJY92" s="612"/>
      <c r="UJZ92" s="612"/>
      <c r="UKA92" s="612"/>
      <c r="UKB92" s="612"/>
      <c r="UKC92" s="181"/>
      <c r="UKD92" s="611"/>
      <c r="UKE92" s="612"/>
      <c r="UKF92" s="612"/>
      <c r="UKG92" s="612"/>
      <c r="UKH92" s="612"/>
      <c r="UKI92" s="612"/>
      <c r="UKJ92" s="181"/>
      <c r="UKK92" s="611"/>
      <c r="UKL92" s="612"/>
      <c r="UKM92" s="612"/>
      <c r="UKN92" s="612"/>
      <c r="UKO92" s="612"/>
      <c r="UKP92" s="612"/>
      <c r="UKQ92" s="181"/>
      <c r="UKR92" s="611"/>
      <c r="UKS92" s="612"/>
      <c r="UKT92" s="612"/>
      <c r="UKU92" s="612"/>
      <c r="UKV92" s="612"/>
      <c r="UKW92" s="612"/>
      <c r="UKX92" s="181"/>
      <c r="UKY92" s="611"/>
      <c r="UKZ92" s="612"/>
      <c r="ULA92" s="612"/>
      <c r="ULB92" s="612"/>
      <c r="ULC92" s="612"/>
      <c r="ULD92" s="612"/>
      <c r="ULE92" s="181"/>
      <c r="ULF92" s="611"/>
      <c r="ULG92" s="612"/>
      <c r="ULH92" s="612"/>
      <c r="ULI92" s="612"/>
      <c r="ULJ92" s="612"/>
      <c r="ULK92" s="612"/>
      <c r="ULL92" s="181"/>
      <c r="ULM92" s="611"/>
      <c r="ULN92" s="612"/>
      <c r="ULO92" s="612"/>
      <c r="ULP92" s="612"/>
      <c r="ULQ92" s="612"/>
      <c r="ULR92" s="612"/>
      <c r="ULS92" s="181"/>
      <c r="ULT92" s="611"/>
      <c r="ULU92" s="612"/>
      <c r="ULV92" s="612"/>
      <c r="ULW92" s="612"/>
      <c r="ULX92" s="612"/>
      <c r="ULY92" s="612"/>
      <c r="ULZ92" s="181"/>
      <c r="UMA92" s="611"/>
      <c r="UMB92" s="612"/>
      <c r="UMC92" s="612"/>
      <c r="UMD92" s="612"/>
      <c r="UME92" s="612"/>
      <c r="UMF92" s="612"/>
      <c r="UMG92" s="181"/>
      <c r="UMH92" s="611"/>
      <c r="UMI92" s="612"/>
      <c r="UMJ92" s="612"/>
      <c r="UMK92" s="612"/>
      <c r="UML92" s="612"/>
      <c r="UMM92" s="612"/>
      <c r="UMN92" s="181"/>
      <c r="UMO92" s="611"/>
      <c r="UMP92" s="612"/>
      <c r="UMQ92" s="612"/>
      <c r="UMR92" s="612"/>
      <c r="UMS92" s="612"/>
      <c r="UMT92" s="612"/>
      <c r="UMU92" s="181"/>
      <c r="UMV92" s="611"/>
      <c r="UMW92" s="612"/>
      <c r="UMX92" s="612"/>
      <c r="UMY92" s="612"/>
      <c r="UMZ92" s="612"/>
      <c r="UNA92" s="612"/>
      <c r="UNB92" s="181"/>
      <c r="UNC92" s="611"/>
      <c r="UND92" s="612"/>
      <c r="UNE92" s="612"/>
      <c r="UNF92" s="612"/>
      <c r="UNG92" s="612"/>
      <c r="UNH92" s="612"/>
      <c r="UNI92" s="181"/>
      <c r="UNJ92" s="611"/>
      <c r="UNK92" s="612"/>
      <c r="UNL92" s="612"/>
      <c r="UNM92" s="612"/>
      <c r="UNN92" s="612"/>
      <c r="UNO92" s="612"/>
      <c r="UNP92" s="181"/>
      <c r="UNQ92" s="611"/>
      <c r="UNR92" s="612"/>
      <c r="UNS92" s="612"/>
      <c r="UNT92" s="612"/>
      <c r="UNU92" s="612"/>
      <c r="UNV92" s="612"/>
      <c r="UNW92" s="181"/>
      <c r="UNX92" s="611"/>
      <c r="UNY92" s="612"/>
      <c r="UNZ92" s="612"/>
      <c r="UOA92" s="612"/>
      <c r="UOB92" s="612"/>
      <c r="UOC92" s="612"/>
      <c r="UOD92" s="181"/>
      <c r="UOE92" s="611"/>
      <c r="UOF92" s="612"/>
      <c r="UOG92" s="612"/>
      <c r="UOH92" s="612"/>
      <c r="UOI92" s="612"/>
      <c r="UOJ92" s="612"/>
      <c r="UOK92" s="181"/>
      <c r="UOL92" s="611"/>
      <c r="UOM92" s="612"/>
      <c r="UON92" s="612"/>
      <c r="UOO92" s="612"/>
      <c r="UOP92" s="612"/>
      <c r="UOQ92" s="612"/>
      <c r="UOR92" s="181"/>
      <c r="UOS92" s="611"/>
      <c r="UOT92" s="612"/>
      <c r="UOU92" s="612"/>
      <c r="UOV92" s="612"/>
      <c r="UOW92" s="612"/>
      <c r="UOX92" s="612"/>
      <c r="UOY92" s="181"/>
      <c r="UOZ92" s="611"/>
      <c r="UPA92" s="612"/>
      <c r="UPB92" s="612"/>
      <c r="UPC92" s="612"/>
      <c r="UPD92" s="612"/>
      <c r="UPE92" s="612"/>
      <c r="UPF92" s="181"/>
      <c r="UPG92" s="611"/>
      <c r="UPH92" s="612"/>
      <c r="UPI92" s="612"/>
      <c r="UPJ92" s="612"/>
      <c r="UPK92" s="612"/>
      <c r="UPL92" s="612"/>
      <c r="UPM92" s="181"/>
      <c r="UPN92" s="611"/>
      <c r="UPO92" s="612"/>
      <c r="UPP92" s="612"/>
      <c r="UPQ92" s="612"/>
      <c r="UPR92" s="612"/>
      <c r="UPS92" s="612"/>
      <c r="UPT92" s="181"/>
      <c r="UPU92" s="611"/>
      <c r="UPV92" s="612"/>
      <c r="UPW92" s="612"/>
      <c r="UPX92" s="612"/>
      <c r="UPY92" s="612"/>
      <c r="UPZ92" s="612"/>
      <c r="UQA92" s="181"/>
      <c r="UQB92" s="611"/>
      <c r="UQC92" s="612"/>
      <c r="UQD92" s="612"/>
      <c r="UQE92" s="612"/>
      <c r="UQF92" s="612"/>
      <c r="UQG92" s="612"/>
      <c r="UQH92" s="181"/>
      <c r="UQI92" s="611"/>
      <c r="UQJ92" s="612"/>
      <c r="UQK92" s="612"/>
      <c r="UQL92" s="612"/>
      <c r="UQM92" s="612"/>
      <c r="UQN92" s="612"/>
      <c r="UQO92" s="181"/>
      <c r="UQP92" s="611"/>
      <c r="UQQ92" s="612"/>
      <c r="UQR92" s="612"/>
      <c r="UQS92" s="612"/>
      <c r="UQT92" s="612"/>
      <c r="UQU92" s="612"/>
      <c r="UQV92" s="181"/>
      <c r="UQW92" s="611"/>
      <c r="UQX92" s="612"/>
      <c r="UQY92" s="612"/>
      <c r="UQZ92" s="612"/>
      <c r="URA92" s="612"/>
      <c r="URB92" s="612"/>
      <c r="URC92" s="181"/>
      <c r="URD92" s="611"/>
      <c r="URE92" s="612"/>
      <c r="URF92" s="612"/>
      <c r="URG92" s="612"/>
      <c r="URH92" s="612"/>
      <c r="URI92" s="612"/>
      <c r="URJ92" s="181"/>
      <c r="URK92" s="611"/>
      <c r="URL92" s="612"/>
      <c r="URM92" s="612"/>
      <c r="URN92" s="612"/>
      <c r="URO92" s="612"/>
      <c r="URP92" s="612"/>
      <c r="URQ92" s="181"/>
      <c r="URR92" s="611"/>
      <c r="URS92" s="612"/>
      <c r="URT92" s="612"/>
      <c r="URU92" s="612"/>
      <c r="URV92" s="612"/>
      <c r="URW92" s="612"/>
      <c r="URX92" s="181"/>
      <c r="URY92" s="611"/>
      <c r="URZ92" s="612"/>
      <c r="USA92" s="612"/>
      <c r="USB92" s="612"/>
      <c r="USC92" s="612"/>
      <c r="USD92" s="612"/>
      <c r="USE92" s="181"/>
      <c r="USF92" s="611"/>
      <c r="USG92" s="612"/>
      <c r="USH92" s="612"/>
      <c r="USI92" s="612"/>
      <c r="USJ92" s="612"/>
      <c r="USK92" s="612"/>
      <c r="USL92" s="181"/>
      <c r="USM92" s="611"/>
      <c r="USN92" s="612"/>
      <c r="USO92" s="612"/>
      <c r="USP92" s="612"/>
      <c r="USQ92" s="612"/>
      <c r="USR92" s="612"/>
      <c r="USS92" s="181"/>
      <c r="UST92" s="611"/>
      <c r="USU92" s="612"/>
      <c r="USV92" s="612"/>
      <c r="USW92" s="612"/>
      <c r="USX92" s="612"/>
      <c r="USY92" s="612"/>
      <c r="USZ92" s="181"/>
      <c r="UTA92" s="611"/>
      <c r="UTB92" s="612"/>
      <c r="UTC92" s="612"/>
      <c r="UTD92" s="612"/>
      <c r="UTE92" s="612"/>
      <c r="UTF92" s="612"/>
      <c r="UTG92" s="181"/>
      <c r="UTH92" s="611"/>
      <c r="UTI92" s="612"/>
      <c r="UTJ92" s="612"/>
      <c r="UTK92" s="612"/>
      <c r="UTL92" s="612"/>
      <c r="UTM92" s="612"/>
      <c r="UTN92" s="181"/>
      <c r="UTO92" s="611"/>
      <c r="UTP92" s="612"/>
      <c r="UTQ92" s="612"/>
      <c r="UTR92" s="612"/>
      <c r="UTS92" s="612"/>
      <c r="UTT92" s="612"/>
      <c r="UTU92" s="181"/>
      <c r="UTV92" s="611"/>
      <c r="UTW92" s="612"/>
      <c r="UTX92" s="612"/>
      <c r="UTY92" s="612"/>
      <c r="UTZ92" s="612"/>
      <c r="UUA92" s="612"/>
      <c r="UUB92" s="181"/>
      <c r="UUC92" s="611"/>
      <c r="UUD92" s="612"/>
      <c r="UUE92" s="612"/>
      <c r="UUF92" s="612"/>
      <c r="UUG92" s="612"/>
      <c r="UUH92" s="612"/>
      <c r="UUI92" s="181"/>
      <c r="UUJ92" s="611"/>
      <c r="UUK92" s="612"/>
      <c r="UUL92" s="612"/>
      <c r="UUM92" s="612"/>
      <c r="UUN92" s="612"/>
      <c r="UUO92" s="612"/>
      <c r="UUP92" s="181"/>
      <c r="UUQ92" s="611"/>
      <c r="UUR92" s="612"/>
      <c r="UUS92" s="612"/>
      <c r="UUT92" s="612"/>
      <c r="UUU92" s="612"/>
      <c r="UUV92" s="612"/>
      <c r="UUW92" s="181"/>
      <c r="UUX92" s="611"/>
      <c r="UUY92" s="612"/>
      <c r="UUZ92" s="612"/>
      <c r="UVA92" s="612"/>
      <c r="UVB92" s="612"/>
      <c r="UVC92" s="612"/>
      <c r="UVD92" s="181"/>
      <c r="UVE92" s="611"/>
      <c r="UVF92" s="612"/>
      <c r="UVG92" s="612"/>
      <c r="UVH92" s="612"/>
      <c r="UVI92" s="612"/>
      <c r="UVJ92" s="612"/>
      <c r="UVK92" s="181"/>
      <c r="UVL92" s="611"/>
      <c r="UVM92" s="612"/>
      <c r="UVN92" s="612"/>
      <c r="UVO92" s="612"/>
      <c r="UVP92" s="612"/>
      <c r="UVQ92" s="612"/>
      <c r="UVR92" s="181"/>
      <c r="UVS92" s="611"/>
      <c r="UVT92" s="612"/>
      <c r="UVU92" s="612"/>
      <c r="UVV92" s="612"/>
      <c r="UVW92" s="612"/>
      <c r="UVX92" s="612"/>
      <c r="UVY92" s="181"/>
      <c r="UVZ92" s="611"/>
      <c r="UWA92" s="612"/>
      <c r="UWB92" s="612"/>
      <c r="UWC92" s="612"/>
      <c r="UWD92" s="612"/>
      <c r="UWE92" s="612"/>
      <c r="UWF92" s="181"/>
      <c r="UWG92" s="611"/>
      <c r="UWH92" s="612"/>
      <c r="UWI92" s="612"/>
      <c r="UWJ92" s="612"/>
      <c r="UWK92" s="612"/>
      <c r="UWL92" s="612"/>
      <c r="UWM92" s="181"/>
      <c r="UWN92" s="611"/>
      <c r="UWO92" s="612"/>
      <c r="UWP92" s="612"/>
      <c r="UWQ92" s="612"/>
      <c r="UWR92" s="612"/>
      <c r="UWS92" s="612"/>
      <c r="UWT92" s="181"/>
      <c r="UWU92" s="611"/>
      <c r="UWV92" s="612"/>
      <c r="UWW92" s="612"/>
      <c r="UWX92" s="612"/>
      <c r="UWY92" s="612"/>
      <c r="UWZ92" s="612"/>
      <c r="UXA92" s="181"/>
      <c r="UXB92" s="611"/>
      <c r="UXC92" s="612"/>
      <c r="UXD92" s="612"/>
      <c r="UXE92" s="612"/>
      <c r="UXF92" s="612"/>
      <c r="UXG92" s="612"/>
      <c r="UXH92" s="181"/>
      <c r="UXI92" s="611"/>
      <c r="UXJ92" s="612"/>
      <c r="UXK92" s="612"/>
      <c r="UXL92" s="612"/>
      <c r="UXM92" s="612"/>
      <c r="UXN92" s="612"/>
      <c r="UXO92" s="181"/>
      <c r="UXP92" s="611"/>
      <c r="UXQ92" s="612"/>
      <c r="UXR92" s="612"/>
      <c r="UXS92" s="612"/>
      <c r="UXT92" s="612"/>
      <c r="UXU92" s="612"/>
      <c r="UXV92" s="181"/>
      <c r="UXW92" s="611"/>
      <c r="UXX92" s="612"/>
      <c r="UXY92" s="612"/>
      <c r="UXZ92" s="612"/>
      <c r="UYA92" s="612"/>
      <c r="UYB92" s="612"/>
      <c r="UYC92" s="181"/>
      <c r="UYD92" s="611"/>
      <c r="UYE92" s="612"/>
      <c r="UYF92" s="612"/>
      <c r="UYG92" s="612"/>
      <c r="UYH92" s="612"/>
      <c r="UYI92" s="612"/>
      <c r="UYJ92" s="181"/>
      <c r="UYK92" s="611"/>
      <c r="UYL92" s="612"/>
      <c r="UYM92" s="612"/>
      <c r="UYN92" s="612"/>
      <c r="UYO92" s="612"/>
      <c r="UYP92" s="612"/>
      <c r="UYQ92" s="181"/>
      <c r="UYR92" s="611"/>
      <c r="UYS92" s="612"/>
      <c r="UYT92" s="612"/>
      <c r="UYU92" s="612"/>
      <c r="UYV92" s="612"/>
      <c r="UYW92" s="612"/>
      <c r="UYX92" s="181"/>
      <c r="UYY92" s="611"/>
      <c r="UYZ92" s="612"/>
      <c r="UZA92" s="612"/>
      <c r="UZB92" s="612"/>
      <c r="UZC92" s="612"/>
      <c r="UZD92" s="612"/>
      <c r="UZE92" s="181"/>
      <c r="UZF92" s="611"/>
      <c r="UZG92" s="612"/>
      <c r="UZH92" s="612"/>
      <c r="UZI92" s="612"/>
      <c r="UZJ92" s="612"/>
      <c r="UZK92" s="612"/>
      <c r="UZL92" s="181"/>
      <c r="UZM92" s="611"/>
      <c r="UZN92" s="612"/>
      <c r="UZO92" s="612"/>
      <c r="UZP92" s="612"/>
      <c r="UZQ92" s="612"/>
      <c r="UZR92" s="612"/>
      <c r="UZS92" s="181"/>
      <c r="UZT92" s="611"/>
      <c r="UZU92" s="612"/>
      <c r="UZV92" s="612"/>
      <c r="UZW92" s="612"/>
      <c r="UZX92" s="612"/>
      <c r="UZY92" s="612"/>
      <c r="UZZ92" s="181"/>
      <c r="VAA92" s="611"/>
      <c r="VAB92" s="612"/>
      <c r="VAC92" s="612"/>
      <c r="VAD92" s="612"/>
      <c r="VAE92" s="612"/>
      <c r="VAF92" s="612"/>
      <c r="VAG92" s="181"/>
      <c r="VAH92" s="611"/>
      <c r="VAI92" s="612"/>
      <c r="VAJ92" s="612"/>
      <c r="VAK92" s="612"/>
      <c r="VAL92" s="612"/>
      <c r="VAM92" s="612"/>
      <c r="VAN92" s="181"/>
      <c r="VAO92" s="611"/>
      <c r="VAP92" s="612"/>
      <c r="VAQ92" s="612"/>
      <c r="VAR92" s="612"/>
      <c r="VAS92" s="612"/>
      <c r="VAT92" s="612"/>
      <c r="VAU92" s="181"/>
      <c r="VAV92" s="611"/>
      <c r="VAW92" s="612"/>
      <c r="VAX92" s="612"/>
      <c r="VAY92" s="612"/>
      <c r="VAZ92" s="612"/>
      <c r="VBA92" s="612"/>
      <c r="VBB92" s="181"/>
      <c r="VBC92" s="611"/>
      <c r="VBD92" s="612"/>
      <c r="VBE92" s="612"/>
      <c r="VBF92" s="612"/>
      <c r="VBG92" s="612"/>
      <c r="VBH92" s="612"/>
      <c r="VBI92" s="181"/>
      <c r="VBJ92" s="611"/>
      <c r="VBK92" s="612"/>
      <c r="VBL92" s="612"/>
      <c r="VBM92" s="612"/>
      <c r="VBN92" s="612"/>
      <c r="VBO92" s="612"/>
      <c r="VBP92" s="181"/>
      <c r="VBQ92" s="611"/>
      <c r="VBR92" s="612"/>
      <c r="VBS92" s="612"/>
      <c r="VBT92" s="612"/>
      <c r="VBU92" s="612"/>
      <c r="VBV92" s="612"/>
      <c r="VBW92" s="181"/>
      <c r="VBX92" s="611"/>
      <c r="VBY92" s="612"/>
      <c r="VBZ92" s="612"/>
      <c r="VCA92" s="612"/>
      <c r="VCB92" s="612"/>
      <c r="VCC92" s="612"/>
      <c r="VCD92" s="181"/>
      <c r="VCE92" s="611"/>
      <c r="VCF92" s="612"/>
      <c r="VCG92" s="612"/>
      <c r="VCH92" s="612"/>
      <c r="VCI92" s="612"/>
      <c r="VCJ92" s="612"/>
      <c r="VCK92" s="181"/>
      <c r="VCL92" s="611"/>
      <c r="VCM92" s="612"/>
      <c r="VCN92" s="612"/>
      <c r="VCO92" s="612"/>
      <c r="VCP92" s="612"/>
      <c r="VCQ92" s="612"/>
      <c r="VCR92" s="181"/>
      <c r="VCS92" s="611"/>
      <c r="VCT92" s="612"/>
      <c r="VCU92" s="612"/>
      <c r="VCV92" s="612"/>
      <c r="VCW92" s="612"/>
      <c r="VCX92" s="612"/>
      <c r="VCY92" s="181"/>
      <c r="VCZ92" s="611"/>
      <c r="VDA92" s="612"/>
      <c r="VDB92" s="612"/>
      <c r="VDC92" s="612"/>
      <c r="VDD92" s="612"/>
      <c r="VDE92" s="612"/>
      <c r="VDF92" s="181"/>
      <c r="VDG92" s="611"/>
      <c r="VDH92" s="612"/>
      <c r="VDI92" s="612"/>
      <c r="VDJ92" s="612"/>
      <c r="VDK92" s="612"/>
      <c r="VDL92" s="612"/>
      <c r="VDM92" s="181"/>
      <c r="VDN92" s="611"/>
      <c r="VDO92" s="612"/>
      <c r="VDP92" s="612"/>
      <c r="VDQ92" s="612"/>
      <c r="VDR92" s="612"/>
      <c r="VDS92" s="612"/>
      <c r="VDT92" s="181"/>
      <c r="VDU92" s="611"/>
      <c r="VDV92" s="612"/>
      <c r="VDW92" s="612"/>
      <c r="VDX92" s="612"/>
      <c r="VDY92" s="612"/>
      <c r="VDZ92" s="612"/>
      <c r="VEA92" s="181"/>
      <c r="VEB92" s="611"/>
      <c r="VEC92" s="612"/>
      <c r="VED92" s="612"/>
      <c r="VEE92" s="612"/>
      <c r="VEF92" s="612"/>
      <c r="VEG92" s="612"/>
      <c r="VEH92" s="181"/>
      <c r="VEI92" s="611"/>
      <c r="VEJ92" s="612"/>
      <c r="VEK92" s="612"/>
      <c r="VEL92" s="612"/>
      <c r="VEM92" s="612"/>
      <c r="VEN92" s="612"/>
      <c r="VEO92" s="181"/>
      <c r="VEP92" s="611"/>
      <c r="VEQ92" s="612"/>
      <c r="VER92" s="612"/>
      <c r="VES92" s="612"/>
      <c r="VET92" s="612"/>
      <c r="VEU92" s="612"/>
      <c r="VEV92" s="181"/>
      <c r="VEW92" s="611"/>
      <c r="VEX92" s="612"/>
      <c r="VEY92" s="612"/>
      <c r="VEZ92" s="612"/>
      <c r="VFA92" s="612"/>
      <c r="VFB92" s="612"/>
      <c r="VFC92" s="181"/>
      <c r="VFD92" s="611"/>
      <c r="VFE92" s="612"/>
      <c r="VFF92" s="612"/>
      <c r="VFG92" s="612"/>
      <c r="VFH92" s="612"/>
      <c r="VFI92" s="612"/>
      <c r="VFJ92" s="181"/>
      <c r="VFK92" s="611"/>
      <c r="VFL92" s="612"/>
      <c r="VFM92" s="612"/>
      <c r="VFN92" s="612"/>
      <c r="VFO92" s="612"/>
      <c r="VFP92" s="612"/>
      <c r="VFQ92" s="181"/>
      <c r="VFR92" s="611"/>
      <c r="VFS92" s="612"/>
      <c r="VFT92" s="612"/>
      <c r="VFU92" s="612"/>
      <c r="VFV92" s="612"/>
      <c r="VFW92" s="612"/>
      <c r="VFX92" s="181"/>
      <c r="VFY92" s="611"/>
      <c r="VFZ92" s="612"/>
      <c r="VGA92" s="612"/>
      <c r="VGB92" s="612"/>
      <c r="VGC92" s="612"/>
      <c r="VGD92" s="612"/>
      <c r="VGE92" s="181"/>
      <c r="VGF92" s="611"/>
      <c r="VGG92" s="612"/>
      <c r="VGH92" s="612"/>
      <c r="VGI92" s="612"/>
      <c r="VGJ92" s="612"/>
      <c r="VGK92" s="612"/>
      <c r="VGL92" s="181"/>
      <c r="VGM92" s="611"/>
      <c r="VGN92" s="612"/>
      <c r="VGO92" s="612"/>
      <c r="VGP92" s="612"/>
      <c r="VGQ92" s="612"/>
      <c r="VGR92" s="612"/>
      <c r="VGS92" s="181"/>
      <c r="VGT92" s="611"/>
      <c r="VGU92" s="612"/>
      <c r="VGV92" s="612"/>
      <c r="VGW92" s="612"/>
      <c r="VGX92" s="612"/>
      <c r="VGY92" s="612"/>
      <c r="VGZ92" s="181"/>
      <c r="VHA92" s="611"/>
      <c r="VHB92" s="612"/>
      <c r="VHC92" s="612"/>
      <c r="VHD92" s="612"/>
      <c r="VHE92" s="612"/>
      <c r="VHF92" s="612"/>
      <c r="VHG92" s="181"/>
      <c r="VHH92" s="611"/>
      <c r="VHI92" s="612"/>
      <c r="VHJ92" s="612"/>
      <c r="VHK92" s="612"/>
      <c r="VHL92" s="612"/>
      <c r="VHM92" s="612"/>
      <c r="VHN92" s="181"/>
      <c r="VHO92" s="611"/>
      <c r="VHP92" s="612"/>
      <c r="VHQ92" s="612"/>
      <c r="VHR92" s="612"/>
      <c r="VHS92" s="612"/>
      <c r="VHT92" s="612"/>
      <c r="VHU92" s="181"/>
      <c r="VHV92" s="611"/>
      <c r="VHW92" s="612"/>
      <c r="VHX92" s="612"/>
      <c r="VHY92" s="612"/>
      <c r="VHZ92" s="612"/>
      <c r="VIA92" s="612"/>
      <c r="VIB92" s="181"/>
      <c r="VIC92" s="611"/>
      <c r="VID92" s="612"/>
      <c r="VIE92" s="612"/>
      <c r="VIF92" s="612"/>
      <c r="VIG92" s="612"/>
      <c r="VIH92" s="612"/>
      <c r="VII92" s="181"/>
      <c r="VIJ92" s="611"/>
      <c r="VIK92" s="612"/>
      <c r="VIL92" s="612"/>
      <c r="VIM92" s="612"/>
      <c r="VIN92" s="612"/>
      <c r="VIO92" s="612"/>
      <c r="VIP92" s="181"/>
      <c r="VIQ92" s="611"/>
      <c r="VIR92" s="612"/>
      <c r="VIS92" s="612"/>
      <c r="VIT92" s="612"/>
      <c r="VIU92" s="612"/>
      <c r="VIV92" s="612"/>
      <c r="VIW92" s="181"/>
      <c r="VIX92" s="611"/>
      <c r="VIY92" s="612"/>
      <c r="VIZ92" s="612"/>
      <c r="VJA92" s="612"/>
      <c r="VJB92" s="612"/>
      <c r="VJC92" s="612"/>
      <c r="VJD92" s="181"/>
      <c r="VJE92" s="611"/>
      <c r="VJF92" s="612"/>
      <c r="VJG92" s="612"/>
      <c r="VJH92" s="612"/>
      <c r="VJI92" s="612"/>
      <c r="VJJ92" s="612"/>
      <c r="VJK92" s="181"/>
      <c r="VJL92" s="611"/>
      <c r="VJM92" s="612"/>
      <c r="VJN92" s="612"/>
      <c r="VJO92" s="612"/>
      <c r="VJP92" s="612"/>
      <c r="VJQ92" s="612"/>
      <c r="VJR92" s="181"/>
      <c r="VJS92" s="611"/>
      <c r="VJT92" s="612"/>
      <c r="VJU92" s="612"/>
      <c r="VJV92" s="612"/>
      <c r="VJW92" s="612"/>
      <c r="VJX92" s="612"/>
      <c r="VJY92" s="181"/>
      <c r="VJZ92" s="611"/>
      <c r="VKA92" s="612"/>
      <c r="VKB92" s="612"/>
      <c r="VKC92" s="612"/>
      <c r="VKD92" s="612"/>
      <c r="VKE92" s="612"/>
      <c r="VKF92" s="181"/>
      <c r="VKG92" s="611"/>
      <c r="VKH92" s="612"/>
      <c r="VKI92" s="612"/>
      <c r="VKJ92" s="612"/>
      <c r="VKK92" s="612"/>
      <c r="VKL92" s="612"/>
      <c r="VKM92" s="181"/>
      <c r="VKN92" s="611"/>
      <c r="VKO92" s="612"/>
      <c r="VKP92" s="612"/>
      <c r="VKQ92" s="612"/>
      <c r="VKR92" s="612"/>
      <c r="VKS92" s="612"/>
      <c r="VKT92" s="181"/>
      <c r="VKU92" s="611"/>
      <c r="VKV92" s="612"/>
      <c r="VKW92" s="612"/>
      <c r="VKX92" s="612"/>
      <c r="VKY92" s="612"/>
      <c r="VKZ92" s="612"/>
      <c r="VLA92" s="181"/>
      <c r="VLB92" s="611"/>
      <c r="VLC92" s="612"/>
      <c r="VLD92" s="612"/>
      <c r="VLE92" s="612"/>
      <c r="VLF92" s="612"/>
      <c r="VLG92" s="612"/>
      <c r="VLH92" s="181"/>
      <c r="VLI92" s="611"/>
      <c r="VLJ92" s="612"/>
      <c r="VLK92" s="612"/>
      <c r="VLL92" s="612"/>
      <c r="VLM92" s="612"/>
      <c r="VLN92" s="612"/>
      <c r="VLO92" s="181"/>
      <c r="VLP92" s="611"/>
      <c r="VLQ92" s="612"/>
      <c r="VLR92" s="612"/>
      <c r="VLS92" s="612"/>
      <c r="VLT92" s="612"/>
      <c r="VLU92" s="612"/>
      <c r="VLV92" s="181"/>
      <c r="VLW92" s="611"/>
      <c r="VLX92" s="612"/>
      <c r="VLY92" s="612"/>
      <c r="VLZ92" s="612"/>
      <c r="VMA92" s="612"/>
      <c r="VMB92" s="612"/>
      <c r="VMC92" s="181"/>
      <c r="VMD92" s="611"/>
      <c r="VME92" s="612"/>
      <c r="VMF92" s="612"/>
      <c r="VMG92" s="612"/>
      <c r="VMH92" s="612"/>
      <c r="VMI92" s="612"/>
      <c r="VMJ92" s="181"/>
      <c r="VMK92" s="611"/>
      <c r="VML92" s="612"/>
      <c r="VMM92" s="612"/>
      <c r="VMN92" s="612"/>
      <c r="VMO92" s="612"/>
      <c r="VMP92" s="612"/>
      <c r="VMQ92" s="181"/>
      <c r="VMR92" s="611"/>
      <c r="VMS92" s="612"/>
      <c r="VMT92" s="612"/>
      <c r="VMU92" s="612"/>
      <c r="VMV92" s="612"/>
      <c r="VMW92" s="612"/>
      <c r="VMX92" s="181"/>
      <c r="VMY92" s="611"/>
      <c r="VMZ92" s="612"/>
      <c r="VNA92" s="612"/>
      <c r="VNB92" s="612"/>
      <c r="VNC92" s="612"/>
      <c r="VND92" s="612"/>
      <c r="VNE92" s="181"/>
      <c r="VNF92" s="611"/>
      <c r="VNG92" s="612"/>
      <c r="VNH92" s="612"/>
      <c r="VNI92" s="612"/>
      <c r="VNJ92" s="612"/>
      <c r="VNK92" s="612"/>
      <c r="VNL92" s="181"/>
      <c r="VNM92" s="611"/>
      <c r="VNN92" s="612"/>
      <c r="VNO92" s="612"/>
      <c r="VNP92" s="612"/>
      <c r="VNQ92" s="612"/>
      <c r="VNR92" s="612"/>
      <c r="VNS92" s="181"/>
      <c r="VNT92" s="611"/>
      <c r="VNU92" s="612"/>
      <c r="VNV92" s="612"/>
      <c r="VNW92" s="612"/>
      <c r="VNX92" s="612"/>
      <c r="VNY92" s="612"/>
      <c r="VNZ92" s="181"/>
      <c r="VOA92" s="611"/>
      <c r="VOB92" s="612"/>
      <c r="VOC92" s="612"/>
      <c r="VOD92" s="612"/>
      <c r="VOE92" s="612"/>
      <c r="VOF92" s="612"/>
      <c r="VOG92" s="181"/>
      <c r="VOH92" s="611"/>
      <c r="VOI92" s="612"/>
      <c r="VOJ92" s="612"/>
      <c r="VOK92" s="612"/>
      <c r="VOL92" s="612"/>
      <c r="VOM92" s="612"/>
      <c r="VON92" s="181"/>
      <c r="VOO92" s="611"/>
      <c r="VOP92" s="612"/>
      <c r="VOQ92" s="612"/>
      <c r="VOR92" s="612"/>
      <c r="VOS92" s="612"/>
      <c r="VOT92" s="612"/>
      <c r="VOU92" s="181"/>
      <c r="VOV92" s="611"/>
      <c r="VOW92" s="612"/>
      <c r="VOX92" s="612"/>
      <c r="VOY92" s="612"/>
      <c r="VOZ92" s="612"/>
      <c r="VPA92" s="612"/>
      <c r="VPB92" s="181"/>
      <c r="VPC92" s="611"/>
      <c r="VPD92" s="612"/>
      <c r="VPE92" s="612"/>
      <c r="VPF92" s="612"/>
      <c r="VPG92" s="612"/>
      <c r="VPH92" s="612"/>
      <c r="VPI92" s="181"/>
      <c r="VPJ92" s="611"/>
      <c r="VPK92" s="612"/>
      <c r="VPL92" s="612"/>
      <c r="VPM92" s="612"/>
      <c r="VPN92" s="612"/>
      <c r="VPO92" s="612"/>
      <c r="VPP92" s="181"/>
      <c r="VPQ92" s="611"/>
      <c r="VPR92" s="612"/>
      <c r="VPS92" s="612"/>
      <c r="VPT92" s="612"/>
      <c r="VPU92" s="612"/>
      <c r="VPV92" s="612"/>
      <c r="VPW92" s="181"/>
      <c r="VPX92" s="611"/>
      <c r="VPY92" s="612"/>
      <c r="VPZ92" s="612"/>
      <c r="VQA92" s="612"/>
      <c r="VQB92" s="612"/>
      <c r="VQC92" s="612"/>
      <c r="VQD92" s="181"/>
      <c r="VQE92" s="611"/>
      <c r="VQF92" s="612"/>
      <c r="VQG92" s="612"/>
      <c r="VQH92" s="612"/>
      <c r="VQI92" s="612"/>
      <c r="VQJ92" s="612"/>
      <c r="VQK92" s="181"/>
      <c r="VQL92" s="611"/>
      <c r="VQM92" s="612"/>
      <c r="VQN92" s="612"/>
      <c r="VQO92" s="612"/>
      <c r="VQP92" s="612"/>
      <c r="VQQ92" s="612"/>
      <c r="VQR92" s="181"/>
      <c r="VQS92" s="611"/>
      <c r="VQT92" s="612"/>
      <c r="VQU92" s="612"/>
      <c r="VQV92" s="612"/>
      <c r="VQW92" s="612"/>
      <c r="VQX92" s="612"/>
      <c r="VQY92" s="181"/>
      <c r="VQZ92" s="611"/>
      <c r="VRA92" s="612"/>
      <c r="VRB92" s="612"/>
      <c r="VRC92" s="612"/>
      <c r="VRD92" s="612"/>
      <c r="VRE92" s="612"/>
      <c r="VRF92" s="181"/>
      <c r="VRG92" s="611"/>
      <c r="VRH92" s="612"/>
      <c r="VRI92" s="612"/>
      <c r="VRJ92" s="612"/>
      <c r="VRK92" s="612"/>
      <c r="VRL92" s="612"/>
      <c r="VRM92" s="181"/>
      <c r="VRN92" s="611"/>
      <c r="VRO92" s="612"/>
      <c r="VRP92" s="612"/>
      <c r="VRQ92" s="612"/>
      <c r="VRR92" s="612"/>
      <c r="VRS92" s="612"/>
      <c r="VRT92" s="181"/>
      <c r="VRU92" s="611"/>
      <c r="VRV92" s="612"/>
      <c r="VRW92" s="612"/>
      <c r="VRX92" s="612"/>
      <c r="VRY92" s="612"/>
      <c r="VRZ92" s="612"/>
      <c r="VSA92" s="181"/>
      <c r="VSB92" s="611"/>
      <c r="VSC92" s="612"/>
      <c r="VSD92" s="612"/>
      <c r="VSE92" s="612"/>
      <c r="VSF92" s="612"/>
      <c r="VSG92" s="612"/>
      <c r="VSH92" s="181"/>
      <c r="VSI92" s="611"/>
      <c r="VSJ92" s="612"/>
      <c r="VSK92" s="612"/>
      <c r="VSL92" s="612"/>
      <c r="VSM92" s="612"/>
      <c r="VSN92" s="612"/>
      <c r="VSO92" s="181"/>
      <c r="VSP92" s="611"/>
      <c r="VSQ92" s="612"/>
      <c r="VSR92" s="612"/>
      <c r="VSS92" s="612"/>
      <c r="VST92" s="612"/>
      <c r="VSU92" s="612"/>
      <c r="VSV92" s="181"/>
      <c r="VSW92" s="611"/>
      <c r="VSX92" s="612"/>
      <c r="VSY92" s="612"/>
      <c r="VSZ92" s="612"/>
      <c r="VTA92" s="612"/>
      <c r="VTB92" s="612"/>
      <c r="VTC92" s="181"/>
      <c r="VTD92" s="611"/>
      <c r="VTE92" s="612"/>
      <c r="VTF92" s="612"/>
      <c r="VTG92" s="612"/>
      <c r="VTH92" s="612"/>
      <c r="VTI92" s="612"/>
      <c r="VTJ92" s="181"/>
      <c r="VTK92" s="611"/>
      <c r="VTL92" s="612"/>
      <c r="VTM92" s="612"/>
      <c r="VTN92" s="612"/>
      <c r="VTO92" s="612"/>
      <c r="VTP92" s="612"/>
      <c r="VTQ92" s="181"/>
      <c r="VTR92" s="611"/>
      <c r="VTS92" s="612"/>
      <c r="VTT92" s="612"/>
      <c r="VTU92" s="612"/>
      <c r="VTV92" s="612"/>
      <c r="VTW92" s="612"/>
      <c r="VTX92" s="181"/>
      <c r="VTY92" s="611"/>
      <c r="VTZ92" s="612"/>
      <c r="VUA92" s="612"/>
      <c r="VUB92" s="612"/>
      <c r="VUC92" s="612"/>
      <c r="VUD92" s="612"/>
      <c r="VUE92" s="181"/>
      <c r="VUF92" s="611"/>
      <c r="VUG92" s="612"/>
      <c r="VUH92" s="612"/>
      <c r="VUI92" s="612"/>
      <c r="VUJ92" s="612"/>
      <c r="VUK92" s="612"/>
      <c r="VUL92" s="181"/>
      <c r="VUM92" s="611"/>
      <c r="VUN92" s="612"/>
      <c r="VUO92" s="612"/>
      <c r="VUP92" s="612"/>
      <c r="VUQ92" s="612"/>
      <c r="VUR92" s="612"/>
      <c r="VUS92" s="181"/>
      <c r="VUT92" s="611"/>
      <c r="VUU92" s="612"/>
      <c r="VUV92" s="612"/>
      <c r="VUW92" s="612"/>
      <c r="VUX92" s="612"/>
      <c r="VUY92" s="612"/>
      <c r="VUZ92" s="181"/>
      <c r="VVA92" s="611"/>
      <c r="VVB92" s="612"/>
      <c r="VVC92" s="612"/>
      <c r="VVD92" s="612"/>
      <c r="VVE92" s="612"/>
      <c r="VVF92" s="612"/>
      <c r="VVG92" s="181"/>
      <c r="VVH92" s="611"/>
      <c r="VVI92" s="612"/>
      <c r="VVJ92" s="612"/>
      <c r="VVK92" s="612"/>
      <c r="VVL92" s="612"/>
      <c r="VVM92" s="612"/>
      <c r="VVN92" s="181"/>
      <c r="VVO92" s="611"/>
      <c r="VVP92" s="612"/>
      <c r="VVQ92" s="612"/>
      <c r="VVR92" s="612"/>
      <c r="VVS92" s="612"/>
      <c r="VVT92" s="612"/>
      <c r="VVU92" s="181"/>
      <c r="VVV92" s="611"/>
      <c r="VVW92" s="612"/>
      <c r="VVX92" s="612"/>
      <c r="VVY92" s="612"/>
      <c r="VVZ92" s="612"/>
      <c r="VWA92" s="612"/>
      <c r="VWB92" s="181"/>
      <c r="VWC92" s="611"/>
      <c r="VWD92" s="612"/>
      <c r="VWE92" s="612"/>
      <c r="VWF92" s="612"/>
      <c r="VWG92" s="612"/>
      <c r="VWH92" s="612"/>
      <c r="VWI92" s="181"/>
      <c r="VWJ92" s="611"/>
      <c r="VWK92" s="612"/>
      <c r="VWL92" s="612"/>
      <c r="VWM92" s="612"/>
      <c r="VWN92" s="612"/>
      <c r="VWO92" s="612"/>
      <c r="VWP92" s="181"/>
      <c r="VWQ92" s="611"/>
      <c r="VWR92" s="612"/>
      <c r="VWS92" s="612"/>
      <c r="VWT92" s="612"/>
      <c r="VWU92" s="612"/>
      <c r="VWV92" s="612"/>
      <c r="VWW92" s="181"/>
      <c r="VWX92" s="611"/>
      <c r="VWY92" s="612"/>
      <c r="VWZ92" s="612"/>
      <c r="VXA92" s="612"/>
      <c r="VXB92" s="612"/>
      <c r="VXC92" s="612"/>
      <c r="VXD92" s="181"/>
      <c r="VXE92" s="611"/>
      <c r="VXF92" s="612"/>
      <c r="VXG92" s="612"/>
      <c r="VXH92" s="612"/>
      <c r="VXI92" s="612"/>
      <c r="VXJ92" s="612"/>
      <c r="VXK92" s="181"/>
      <c r="VXL92" s="611"/>
      <c r="VXM92" s="612"/>
      <c r="VXN92" s="612"/>
      <c r="VXO92" s="612"/>
      <c r="VXP92" s="612"/>
      <c r="VXQ92" s="612"/>
      <c r="VXR92" s="181"/>
      <c r="VXS92" s="611"/>
      <c r="VXT92" s="612"/>
      <c r="VXU92" s="612"/>
      <c r="VXV92" s="612"/>
      <c r="VXW92" s="612"/>
      <c r="VXX92" s="612"/>
      <c r="VXY92" s="181"/>
      <c r="VXZ92" s="611"/>
      <c r="VYA92" s="612"/>
      <c r="VYB92" s="612"/>
      <c r="VYC92" s="612"/>
      <c r="VYD92" s="612"/>
      <c r="VYE92" s="612"/>
      <c r="VYF92" s="181"/>
      <c r="VYG92" s="611"/>
      <c r="VYH92" s="612"/>
      <c r="VYI92" s="612"/>
      <c r="VYJ92" s="612"/>
      <c r="VYK92" s="612"/>
      <c r="VYL92" s="612"/>
      <c r="VYM92" s="181"/>
      <c r="VYN92" s="611"/>
      <c r="VYO92" s="612"/>
      <c r="VYP92" s="612"/>
      <c r="VYQ92" s="612"/>
      <c r="VYR92" s="612"/>
      <c r="VYS92" s="612"/>
      <c r="VYT92" s="181"/>
      <c r="VYU92" s="611"/>
      <c r="VYV92" s="612"/>
      <c r="VYW92" s="612"/>
      <c r="VYX92" s="612"/>
      <c r="VYY92" s="612"/>
      <c r="VYZ92" s="612"/>
      <c r="VZA92" s="181"/>
      <c r="VZB92" s="611"/>
      <c r="VZC92" s="612"/>
      <c r="VZD92" s="612"/>
      <c r="VZE92" s="612"/>
      <c r="VZF92" s="612"/>
      <c r="VZG92" s="612"/>
      <c r="VZH92" s="181"/>
      <c r="VZI92" s="611"/>
      <c r="VZJ92" s="612"/>
      <c r="VZK92" s="612"/>
      <c r="VZL92" s="612"/>
      <c r="VZM92" s="612"/>
      <c r="VZN92" s="612"/>
      <c r="VZO92" s="181"/>
      <c r="VZP92" s="611"/>
      <c r="VZQ92" s="612"/>
      <c r="VZR92" s="612"/>
      <c r="VZS92" s="612"/>
      <c r="VZT92" s="612"/>
      <c r="VZU92" s="612"/>
      <c r="VZV92" s="181"/>
      <c r="VZW92" s="611"/>
      <c r="VZX92" s="612"/>
      <c r="VZY92" s="612"/>
      <c r="VZZ92" s="612"/>
      <c r="WAA92" s="612"/>
      <c r="WAB92" s="612"/>
      <c r="WAC92" s="181"/>
      <c r="WAD92" s="611"/>
      <c r="WAE92" s="612"/>
      <c r="WAF92" s="612"/>
      <c r="WAG92" s="612"/>
      <c r="WAH92" s="612"/>
      <c r="WAI92" s="612"/>
      <c r="WAJ92" s="181"/>
      <c r="WAK92" s="611"/>
      <c r="WAL92" s="612"/>
      <c r="WAM92" s="612"/>
      <c r="WAN92" s="612"/>
      <c r="WAO92" s="612"/>
      <c r="WAP92" s="612"/>
      <c r="WAQ92" s="181"/>
      <c r="WAR92" s="611"/>
      <c r="WAS92" s="612"/>
      <c r="WAT92" s="612"/>
      <c r="WAU92" s="612"/>
      <c r="WAV92" s="612"/>
      <c r="WAW92" s="612"/>
      <c r="WAX92" s="181"/>
      <c r="WAY92" s="611"/>
      <c r="WAZ92" s="612"/>
      <c r="WBA92" s="612"/>
      <c r="WBB92" s="612"/>
      <c r="WBC92" s="612"/>
      <c r="WBD92" s="612"/>
      <c r="WBE92" s="181"/>
      <c r="WBF92" s="611"/>
      <c r="WBG92" s="612"/>
      <c r="WBH92" s="612"/>
      <c r="WBI92" s="612"/>
      <c r="WBJ92" s="612"/>
      <c r="WBK92" s="612"/>
      <c r="WBL92" s="181"/>
      <c r="WBM92" s="611"/>
      <c r="WBN92" s="612"/>
      <c r="WBO92" s="612"/>
      <c r="WBP92" s="612"/>
      <c r="WBQ92" s="612"/>
      <c r="WBR92" s="612"/>
      <c r="WBS92" s="181"/>
      <c r="WBT92" s="611"/>
      <c r="WBU92" s="612"/>
      <c r="WBV92" s="612"/>
      <c r="WBW92" s="612"/>
      <c r="WBX92" s="612"/>
      <c r="WBY92" s="612"/>
      <c r="WBZ92" s="181"/>
      <c r="WCA92" s="611"/>
      <c r="WCB92" s="612"/>
      <c r="WCC92" s="612"/>
      <c r="WCD92" s="612"/>
      <c r="WCE92" s="612"/>
      <c r="WCF92" s="612"/>
      <c r="WCG92" s="181"/>
      <c r="WCH92" s="611"/>
      <c r="WCI92" s="612"/>
      <c r="WCJ92" s="612"/>
      <c r="WCK92" s="612"/>
      <c r="WCL92" s="612"/>
      <c r="WCM92" s="612"/>
      <c r="WCN92" s="181"/>
      <c r="WCO92" s="611"/>
      <c r="WCP92" s="612"/>
      <c r="WCQ92" s="612"/>
      <c r="WCR92" s="612"/>
      <c r="WCS92" s="612"/>
      <c r="WCT92" s="612"/>
      <c r="WCU92" s="181"/>
      <c r="WCV92" s="611"/>
      <c r="WCW92" s="612"/>
      <c r="WCX92" s="612"/>
      <c r="WCY92" s="612"/>
      <c r="WCZ92" s="612"/>
      <c r="WDA92" s="612"/>
      <c r="WDB92" s="181"/>
      <c r="WDC92" s="611"/>
      <c r="WDD92" s="612"/>
      <c r="WDE92" s="612"/>
      <c r="WDF92" s="612"/>
      <c r="WDG92" s="612"/>
      <c r="WDH92" s="612"/>
      <c r="WDI92" s="181"/>
      <c r="WDJ92" s="611"/>
      <c r="WDK92" s="612"/>
      <c r="WDL92" s="612"/>
      <c r="WDM92" s="612"/>
      <c r="WDN92" s="612"/>
      <c r="WDO92" s="612"/>
      <c r="WDP92" s="181"/>
      <c r="WDQ92" s="611"/>
      <c r="WDR92" s="612"/>
      <c r="WDS92" s="612"/>
      <c r="WDT92" s="612"/>
      <c r="WDU92" s="612"/>
      <c r="WDV92" s="612"/>
      <c r="WDW92" s="181"/>
      <c r="WDX92" s="611"/>
      <c r="WDY92" s="612"/>
      <c r="WDZ92" s="612"/>
      <c r="WEA92" s="612"/>
      <c r="WEB92" s="612"/>
      <c r="WEC92" s="612"/>
      <c r="WED92" s="181"/>
      <c r="WEE92" s="611"/>
      <c r="WEF92" s="612"/>
      <c r="WEG92" s="612"/>
      <c r="WEH92" s="612"/>
      <c r="WEI92" s="612"/>
      <c r="WEJ92" s="612"/>
      <c r="WEK92" s="181"/>
      <c r="WEL92" s="611"/>
      <c r="WEM92" s="612"/>
      <c r="WEN92" s="612"/>
      <c r="WEO92" s="612"/>
      <c r="WEP92" s="612"/>
      <c r="WEQ92" s="612"/>
      <c r="WER92" s="181"/>
      <c r="WES92" s="611"/>
      <c r="WET92" s="612"/>
      <c r="WEU92" s="612"/>
      <c r="WEV92" s="612"/>
      <c r="WEW92" s="612"/>
      <c r="WEX92" s="612"/>
      <c r="WEY92" s="181"/>
      <c r="WEZ92" s="611"/>
      <c r="WFA92" s="612"/>
      <c r="WFB92" s="612"/>
      <c r="WFC92" s="612"/>
      <c r="WFD92" s="612"/>
      <c r="WFE92" s="612"/>
      <c r="WFF92" s="181"/>
      <c r="WFG92" s="611"/>
      <c r="WFH92" s="612"/>
      <c r="WFI92" s="612"/>
      <c r="WFJ92" s="612"/>
      <c r="WFK92" s="612"/>
      <c r="WFL92" s="612"/>
      <c r="WFM92" s="181"/>
      <c r="WFN92" s="611"/>
      <c r="WFO92" s="612"/>
      <c r="WFP92" s="612"/>
      <c r="WFQ92" s="612"/>
      <c r="WFR92" s="612"/>
      <c r="WFS92" s="612"/>
      <c r="WFT92" s="181"/>
      <c r="WFU92" s="611"/>
      <c r="WFV92" s="612"/>
      <c r="WFW92" s="612"/>
      <c r="WFX92" s="612"/>
      <c r="WFY92" s="612"/>
      <c r="WFZ92" s="612"/>
      <c r="WGA92" s="181"/>
      <c r="WGB92" s="611"/>
      <c r="WGC92" s="612"/>
      <c r="WGD92" s="612"/>
      <c r="WGE92" s="612"/>
      <c r="WGF92" s="612"/>
      <c r="WGG92" s="612"/>
      <c r="WGH92" s="181"/>
      <c r="WGI92" s="611"/>
      <c r="WGJ92" s="612"/>
      <c r="WGK92" s="612"/>
      <c r="WGL92" s="612"/>
      <c r="WGM92" s="612"/>
      <c r="WGN92" s="612"/>
      <c r="WGO92" s="181"/>
      <c r="WGP92" s="611"/>
      <c r="WGQ92" s="612"/>
      <c r="WGR92" s="612"/>
      <c r="WGS92" s="612"/>
      <c r="WGT92" s="612"/>
      <c r="WGU92" s="612"/>
      <c r="WGV92" s="181"/>
      <c r="WGW92" s="611"/>
      <c r="WGX92" s="612"/>
      <c r="WGY92" s="612"/>
      <c r="WGZ92" s="612"/>
      <c r="WHA92" s="612"/>
      <c r="WHB92" s="612"/>
      <c r="WHC92" s="181"/>
      <c r="WHD92" s="611"/>
      <c r="WHE92" s="612"/>
      <c r="WHF92" s="612"/>
      <c r="WHG92" s="612"/>
      <c r="WHH92" s="612"/>
      <c r="WHI92" s="612"/>
      <c r="WHJ92" s="181"/>
      <c r="WHK92" s="611"/>
      <c r="WHL92" s="612"/>
      <c r="WHM92" s="612"/>
      <c r="WHN92" s="612"/>
      <c r="WHO92" s="612"/>
      <c r="WHP92" s="612"/>
      <c r="WHQ92" s="181"/>
      <c r="WHR92" s="611"/>
      <c r="WHS92" s="612"/>
      <c r="WHT92" s="612"/>
      <c r="WHU92" s="612"/>
      <c r="WHV92" s="612"/>
      <c r="WHW92" s="612"/>
      <c r="WHX92" s="181"/>
      <c r="WHY92" s="611"/>
      <c r="WHZ92" s="612"/>
      <c r="WIA92" s="612"/>
      <c r="WIB92" s="612"/>
      <c r="WIC92" s="612"/>
      <c r="WID92" s="612"/>
      <c r="WIE92" s="181"/>
      <c r="WIF92" s="611"/>
      <c r="WIG92" s="612"/>
      <c r="WIH92" s="612"/>
      <c r="WII92" s="612"/>
      <c r="WIJ92" s="612"/>
      <c r="WIK92" s="612"/>
      <c r="WIL92" s="181"/>
      <c r="WIM92" s="611"/>
      <c r="WIN92" s="612"/>
      <c r="WIO92" s="612"/>
      <c r="WIP92" s="612"/>
      <c r="WIQ92" s="612"/>
      <c r="WIR92" s="612"/>
      <c r="WIS92" s="181"/>
      <c r="WIT92" s="611"/>
      <c r="WIU92" s="612"/>
      <c r="WIV92" s="612"/>
      <c r="WIW92" s="612"/>
      <c r="WIX92" s="612"/>
      <c r="WIY92" s="612"/>
      <c r="WIZ92" s="181"/>
      <c r="WJA92" s="611"/>
      <c r="WJB92" s="612"/>
      <c r="WJC92" s="612"/>
      <c r="WJD92" s="612"/>
      <c r="WJE92" s="612"/>
      <c r="WJF92" s="612"/>
      <c r="WJG92" s="181"/>
      <c r="WJH92" s="611"/>
      <c r="WJI92" s="612"/>
      <c r="WJJ92" s="612"/>
      <c r="WJK92" s="612"/>
      <c r="WJL92" s="612"/>
      <c r="WJM92" s="612"/>
      <c r="WJN92" s="181"/>
      <c r="WJO92" s="611"/>
      <c r="WJP92" s="612"/>
      <c r="WJQ92" s="612"/>
      <c r="WJR92" s="612"/>
      <c r="WJS92" s="612"/>
      <c r="WJT92" s="612"/>
      <c r="WJU92" s="181"/>
      <c r="WJV92" s="611"/>
      <c r="WJW92" s="612"/>
      <c r="WJX92" s="612"/>
      <c r="WJY92" s="612"/>
      <c r="WJZ92" s="612"/>
      <c r="WKA92" s="612"/>
      <c r="WKB92" s="181"/>
      <c r="WKC92" s="611"/>
      <c r="WKD92" s="612"/>
      <c r="WKE92" s="612"/>
      <c r="WKF92" s="612"/>
      <c r="WKG92" s="612"/>
      <c r="WKH92" s="612"/>
      <c r="WKI92" s="181"/>
      <c r="WKJ92" s="611"/>
      <c r="WKK92" s="612"/>
      <c r="WKL92" s="612"/>
      <c r="WKM92" s="612"/>
      <c r="WKN92" s="612"/>
      <c r="WKO92" s="612"/>
      <c r="WKP92" s="181"/>
      <c r="WKQ92" s="611"/>
      <c r="WKR92" s="612"/>
      <c r="WKS92" s="612"/>
      <c r="WKT92" s="612"/>
      <c r="WKU92" s="612"/>
      <c r="WKV92" s="612"/>
      <c r="WKW92" s="181"/>
      <c r="WKX92" s="611"/>
      <c r="WKY92" s="612"/>
      <c r="WKZ92" s="612"/>
      <c r="WLA92" s="612"/>
      <c r="WLB92" s="612"/>
      <c r="WLC92" s="612"/>
      <c r="WLD92" s="181"/>
      <c r="WLE92" s="611"/>
      <c r="WLF92" s="612"/>
      <c r="WLG92" s="612"/>
      <c r="WLH92" s="612"/>
      <c r="WLI92" s="612"/>
      <c r="WLJ92" s="612"/>
      <c r="WLK92" s="181"/>
      <c r="WLL92" s="611"/>
      <c r="WLM92" s="612"/>
      <c r="WLN92" s="612"/>
      <c r="WLO92" s="612"/>
      <c r="WLP92" s="612"/>
      <c r="WLQ92" s="612"/>
      <c r="WLR92" s="181"/>
      <c r="WLS92" s="611"/>
      <c r="WLT92" s="612"/>
      <c r="WLU92" s="612"/>
      <c r="WLV92" s="612"/>
      <c r="WLW92" s="612"/>
      <c r="WLX92" s="612"/>
      <c r="WLY92" s="181"/>
      <c r="WLZ92" s="611"/>
      <c r="WMA92" s="612"/>
      <c r="WMB92" s="612"/>
      <c r="WMC92" s="612"/>
      <c r="WMD92" s="612"/>
      <c r="WME92" s="612"/>
      <c r="WMF92" s="181"/>
      <c r="WMG92" s="611"/>
      <c r="WMH92" s="612"/>
      <c r="WMI92" s="612"/>
      <c r="WMJ92" s="612"/>
      <c r="WMK92" s="612"/>
      <c r="WML92" s="612"/>
      <c r="WMM92" s="181"/>
      <c r="WMN92" s="611"/>
      <c r="WMO92" s="612"/>
      <c r="WMP92" s="612"/>
      <c r="WMQ92" s="612"/>
      <c r="WMR92" s="612"/>
      <c r="WMS92" s="612"/>
      <c r="WMT92" s="181"/>
      <c r="WMU92" s="611"/>
      <c r="WMV92" s="612"/>
      <c r="WMW92" s="612"/>
      <c r="WMX92" s="612"/>
      <c r="WMY92" s="612"/>
      <c r="WMZ92" s="612"/>
      <c r="WNA92" s="181"/>
      <c r="WNB92" s="611"/>
      <c r="WNC92" s="612"/>
      <c r="WND92" s="612"/>
      <c r="WNE92" s="612"/>
      <c r="WNF92" s="612"/>
      <c r="WNG92" s="612"/>
      <c r="WNH92" s="181"/>
      <c r="WNI92" s="611"/>
      <c r="WNJ92" s="612"/>
      <c r="WNK92" s="612"/>
      <c r="WNL92" s="612"/>
      <c r="WNM92" s="612"/>
      <c r="WNN92" s="612"/>
      <c r="WNO92" s="181"/>
      <c r="WNP92" s="611"/>
      <c r="WNQ92" s="612"/>
      <c r="WNR92" s="612"/>
      <c r="WNS92" s="612"/>
      <c r="WNT92" s="612"/>
      <c r="WNU92" s="612"/>
      <c r="WNV92" s="181"/>
      <c r="WNW92" s="611"/>
      <c r="WNX92" s="612"/>
      <c r="WNY92" s="612"/>
      <c r="WNZ92" s="612"/>
      <c r="WOA92" s="612"/>
      <c r="WOB92" s="612"/>
      <c r="WOC92" s="181"/>
      <c r="WOD92" s="611"/>
      <c r="WOE92" s="612"/>
      <c r="WOF92" s="612"/>
      <c r="WOG92" s="612"/>
      <c r="WOH92" s="612"/>
      <c r="WOI92" s="612"/>
      <c r="WOJ92" s="181"/>
      <c r="WOK92" s="611"/>
      <c r="WOL92" s="612"/>
      <c r="WOM92" s="612"/>
      <c r="WON92" s="612"/>
      <c r="WOO92" s="612"/>
      <c r="WOP92" s="612"/>
      <c r="WOQ92" s="181"/>
      <c r="WOR92" s="611"/>
      <c r="WOS92" s="612"/>
      <c r="WOT92" s="612"/>
      <c r="WOU92" s="612"/>
      <c r="WOV92" s="612"/>
      <c r="WOW92" s="612"/>
      <c r="WOX92" s="181"/>
      <c r="WOY92" s="611"/>
      <c r="WOZ92" s="612"/>
      <c r="WPA92" s="612"/>
      <c r="WPB92" s="612"/>
      <c r="WPC92" s="612"/>
      <c r="WPD92" s="612"/>
      <c r="WPE92" s="181"/>
      <c r="WPF92" s="611"/>
      <c r="WPG92" s="612"/>
      <c r="WPH92" s="612"/>
      <c r="WPI92" s="612"/>
      <c r="WPJ92" s="612"/>
      <c r="WPK92" s="612"/>
      <c r="WPL92" s="181"/>
      <c r="WPM92" s="611"/>
      <c r="WPN92" s="612"/>
      <c r="WPO92" s="612"/>
      <c r="WPP92" s="612"/>
      <c r="WPQ92" s="612"/>
      <c r="WPR92" s="612"/>
      <c r="WPS92" s="181"/>
      <c r="WPT92" s="611"/>
      <c r="WPU92" s="612"/>
      <c r="WPV92" s="612"/>
      <c r="WPW92" s="612"/>
      <c r="WPX92" s="612"/>
      <c r="WPY92" s="612"/>
      <c r="WPZ92" s="181"/>
      <c r="WQA92" s="611"/>
      <c r="WQB92" s="612"/>
      <c r="WQC92" s="612"/>
      <c r="WQD92" s="612"/>
      <c r="WQE92" s="612"/>
      <c r="WQF92" s="612"/>
      <c r="WQG92" s="181"/>
      <c r="WQH92" s="611"/>
      <c r="WQI92" s="612"/>
      <c r="WQJ92" s="612"/>
      <c r="WQK92" s="612"/>
      <c r="WQL92" s="612"/>
      <c r="WQM92" s="612"/>
      <c r="WQN92" s="181"/>
      <c r="WQO92" s="611"/>
      <c r="WQP92" s="612"/>
      <c r="WQQ92" s="612"/>
      <c r="WQR92" s="612"/>
      <c r="WQS92" s="612"/>
      <c r="WQT92" s="612"/>
      <c r="WQU92" s="181"/>
      <c r="WQV92" s="611"/>
      <c r="WQW92" s="612"/>
      <c r="WQX92" s="612"/>
      <c r="WQY92" s="612"/>
      <c r="WQZ92" s="612"/>
      <c r="WRA92" s="612"/>
      <c r="WRB92" s="181"/>
      <c r="WRC92" s="611"/>
      <c r="WRD92" s="612"/>
      <c r="WRE92" s="612"/>
      <c r="WRF92" s="612"/>
      <c r="WRG92" s="612"/>
      <c r="WRH92" s="612"/>
      <c r="WRI92" s="181"/>
      <c r="WRJ92" s="611"/>
      <c r="WRK92" s="612"/>
      <c r="WRL92" s="612"/>
      <c r="WRM92" s="612"/>
      <c r="WRN92" s="612"/>
      <c r="WRO92" s="612"/>
      <c r="WRP92" s="181"/>
      <c r="WRQ92" s="611"/>
      <c r="WRR92" s="612"/>
      <c r="WRS92" s="612"/>
      <c r="WRT92" s="612"/>
      <c r="WRU92" s="612"/>
      <c r="WRV92" s="612"/>
      <c r="WRW92" s="181"/>
      <c r="WRX92" s="611"/>
      <c r="WRY92" s="612"/>
      <c r="WRZ92" s="612"/>
      <c r="WSA92" s="612"/>
      <c r="WSB92" s="612"/>
      <c r="WSC92" s="612"/>
      <c r="WSD92" s="181"/>
      <c r="WSE92" s="611"/>
      <c r="WSF92" s="612"/>
      <c r="WSG92" s="612"/>
      <c r="WSH92" s="612"/>
      <c r="WSI92" s="612"/>
      <c r="WSJ92" s="612"/>
      <c r="WSK92" s="181"/>
      <c r="WSL92" s="611"/>
      <c r="WSM92" s="612"/>
      <c r="WSN92" s="612"/>
      <c r="WSO92" s="612"/>
      <c r="WSP92" s="612"/>
      <c r="WSQ92" s="612"/>
      <c r="WSR92" s="181"/>
      <c r="WSS92" s="611"/>
      <c r="WST92" s="612"/>
      <c r="WSU92" s="612"/>
      <c r="WSV92" s="612"/>
      <c r="WSW92" s="612"/>
      <c r="WSX92" s="612"/>
      <c r="WSY92" s="181"/>
      <c r="WSZ92" s="611"/>
      <c r="WTA92" s="612"/>
      <c r="WTB92" s="612"/>
      <c r="WTC92" s="612"/>
      <c r="WTD92" s="612"/>
      <c r="WTE92" s="612"/>
      <c r="WTF92" s="181"/>
      <c r="WTG92" s="611"/>
      <c r="WTH92" s="612"/>
      <c r="WTI92" s="612"/>
      <c r="WTJ92" s="612"/>
      <c r="WTK92" s="612"/>
      <c r="WTL92" s="612"/>
      <c r="WTM92" s="181"/>
      <c r="WTN92" s="611"/>
      <c r="WTO92" s="612"/>
      <c r="WTP92" s="612"/>
      <c r="WTQ92" s="612"/>
      <c r="WTR92" s="612"/>
      <c r="WTS92" s="612"/>
      <c r="WTT92" s="181"/>
      <c r="WTU92" s="611"/>
      <c r="WTV92" s="612"/>
      <c r="WTW92" s="612"/>
      <c r="WTX92" s="612"/>
      <c r="WTY92" s="612"/>
      <c r="WTZ92" s="612"/>
      <c r="WUA92" s="181"/>
      <c r="WUB92" s="611"/>
      <c r="WUC92" s="612"/>
      <c r="WUD92" s="612"/>
      <c r="WUE92" s="612"/>
      <c r="WUF92" s="612"/>
      <c r="WUG92" s="612"/>
      <c r="WUH92" s="181"/>
      <c r="WUI92" s="611"/>
      <c r="WUJ92" s="612"/>
      <c r="WUK92" s="612"/>
      <c r="WUL92" s="612"/>
      <c r="WUM92" s="612"/>
      <c r="WUN92" s="612"/>
      <c r="WUO92" s="181"/>
      <c r="WUP92" s="611"/>
      <c r="WUQ92" s="612"/>
      <c r="WUR92" s="612"/>
      <c r="WUS92" s="612"/>
      <c r="WUT92" s="612"/>
      <c r="WUU92" s="612"/>
      <c r="WUV92" s="181"/>
      <c r="WUW92" s="611"/>
      <c r="WUX92" s="612"/>
      <c r="WUY92" s="612"/>
      <c r="WUZ92" s="612"/>
      <c r="WVA92" s="612"/>
      <c r="WVB92" s="612"/>
      <c r="WVC92" s="181"/>
      <c r="WVD92" s="611"/>
      <c r="WVE92" s="612"/>
      <c r="WVF92" s="612"/>
      <c r="WVG92" s="612"/>
      <c r="WVH92" s="612"/>
      <c r="WVI92" s="612"/>
      <c r="WVJ92" s="181"/>
      <c r="WVK92" s="611"/>
      <c r="WVL92" s="612"/>
      <c r="WVM92" s="612"/>
      <c r="WVN92" s="612"/>
      <c r="WVO92" s="612"/>
      <c r="WVP92" s="612"/>
      <c r="WVQ92" s="181"/>
      <c r="WVR92" s="611"/>
      <c r="WVS92" s="612"/>
      <c r="WVT92" s="612"/>
      <c r="WVU92" s="612"/>
      <c r="WVV92" s="612"/>
      <c r="WVW92" s="612"/>
      <c r="WVX92" s="181"/>
      <c r="WVY92" s="611"/>
      <c r="WVZ92" s="612"/>
      <c r="WWA92" s="612"/>
      <c r="WWB92" s="612"/>
      <c r="WWC92" s="612"/>
      <c r="WWD92" s="612"/>
      <c r="WWE92" s="181"/>
      <c r="WWF92" s="611"/>
      <c r="WWG92" s="612"/>
      <c r="WWH92" s="612"/>
      <c r="WWI92" s="612"/>
      <c r="WWJ92" s="612"/>
      <c r="WWK92" s="612"/>
      <c r="WWL92" s="181"/>
      <c r="WWM92" s="611"/>
      <c r="WWN92" s="612"/>
      <c r="WWO92" s="612"/>
      <c r="WWP92" s="612"/>
      <c r="WWQ92" s="612"/>
      <c r="WWR92" s="612"/>
      <c r="WWS92" s="181"/>
      <c r="WWT92" s="611"/>
      <c r="WWU92" s="612"/>
      <c r="WWV92" s="612"/>
      <c r="WWW92" s="612"/>
      <c r="WWX92" s="612"/>
      <c r="WWY92" s="612"/>
      <c r="WWZ92" s="181"/>
      <c r="WXA92" s="611"/>
      <c r="WXB92" s="612"/>
      <c r="WXC92" s="612"/>
      <c r="WXD92" s="612"/>
      <c r="WXE92" s="612"/>
      <c r="WXF92" s="612"/>
      <c r="WXG92" s="181"/>
      <c r="WXH92" s="611"/>
      <c r="WXI92" s="612"/>
      <c r="WXJ92" s="612"/>
      <c r="WXK92" s="612"/>
      <c r="WXL92" s="612"/>
      <c r="WXM92" s="612"/>
      <c r="WXN92" s="181"/>
      <c r="WXO92" s="611"/>
      <c r="WXP92" s="612"/>
      <c r="WXQ92" s="612"/>
      <c r="WXR92" s="612"/>
      <c r="WXS92" s="612"/>
      <c r="WXT92" s="612"/>
      <c r="WXU92" s="181"/>
      <c r="WXV92" s="611"/>
      <c r="WXW92" s="612"/>
      <c r="WXX92" s="612"/>
      <c r="WXY92" s="612"/>
      <c r="WXZ92" s="612"/>
      <c r="WYA92" s="612"/>
      <c r="WYB92" s="181"/>
      <c r="WYC92" s="611"/>
      <c r="WYD92" s="612"/>
      <c r="WYE92" s="612"/>
      <c r="WYF92" s="612"/>
      <c r="WYG92" s="612"/>
      <c r="WYH92" s="612"/>
      <c r="WYI92" s="181"/>
      <c r="WYJ92" s="611"/>
      <c r="WYK92" s="612"/>
      <c r="WYL92" s="612"/>
      <c r="WYM92" s="612"/>
      <c r="WYN92" s="612"/>
      <c r="WYO92" s="612"/>
      <c r="WYP92" s="181"/>
      <c r="WYQ92" s="611"/>
      <c r="WYR92" s="612"/>
      <c r="WYS92" s="612"/>
      <c r="WYT92" s="612"/>
      <c r="WYU92" s="612"/>
      <c r="WYV92" s="612"/>
      <c r="WYW92" s="181"/>
      <c r="WYX92" s="611"/>
      <c r="WYY92" s="612"/>
      <c r="WYZ92" s="612"/>
      <c r="WZA92" s="612"/>
      <c r="WZB92" s="612"/>
      <c r="WZC92" s="612"/>
      <c r="WZD92" s="181"/>
      <c r="WZE92" s="611"/>
      <c r="WZF92" s="612"/>
      <c r="WZG92" s="612"/>
      <c r="WZH92" s="612"/>
      <c r="WZI92" s="612"/>
      <c r="WZJ92" s="612"/>
      <c r="WZK92" s="181"/>
      <c r="WZL92" s="611"/>
      <c r="WZM92" s="612"/>
      <c r="WZN92" s="612"/>
      <c r="WZO92" s="612"/>
      <c r="WZP92" s="612"/>
      <c r="WZQ92" s="612"/>
      <c r="WZR92" s="181"/>
      <c r="WZS92" s="611"/>
      <c r="WZT92" s="612"/>
      <c r="WZU92" s="612"/>
      <c r="WZV92" s="612"/>
      <c r="WZW92" s="612"/>
      <c r="WZX92" s="612"/>
      <c r="WZY92" s="181"/>
      <c r="WZZ92" s="611"/>
      <c r="XAA92" s="612"/>
      <c r="XAB92" s="612"/>
      <c r="XAC92" s="612"/>
      <c r="XAD92" s="612"/>
      <c r="XAE92" s="612"/>
      <c r="XAF92" s="181"/>
      <c r="XAG92" s="611"/>
      <c r="XAH92" s="612"/>
      <c r="XAI92" s="612"/>
      <c r="XAJ92" s="612"/>
      <c r="XAK92" s="612"/>
      <c r="XAL92" s="612"/>
      <c r="XAM92" s="181"/>
      <c r="XAN92" s="611"/>
      <c r="XAO92" s="612"/>
      <c r="XAP92" s="612"/>
      <c r="XAQ92" s="612"/>
      <c r="XAR92" s="612"/>
      <c r="XAS92" s="612"/>
      <c r="XAT92" s="181"/>
      <c r="XAU92" s="611"/>
      <c r="XAV92" s="612"/>
      <c r="XAW92" s="612"/>
      <c r="XAX92" s="612"/>
      <c r="XAY92" s="612"/>
      <c r="XAZ92" s="612"/>
      <c r="XBA92" s="181"/>
      <c r="XBB92" s="611"/>
      <c r="XBC92" s="612"/>
      <c r="XBD92" s="612"/>
      <c r="XBE92" s="612"/>
      <c r="XBF92" s="612"/>
      <c r="XBG92" s="612"/>
      <c r="XBH92" s="181"/>
      <c r="XBI92" s="611"/>
      <c r="XBJ92" s="612"/>
      <c r="XBK92" s="612"/>
      <c r="XBL92" s="612"/>
      <c r="XBM92" s="612"/>
      <c r="XBN92" s="612"/>
      <c r="XBO92" s="181"/>
      <c r="XBP92" s="611"/>
      <c r="XBQ92" s="612"/>
      <c r="XBR92" s="612"/>
      <c r="XBS92" s="612"/>
      <c r="XBT92" s="612"/>
      <c r="XBU92" s="612"/>
      <c r="XBV92" s="181"/>
      <c r="XBW92" s="611"/>
      <c r="XBX92" s="612"/>
      <c r="XBY92" s="612"/>
      <c r="XBZ92" s="612"/>
      <c r="XCA92" s="612"/>
      <c r="XCB92" s="612"/>
      <c r="XCC92" s="181"/>
      <c r="XCD92" s="611"/>
      <c r="XCE92" s="612"/>
      <c r="XCF92" s="612"/>
      <c r="XCG92" s="612"/>
      <c r="XCH92" s="612"/>
      <c r="XCI92" s="612"/>
      <c r="XCJ92" s="181"/>
      <c r="XCK92" s="611"/>
      <c r="XCL92" s="612"/>
      <c r="XCM92" s="612"/>
      <c r="XCN92" s="612"/>
      <c r="XCO92" s="612"/>
      <c r="XCP92" s="612"/>
      <c r="XCQ92" s="181"/>
      <c r="XCR92" s="611"/>
      <c r="XCS92" s="612"/>
      <c r="XCT92" s="612"/>
      <c r="XCU92" s="612"/>
      <c r="XCV92" s="612"/>
      <c r="XCW92" s="612"/>
      <c r="XCX92" s="181"/>
      <c r="XCY92" s="611"/>
      <c r="XCZ92" s="612"/>
      <c r="XDA92" s="612"/>
      <c r="XDB92" s="612"/>
      <c r="XDC92" s="612"/>
      <c r="XDD92" s="612"/>
      <c r="XDE92" s="181"/>
      <c r="XDF92" s="611"/>
      <c r="XDG92" s="612"/>
      <c r="XDH92" s="612"/>
      <c r="XDI92" s="612"/>
      <c r="XDJ92" s="612"/>
      <c r="XDK92" s="612"/>
      <c r="XDL92" s="181"/>
      <c r="XDM92" s="611"/>
      <c r="XDN92" s="612"/>
      <c r="XDO92" s="612"/>
      <c r="XDP92" s="612"/>
      <c r="XDQ92" s="612"/>
      <c r="XDR92" s="612"/>
      <c r="XDS92" s="181"/>
      <c r="XDT92" s="611"/>
      <c r="XDU92" s="612"/>
      <c r="XDV92" s="612"/>
      <c r="XDW92" s="612"/>
      <c r="XDX92" s="612"/>
      <c r="XDY92" s="612"/>
      <c r="XDZ92" s="181"/>
      <c r="XEA92" s="611"/>
      <c r="XEB92" s="612"/>
      <c r="XEC92" s="612"/>
      <c r="XED92" s="612"/>
      <c r="XEE92" s="612"/>
      <c r="XEF92" s="612"/>
      <c r="XEG92" s="181"/>
      <c r="XEH92" s="611"/>
      <c r="XEI92" s="612"/>
      <c r="XEJ92" s="612"/>
      <c r="XEK92" s="612"/>
      <c r="XEL92" s="612"/>
      <c r="XEM92" s="612"/>
      <c r="XEN92" s="181"/>
      <c r="XEO92" s="611"/>
      <c r="XEP92" s="612"/>
      <c r="XEQ92" s="612"/>
      <c r="XER92" s="612"/>
      <c r="XES92" s="612"/>
      <c r="XET92" s="612"/>
      <c r="XEU92" s="181"/>
      <c r="XEV92" s="611"/>
      <c r="XEW92" s="611"/>
      <c r="XEX92" s="611"/>
    </row>
    <row r="93" spans="1:16378" ht="111" customHeight="1" x14ac:dyDescent="0.25">
      <c r="A93" s="176" t="str">
        <f>+Categoria_de_Costos!B910</f>
        <v>j. LEC Reforma Agraria  (Sostenimiento pecuario)</v>
      </c>
      <c r="B93" s="609" t="s">
        <v>589</v>
      </c>
      <c r="C93" s="610"/>
      <c r="D93" s="610"/>
      <c r="E93" s="610"/>
      <c r="F93" s="610"/>
      <c r="G93" s="610"/>
    </row>
    <row r="94" spans="1:16378" ht="111" customHeight="1" x14ac:dyDescent="0.25">
      <c r="A94" s="172" t="str">
        <f>+Categoria_de_Costos!B923</f>
        <v>k. Reforma Agraria (Capital de trabajo para procesos de comercialización y transformación)</v>
      </c>
      <c r="B94" s="609" t="s">
        <v>590</v>
      </c>
      <c r="C94" s="610"/>
      <c r="D94" s="610"/>
      <c r="E94" s="610"/>
      <c r="F94" s="610"/>
      <c r="G94" s="610"/>
    </row>
    <row r="95" spans="1:16378" ht="105.95" customHeight="1" x14ac:dyDescent="0.25">
      <c r="A95" s="172" t="str">
        <f>+Categoria_de_Costos!B947</f>
        <v>l. LEC Reforma Agraria (Capital de trabajo bioseguridad y control de enfermedades)</v>
      </c>
      <c r="B95" s="609" t="s">
        <v>591</v>
      </c>
      <c r="C95" s="610"/>
      <c r="D95" s="610"/>
      <c r="E95" s="610"/>
      <c r="F95" s="610"/>
      <c r="G95" s="610"/>
    </row>
    <row r="96" spans="1:16378" ht="107.45" customHeight="1" x14ac:dyDescent="0.25">
      <c r="A96" s="172" t="str">
        <f>+Categoria_de_Costos!B955</f>
        <v>m. LEC Reforma Agraria (Reparación infraestructura
pecuaria)</v>
      </c>
      <c r="B96" s="609" t="s">
        <v>592</v>
      </c>
      <c r="C96" s="610"/>
      <c r="D96" s="610"/>
      <c r="E96" s="610"/>
      <c r="F96" s="610"/>
      <c r="G96" s="610"/>
    </row>
    <row r="97" spans="1:7" ht="107.45" customHeight="1" x14ac:dyDescent="0.25">
      <c r="A97" s="176" t="str">
        <f>+Categoria_de_Costos!B962</f>
        <v>n. LEC Reforma Agraria (Reparación de maquinaria, implementos y equipos para la producción primaria)</v>
      </c>
      <c r="B97" s="609" t="s">
        <v>593</v>
      </c>
      <c r="C97" s="610"/>
      <c r="D97" s="610"/>
      <c r="E97" s="610"/>
      <c r="F97" s="610"/>
      <c r="G97" s="610"/>
    </row>
    <row r="98" spans="1:7" ht="107.45" customHeight="1" x14ac:dyDescent="0.25">
      <c r="A98" s="176" t="str">
        <f>+Categoria_de_Costos!B968</f>
        <v>o. LEC Reforma Agraria (Siembra y/o sostenimiento de cultivos de ciclo corto)</v>
      </c>
      <c r="B98" s="609" t="s">
        <v>594</v>
      </c>
      <c r="C98" s="610"/>
      <c r="D98" s="610"/>
      <c r="E98" s="610"/>
      <c r="F98" s="610"/>
      <c r="G98" s="610"/>
    </row>
    <row r="99" spans="1:7" ht="107.45" customHeight="1" x14ac:dyDescent="0.25">
      <c r="A99" s="176" t="str">
        <f>+Categoria_de_Costos!B978</f>
        <v>p. LEC Reforma Agraria (Sostenimiento de cultivos perennes y forestales - Silvopastoriles)</v>
      </c>
      <c r="B99" s="609" t="s">
        <v>595</v>
      </c>
      <c r="C99" s="610"/>
      <c r="D99" s="610"/>
      <c r="E99" s="610"/>
      <c r="F99" s="610"/>
      <c r="G99" s="610"/>
    </row>
    <row r="100" spans="1:7" ht="107.45" customHeight="1" x14ac:dyDescent="0.25">
      <c r="A100" s="176" t="str">
        <f>+Categoria_de_Costos!B989</f>
        <v>q. LEC Reforma Agraria (Actividades rurales relacionadas con el turismo rural y ecológico) - Diversificación productiva</v>
      </c>
      <c r="B100" s="609" t="s">
        <v>596</v>
      </c>
      <c r="C100" s="610"/>
      <c r="D100" s="610"/>
      <c r="E100" s="610"/>
      <c r="F100" s="610"/>
      <c r="G100" s="610"/>
    </row>
    <row r="101" spans="1:7" ht="107.45" customHeight="1" x14ac:dyDescent="0.25">
      <c r="A101" s="176" t="str">
        <f>+Categoria_de_Costos!B1002</f>
        <v>r. ICR - Sostenimiento pecuario</v>
      </c>
      <c r="B101" s="609" t="s">
        <v>597</v>
      </c>
      <c r="C101" s="610"/>
      <c r="D101" s="610"/>
      <c r="E101" s="610"/>
      <c r="F101" s="610"/>
      <c r="G101" s="610"/>
    </row>
    <row r="102" spans="1:7" ht="107.45" customHeight="1" x14ac:dyDescent="0.25">
      <c r="A102" s="176" t="str">
        <f>+Categoria_de_Costos!B1015</f>
        <v>s. ICR - Capital de trabajo para procesos de comercialización y transformación</v>
      </c>
      <c r="B102" s="609" t="s">
        <v>598</v>
      </c>
      <c r="C102" s="610"/>
      <c r="D102" s="610"/>
      <c r="E102" s="610"/>
      <c r="F102" s="610"/>
      <c r="G102" s="610"/>
    </row>
    <row r="103" spans="1:7" ht="107.45" customHeight="1" x14ac:dyDescent="0.25">
      <c r="A103" s="176" t="str">
        <f>+Categoria_de_Costos!B1038</f>
        <v>t. Capital de trabajo bioseguridad y control de enfermedades</v>
      </c>
      <c r="B103" s="609" t="s">
        <v>599</v>
      </c>
      <c r="C103" s="610"/>
      <c r="D103" s="610"/>
      <c r="E103" s="610"/>
      <c r="F103" s="610"/>
      <c r="G103" s="610"/>
    </row>
    <row r="104" spans="1:7" ht="107.45" customHeight="1" x14ac:dyDescent="0.25">
      <c r="A104" s="176" t="str">
        <f>+Categoria_de_Costos!B1045</f>
        <v>u. ICR - Desarrollo Productivo (Reparación infraestructura  pecuaria)</v>
      </c>
      <c r="B104" s="609" t="s">
        <v>600</v>
      </c>
      <c r="C104" s="610"/>
      <c r="D104" s="610"/>
      <c r="E104" s="610"/>
      <c r="F104" s="610"/>
      <c r="G104" s="610"/>
    </row>
    <row r="105" spans="1:7" ht="107.45" customHeight="1" x14ac:dyDescent="0.25">
      <c r="A105" s="176" t="str">
        <f>+Categoria_de_Costos!B1051</f>
        <v>v. ICR - Reparación de maquinaria, implementos y equipos para la producción primaria</v>
      </c>
      <c r="B105" s="609" t="s">
        <v>601</v>
      </c>
      <c r="C105" s="610"/>
      <c r="D105" s="610"/>
      <c r="E105" s="610"/>
      <c r="F105" s="610"/>
      <c r="G105" s="610"/>
    </row>
    <row r="106" spans="1:7" ht="107.45" customHeight="1" x14ac:dyDescent="0.25">
      <c r="A106" s="176" t="str">
        <f>+Categoria_de_Costos!B1055</f>
        <v>w. ICR -  Maquinaria, implementos y equipos orientados y destinados a la producción agropecuaria.</v>
      </c>
      <c r="B106" s="609" t="s">
        <v>602</v>
      </c>
      <c r="C106" s="610"/>
      <c r="D106" s="610"/>
      <c r="E106" s="610"/>
      <c r="F106" s="610"/>
      <c r="G106" s="610"/>
    </row>
    <row r="107" spans="1:7" ht="107.45" customHeight="1" x14ac:dyDescent="0.25">
      <c r="A107" s="176" t="str">
        <f>+Categoria_de_Costos!B1064</f>
        <v>x. ICR - La compra de tierras para uso en actividades agropecuarias</v>
      </c>
      <c r="B107" s="609" t="s">
        <v>603</v>
      </c>
      <c r="C107" s="610"/>
      <c r="D107" s="610"/>
      <c r="E107" s="610"/>
      <c r="F107" s="610"/>
      <c r="G107" s="610"/>
    </row>
    <row r="108" spans="1:7" ht="107.45" customHeight="1" x14ac:dyDescent="0.25">
      <c r="A108" s="176" t="str">
        <f>+Categoria_de_Costos!B1069</f>
        <v>y. ICR -Siembra y/o sostenimiento de cultivos de ciclo corto</v>
      </c>
      <c r="B108" s="609" t="s">
        <v>604</v>
      </c>
      <c r="C108" s="610"/>
      <c r="D108" s="610"/>
      <c r="E108" s="610"/>
      <c r="F108" s="610"/>
      <c r="G108" s="610"/>
    </row>
    <row r="109" spans="1:7" ht="107.45" customHeight="1" x14ac:dyDescent="0.25">
      <c r="A109" s="176" t="str">
        <f>+Categoria_de_Costos!B1078</f>
        <v>z.ICR - Sostenimiento de cultivos perennes y forestales - Silvopastoriles</v>
      </c>
      <c r="B109" s="609" t="s">
        <v>605</v>
      </c>
      <c r="C109" s="610"/>
      <c r="D109" s="610"/>
      <c r="E109" s="610"/>
      <c r="F109" s="610"/>
      <c r="G109" s="610"/>
    </row>
    <row r="110" spans="1:7" ht="107.45" customHeight="1" x14ac:dyDescent="0.25">
      <c r="A110" s="176" t="str">
        <f>+Categoria_de_Costos!B1088</f>
        <v>aa. ICR - Actividades rurales relacionadas con el turismo rural y ecológico) - Diversificación productiva</v>
      </c>
      <c r="B110" s="609" t="s">
        <v>606</v>
      </c>
      <c r="C110" s="610"/>
      <c r="D110" s="610"/>
      <c r="E110" s="610"/>
      <c r="F110" s="610"/>
      <c r="G110" s="610"/>
    </row>
    <row r="111" spans="1:7" ht="174" customHeight="1" x14ac:dyDescent="0.25">
      <c r="A111" s="179" t="str">
        <f>+Categoria_de_Costos!B1097</f>
        <v>ab. ICR- Transformación Productiva y Sostenible (Crédito Verde)</v>
      </c>
      <c r="B111" s="610" t="s">
        <v>607</v>
      </c>
      <c r="C111" s="610"/>
      <c r="D111" s="610"/>
      <c r="E111" s="610"/>
      <c r="F111" s="610"/>
      <c r="G111" s="610"/>
    </row>
    <row r="112" spans="1:7" ht="69.95" customHeight="1" x14ac:dyDescent="0.25">
      <c r="A112" s="179" t="str">
        <f>+Categoria_de_Costos!B1121</f>
        <v xml:space="preserve">ac. Incentivo al emprendimiento </v>
      </c>
      <c r="B112" s="610" t="s">
        <v>608</v>
      </c>
      <c r="C112" s="610"/>
      <c r="D112" s="610"/>
      <c r="E112" s="610"/>
      <c r="F112" s="610"/>
      <c r="G112" s="610"/>
    </row>
    <row r="113" spans="1:7" ht="69.95" customHeight="1" x14ac:dyDescent="0.25">
      <c r="A113" s="179" t="str">
        <f>+Categoria_de_Costos!B1128</f>
        <v xml:space="preserve">ad. Incentivo a la calidad y agregación de valor   </v>
      </c>
      <c r="B113" s="610" t="s">
        <v>609</v>
      </c>
      <c r="C113" s="610"/>
      <c r="D113" s="610"/>
      <c r="E113" s="610"/>
      <c r="F113" s="610"/>
      <c r="G113" s="610"/>
    </row>
    <row r="114" spans="1:7" ht="69.95" customHeight="1" x14ac:dyDescent="0.25">
      <c r="A114" s="179" t="str">
        <f>+Categoria_de_Costos!B1135</f>
        <v xml:space="preserve">ae. Incentivo a la Asociatividad, integración vertical y/o horizontal </v>
      </c>
      <c r="B114" s="610" t="s">
        <v>610</v>
      </c>
      <c r="C114" s="610"/>
      <c r="D114" s="610"/>
      <c r="E114" s="610"/>
      <c r="F114" s="610"/>
      <c r="G114" s="610"/>
    </row>
    <row r="115" spans="1:7" ht="69.95" customHeight="1" x14ac:dyDescent="0.25">
      <c r="A115" s="179" t="str">
        <f>+Categoria_de_Costos!B1141</f>
        <v xml:space="preserve">af. Incentivo al empaque </v>
      </c>
      <c r="B115" s="610" t="s">
        <v>611</v>
      </c>
      <c r="C115" s="610"/>
      <c r="D115" s="610"/>
      <c r="E115" s="610"/>
      <c r="F115" s="610"/>
      <c r="G115" s="610"/>
    </row>
    <row r="116" spans="1:7" ht="69.95" customHeight="1" x14ac:dyDescent="0.25">
      <c r="A116" s="179" t="str">
        <f>+Categoria_de_Costos!B1147</f>
        <v>ag. Incentivo al escalamiento</v>
      </c>
      <c r="B116" s="610" t="s">
        <v>612</v>
      </c>
      <c r="C116" s="610"/>
      <c r="D116" s="610"/>
      <c r="E116" s="610"/>
      <c r="F116" s="610"/>
      <c r="G116" s="610"/>
    </row>
    <row r="117" spans="1:7" ht="69.95" customHeight="1" x14ac:dyDescent="0.25">
      <c r="A117" s="179" t="str">
        <f>+Categoria_de_Costos!B1153</f>
        <v xml:space="preserve">ah. Incentivo  a la exportación </v>
      </c>
      <c r="B117" s="610" t="s">
        <v>613</v>
      </c>
      <c r="C117" s="610"/>
      <c r="D117" s="610"/>
      <c r="E117" s="610"/>
      <c r="F117" s="610"/>
      <c r="G117" s="610"/>
    </row>
    <row r="118" spans="1:7" ht="69.95" customHeight="1" x14ac:dyDescent="0.25">
      <c r="A118" s="179" t="str">
        <f>+Categoria_de_Costos!B1160</f>
        <v>ai. Incentivo a las TIC</v>
      </c>
      <c r="B118" s="610" t="s">
        <v>614</v>
      </c>
      <c r="C118" s="610"/>
      <c r="D118" s="610"/>
      <c r="E118" s="610"/>
      <c r="F118" s="610"/>
      <c r="G118" s="610"/>
    </row>
    <row r="119" spans="1:7" ht="69.95" customHeight="1" x14ac:dyDescent="0.25">
      <c r="A119" s="179" t="str">
        <f>+Categoria_de_Costos!B1166</f>
        <v xml:space="preserve">aj. Incentivo conectividad </v>
      </c>
      <c r="B119" s="610" t="s">
        <v>615</v>
      </c>
      <c r="C119" s="610"/>
      <c r="D119" s="610"/>
      <c r="E119" s="610"/>
      <c r="F119" s="610"/>
      <c r="G119" s="610"/>
    </row>
    <row r="120" spans="1:7" ht="69.95" customHeight="1" x14ac:dyDescent="0.25">
      <c r="A120" s="179" t="str">
        <f>+Categoria_de_Costos!B1173</f>
        <v>ak. Incentivo escalamiento de modelos sostenibles</v>
      </c>
      <c r="B120" s="610" t="s">
        <v>616</v>
      </c>
      <c r="C120" s="610"/>
      <c r="D120" s="610"/>
      <c r="E120" s="610"/>
      <c r="F120" s="610"/>
      <c r="G120" s="610"/>
    </row>
    <row r="121" spans="1:7" ht="69.95" customHeight="1" x14ac:dyDescent="0.25">
      <c r="A121" s="179" t="str">
        <f>+Categoria_de_Costos!B1180</f>
        <v xml:space="preserve">al. Incentivo  a la innovación </v>
      </c>
      <c r="B121" s="610" t="s">
        <v>617</v>
      </c>
      <c r="C121" s="610"/>
      <c r="D121" s="610"/>
      <c r="E121" s="610"/>
      <c r="F121" s="610"/>
      <c r="G121" s="610"/>
    </row>
    <row r="122" spans="1:7" ht="69.95" customHeight="1" x14ac:dyDescent="0.25">
      <c r="A122" s="179" t="str">
        <f>+Categoria_de_Costos!B1188</f>
        <v>am. Participación misiones exploratorias internacionales</v>
      </c>
      <c r="B122" s="610" t="s">
        <v>618</v>
      </c>
      <c r="C122" s="610"/>
      <c r="D122" s="610"/>
      <c r="E122" s="610"/>
      <c r="F122" s="610"/>
      <c r="G122" s="610"/>
    </row>
    <row r="123" spans="1:7" ht="69.95" customHeight="1" x14ac:dyDescent="0.25">
      <c r="A123" s="179" t="str">
        <f>+Categoria_de_Costos!B1196</f>
        <v>an. Participación en ferias comerciales internacionales</v>
      </c>
      <c r="B123" s="610" t="s">
        <v>619</v>
      </c>
      <c r="C123" s="610"/>
      <c r="D123" s="610"/>
      <c r="E123" s="610"/>
      <c r="F123" s="610"/>
      <c r="G123" s="610"/>
    </row>
    <row r="124" spans="1:7" ht="69.95" customHeight="1" x14ac:dyDescent="0.25">
      <c r="A124" s="179" t="str">
        <f>+Categoria_de_Costos!B1201</f>
        <v>ao. Mecanismo de medición huella de carbono</v>
      </c>
      <c r="B124" s="610" t="s">
        <v>620</v>
      </c>
      <c r="C124" s="610"/>
      <c r="D124" s="610"/>
      <c r="E124" s="610"/>
      <c r="F124" s="610"/>
      <c r="G124" s="610"/>
    </row>
    <row r="125" spans="1:7" ht="69.95" customHeight="1" x14ac:dyDescent="0.25">
      <c r="A125" s="179" t="str">
        <f>+Categoria_de_Costos!B1208</f>
        <v>ap. Incentivo empresas técnicas especializadas</v>
      </c>
      <c r="B125" s="610" t="s">
        <v>621</v>
      </c>
      <c r="C125" s="610"/>
      <c r="D125" s="610"/>
      <c r="E125" s="610"/>
      <c r="F125" s="610"/>
      <c r="G125" s="610"/>
    </row>
    <row r="126" spans="1:7" ht="69.95" customHeight="1" x14ac:dyDescent="0.25">
      <c r="A126" s="179" t="str">
        <f>+Categoria_de_Costos!B1214</f>
        <v>aq. Incentivo Certificación BPG</v>
      </c>
      <c r="B126" s="610" t="s">
        <v>622</v>
      </c>
      <c r="C126" s="610"/>
      <c r="D126" s="610"/>
      <c r="E126" s="610"/>
      <c r="F126" s="610"/>
      <c r="G126" s="610"/>
    </row>
    <row r="127" spans="1:7" ht="69.95" customHeight="1" x14ac:dyDescent="0.25">
      <c r="A127" s="179" t="str">
        <f>+Categoria_de_Costos!B1220</f>
        <v>ar. Incentivo Certificaciones  HACCP / Plantas de Procesamiento (Leche, Carne, Beneficio, Acondicionadoras)</v>
      </c>
      <c r="B127" s="610" t="s">
        <v>623</v>
      </c>
      <c r="C127" s="610"/>
      <c r="D127" s="610"/>
      <c r="E127" s="610"/>
      <c r="F127" s="610"/>
      <c r="G127" s="610"/>
    </row>
    <row r="128" spans="1:7" ht="69.95" customHeight="1" x14ac:dyDescent="0.25">
      <c r="A128" s="179" t="str">
        <f>+Categoria_de_Costos!B1225</f>
        <v>as. Incentivo Certificación BPM (Buenas Prácticas de Manufacturas) /Plantas de Procesamiento</v>
      </c>
      <c r="B128" s="610" t="s">
        <v>624</v>
      </c>
      <c r="C128" s="610"/>
      <c r="D128" s="610"/>
      <c r="E128" s="610"/>
      <c r="F128" s="610"/>
      <c r="G128" s="610"/>
    </row>
    <row r="129" spans="1:16384" s="185" customFormat="1" ht="57" customHeight="1" x14ac:dyDescent="0.25">
      <c r="A129" s="182"/>
      <c r="B129" s="189"/>
      <c r="C129" s="189"/>
      <c r="D129" s="189"/>
      <c r="E129" s="189"/>
      <c r="F129" s="189"/>
      <c r="G129" s="189"/>
      <c r="H129" s="183"/>
      <c r="I129" s="183"/>
      <c r="J129" s="184"/>
      <c r="K129" s="183"/>
      <c r="L129" s="184"/>
      <c r="M129" s="183"/>
      <c r="N129" s="184"/>
      <c r="O129" s="183"/>
      <c r="P129" s="184"/>
      <c r="Q129" s="183"/>
      <c r="R129" s="184"/>
      <c r="S129" s="183"/>
      <c r="T129" s="184"/>
      <c r="U129" s="183"/>
      <c r="V129" s="184"/>
      <c r="W129" s="183"/>
      <c r="X129" s="184"/>
      <c r="Y129" s="183"/>
      <c r="Z129" s="184"/>
      <c r="AA129" s="183"/>
      <c r="AB129" s="184"/>
      <c r="AC129" s="183"/>
      <c r="AD129" s="184"/>
      <c r="AE129" s="183"/>
      <c r="AF129" s="184"/>
      <c r="AG129" s="183"/>
      <c r="AH129" s="184"/>
      <c r="AI129" s="183"/>
      <c r="AJ129" s="184"/>
      <c r="AK129" s="183"/>
      <c r="AL129" s="184"/>
      <c r="AM129" s="183"/>
      <c r="AN129" s="184"/>
      <c r="AO129" s="183"/>
      <c r="AP129" s="184"/>
      <c r="AQ129" s="183"/>
      <c r="AR129" s="184"/>
      <c r="AS129" s="183"/>
      <c r="AT129" s="184"/>
      <c r="AU129" s="183"/>
      <c r="AV129" s="184"/>
      <c r="AW129" s="183"/>
      <c r="AX129" s="184"/>
      <c r="AY129" s="183"/>
      <c r="AZ129" s="184"/>
      <c r="BA129" s="183"/>
      <c r="BB129" s="184"/>
      <c r="BC129" s="183"/>
      <c r="BD129" s="184"/>
      <c r="BE129" s="183"/>
      <c r="BF129" s="184"/>
      <c r="BG129" s="183"/>
      <c r="BH129" s="184"/>
      <c r="BI129" s="183"/>
      <c r="BJ129" s="184"/>
      <c r="BK129" s="183"/>
      <c r="BL129" s="184"/>
      <c r="BM129" s="183"/>
      <c r="BN129" s="184"/>
      <c r="BO129" s="183"/>
      <c r="BP129" s="184"/>
      <c r="BQ129" s="183"/>
      <c r="BR129" s="184"/>
      <c r="BS129" s="183"/>
      <c r="BT129" s="184"/>
      <c r="BU129" s="183"/>
      <c r="BV129" s="184"/>
      <c r="BW129" s="183"/>
      <c r="BX129" s="184"/>
      <c r="BY129" s="183"/>
      <c r="BZ129" s="184"/>
      <c r="CA129" s="183"/>
      <c r="CB129" s="184"/>
      <c r="CC129" s="183"/>
      <c r="CD129" s="184"/>
      <c r="CE129" s="183"/>
      <c r="CF129" s="184"/>
      <c r="CG129" s="183"/>
      <c r="CH129" s="184"/>
      <c r="CI129" s="183"/>
      <c r="CJ129" s="184"/>
      <c r="CK129" s="183"/>
      <c r="CL129" s="184"/>
      <c r="CM129" s="183"/>
      <c r="CN129" s="184"/>
      <c r="CO129" s="183"/>
      <c r="CP129" s="184"/>
      <c r="CQ129" s="183"/>
      <c r="CR129" s="184"/>
      <c r="CS129" s="183"/>
      <c r="CT129" s="184"/>
      <c r="CU129" s="183"/>
      <c r="CV129" s="184"/>
      <c r="CW129" s="183"/>
      <c r="CX129" s="184"/>
      <c r="CY129" s="183"/>
      <c r="CZ129" s="184"/>
      <c r="DA129" s="183"/>
      <c r="DB129" s="184"/>
      <c r="DC129" s="183"/>
      <c r="DD129" s="184"/>
      <c r="DE129" s="183"/>
      <c r="DF129" s="184"/>
      <c r="DG129" s="183"/>
      <c r="DH129" s="184"/>
      <c r="DI129" s="183"/>
      <c r="DJ129" s="184"/>
      <c r="DK129" s="183"/>
      <c r="DL129" s="184"/>
      <c r="DM129" s="183"/>
      <c r="DN129" s="184"/>
      <c r="DO129" s="183"/>
      <c r="DP129" s="184"/>
      <c r="DQ129" s="183"/>
      <c r="DR129" s="184"/>
      <c r="DS129" s="183"/>
      <c r="DT129" s="184"/>
      <c r="DU129" s="183"/>
      <c r="DV129" s="184"/>
      <c r="DW129" s="183"/>
      <c r="DX129" s="184"/>
      <c r="DY129" s="183"/>
      <c r="DZ129" s="184"/>
      <c r="EA129" s="183"/>
      <c r="EB129" s="184"/>
      <c r="EC129" s="183"/>
      <c r="ED129" s="184"/>
      <c r="EE129" s="183"/>
      <c r="EF129" s="184"/>
      <c r="EG129" s="183"/>
      <c r="EH129" s="184"/>
      <c r="EI129" s="183"/>
      <c r="EJ129" s="184"/>
      <c r="EK129" s="183"/>
      <c r="EL129" s="184"/>
      <c r="EM129" s="183"/>
      <c r="EN129" s="184"/>
      <c r="EO129" s="183"/>
      <c r="EP129" s="184"/>
      <c r="EQ129" s="183"/>
      <c r="ER129" s="184"/>
      <c r="ES129" s="183"/>
      <c r="ET129" s="184"/>
      <c r="EU129" s="183"/>
      <c r="EV129" s="184"/>
      <c r="EW129" s="183"/>
      <c r="EX129" s="184"/>
      <c r="EY129" s="183"/>
      <c r="EZ129" s="184"/>
      <c r="FA129" s="183"/>
      <c r="FB129" s="184"/>
      <c r="FC129" s="183"/>
      <c r="FD129" s="184"/>
      <c r="FE129" s="183"/>
      <c r="FF129" s="184"/>
      <c r="FG129" s="183"/>
      <c r="FH129" s="184"/>
      <c r="FI129" s="183"/>
      <c r="FJ129" s="184"/>
      <c r="FK129" s="183"/>
      <c r="FL129" s="184"/>
      <c r="FM129" s="183"/>
      <c r="FN129" s="184"/>
      <c r="FO129" s="183"/>
      <c r="FP129" s="184"/>
      <c r="FQ129" s="183"/>
      <c r="FR129" s="184"/>
      <c r="FS129" s="183"/>
      <c r="FT129" s="184"/>
      <c r="FU129" s="183"/>
      <c r="FV129" s="184"/>
      <c r="FW129" s="183"/>
      <c r="FX129" s="184"/>
      <c r="FY129" s="183"/>
      <c r="FZ129" s="184"/>
      <c r="GA129" s="183"/>
      <c r="GB129" s="184"/>
      <c r="GC129" s="183"/>
      <c r="GD129" s="184"/>
      <c r="GE129" s="183"/>
      <c r="GF129" s="184"/>
      <c r="GG129" s="183"/>
      <c r="GH129" s="184"/>
      <c r="GI129" s="183"/>
      <c r="GJ129" s="184"/>
      <c r="GK129" s="183"/>
      <c r="GL129" s="184"/>
      <c r="GM129" s="183"/>
      <c r="GN129" s="184"/>
      <c r="GO129" s="183"/>
      <c r="GP129" s="184"/>
      <c r="GQ129" s="183"/>
      <c r="GR129" s="184"/>
      <c r="GS129" s="183"/>
      <c r="GT129" s="184"/>
      <c r="GU129" s="183"/>
      <c r="GV129" s="184"/>
      <c r="GW129" s="183"/>
      <c r="GX129" s="184"/>
      <c r="GY129" s="183"/>
      <c r="GZ129" s="184"/>
      <c r="HA129" s="183"/>
      <c r="HB129" s="184"/>
      <c r="HC129" s="183"/>
      <c r="HD129" s="184"/>
      <c r="HE129" s="183"/>
      <c r="HF129" s="184"/>
      <c r="HG129" s="183"/>
      <c r="HH129" s="184"/>
      <c r="HI129" s="183"/>
      <c r="HJ129" s="184"/>
      <c r="HK129" s="183"/>
      <c r="HL129" s="184"/>
      <c r="HM129" s="183"/>
      <c r="HN129" s="184"/>
      <c r="HO129" s="183"/>
      <c r="HP129" s="184"/>
      <c r="HQ129" s="183"/>
      <c r="HR129" s="184"/>
      <c r="HS129" s="183"/>
      <c r="HT129" s="184"/>
      <c r="HU129" s="183"/>
      <c r="HV129" s="184"/>
      <c r="HW129" s="183"/>
      <c r="HX129" s="184"/>
      <c r="HY129" s="183"/>
      <c r="HZ129" s="184"/>
      <c r="IA129" s="183"/>
      <c r="IB129" s="184"/>
      <c r="IC129" s="183"/>
      <c r="ID129" s="184"/>
      <c r="IE129" s="183"/>
      <c r="IF129" s="184"/>
      <c r="IG129" s="183"/>
      <c r="IH129" s="184"/>
      <c r="II129" s="183"/>
      <c r="IJ129" s="184"/>
      <c r="IK129" s="183"/>
      <c r="IL129" s="184"/>
      <c r="IM129" s="183"/>
      <c r="IN129" s="184"/>
      <c r="IO129" s="183"/>
      <c r="IP129" s="184"/>
      <c r="IQ129" s="183"/>
      <c r="IR129" s="184"/>
      <c r="IS129" s="183"/>
      <c r="IT129" s="184"/>
      <c r="IU129" s="183"/>
      <c r="IV129" s="184"/>
      <c r="IW129" s="183"/>
      <c r="IX129" s="184"/>
      <c r="IY129" s="183"/>
      <c r="IZ129" s="184"/>
      <c r="JA129" s="183"/>
      <c r="JB129" s="184"/>
      <c r="JC129" s="183"/>
      <c r="JD129" s="184"/>
      <c r="JE129" s="183"/>
      <c r="JF129" s="184"/>
      <c r="JG129" s="183"/>
      <c r="JH129" s="184"/>
      <c r="JI129" s="183"/>
      <c r="JJ129" s="184"/>
      <c r="JK129" s="183"/>
      <c r="JL129" s="184"/>
      <c r="JM129" s="183"/>
      <c r="JN129" s="184"/>
      <c r="JO129" s="183"/>
      <c r="JP129" s="184"/>
      <c r="JQ129" s="183"/>
      <c r="JR129" s="184"/>
      <c r="JS129" s="183"/>
      <c r="JT129" s="184"/>
      <c r="JU129" s="183"/>
      <c r="JV129" s="184"/>
      <c r="JW129" s="183"/>
      <c r="JX129" s="184"/>
      <c r="JY129" s="183"/>
      <c r="JZ129" s="184"/>
      <c r="KA129" s="183"/>
      <c r="KB129" s="184"/>
      <c r="KC129" s="183"/>
      <c r="KD129" s="184"/>
      <c r="KE129" s="183"/>
      <c r="KF129" s="184"/>
      <c r="KG129" s="183"/>
      <c r="KH129" s="184"/>
      <c r="KI129" s="183"/>
      <c r="KJ129" s="184"/>
      <c r="KK129" s="183"/>
      <c r="KL129" s="184"/>
      <c r="KM129" s="183"/>
      <c r="KN129" s="184"/>
      <c r="KO129" s="183"/>
      <c r="KP129" s="184"/>
      <c r="KQ129" s="183"/>
      <c r="KR129" s="184"/>
      <c r="KS129" s="183"/>
      <c r="KT129" s="184"/>
      <c r="KU129" s="183"/>
      <c r="KV129" s="184"/>
      <c r="KW129" s="183"/>
      <c r="KX129" s="184"/>
      <c r="KY129" s="183"/>
      <c r="KZ129" s="184"/>
      <c r="LA129" s="183"/>
      <c r="LB129" s="184"/>
      <c r="LC129" s="183"/>
      <c r="LD129" s="184"/>
      <c r="LE129" s="183"/>
      <c r="LF129" s="184"/>
      <c r="LG129" s="183"/>
      <c r="LH129" s="184"/>
      <c r="LI129" s="183"/>
      <c r="LJ129" s="184"/>
      <c r="LK129" s="183"/>
      <c r="LL129" s="184"/>
      <c r="LM129" s="183"/>
      <c r="LN129" s="184"/>
      <c r="LO129" s="183"/>
      <c r="LP129" s="184"/>
      <c r="LQ129" s="183"/>
      <c r="LR129" s="184"/>
      <c r="LS129" s="183"/>
      <c r="LT129" s="184"/>
      <c r="LU129" s="183"/>
      <c r="LV129" s="184"/>
      <c r="LW129" s="183"/>
      <c r="LX129" s="184"/>
      <c r="LY129" s="183"/>
      <c r="LZ129" s="184"/>
      <c r="MA129" s="183"/>
      <c r="MB129" s="184"/>
      <c r="MC129" s="183"/>
      <c r="MD129" s="184"/>
      <c r="ME129" s="183"/>
      <c r="MF129" s="184"/>
      <c r="MG129" s="183"/>
      <c r="MH129" s="184"/>
      <c r="MI129" s="183"/>
      <c r="MJ129" s="184"/>
      <c r="MK129" s="183"/>
      <c r="ML129" s="184"/>
      <c r="MM129" s="183"/>
      <c r="MN129" s="184"/>
      <c r="MO129" s="183"/>
      <c r="MP129" s="184"/>
      <c r="MQ129" s="183"/>
      <c r="MR129" s="184"/>
      <c r="MS129" s="183"/>
      <c r="MT129" s="184"/>
      <c r="MU129" s="183"/>
      <c r="MV129" s="184"/>
      <c r="MW129" s="183"/>
      <c r="MX129" s="184"/>
      <c r="MY129" s="183"/>
      <c r="MZ129" s="184"/>
      <c r="NA129" s="183"/>
      <c r="NB129" s="184"/>
      <c r="NC129" s="183"/>
      <c r="ND129" s="184"/>
      <c r="NE129" s="183"/>
      <c r="NF129" s="184"/>
      <c r="NG129" s="183"/>
      <c r="NH129" s="184"/>
      <c r="NI129" s="183"/>
      <c r="NJ129" s="184"/>
      <c r="NK129" s="183"/>
      <c r="NL129" s="184"/>
      <c r="NM129" s="183"/>
      <c r="NN129" s="184"/>
      <c r="NO129" s="183"/>
      <c r="NP129" s="184"/>
      <c r="NQ129" s="183"/>
      <c r="NR129" s="184"/>
      <c r="NS129" s="183"/>
      <c r="NT129" s="184"/>
      <c r="NU129" s="183"/>
      <c r="NV129" s="184"/>
      <c r="NW129" s="183"/>
      <c r="NX129" s="184"/>
      <c r="NY129" s="183"/>
      <c r="NZ129" s="184"/>
      <c r="OA129" s="183"/>
      <c r="OB129" s="184"/>
      <c r="OC129" s="183"/>
      <c r="OD129" s="184"/>
      <c r="OE129" s="183"/>
      <c r="OF129" s="184"/>
      <c r="OG129" s="183"/>
      <c r="OH129" s="184"/>
      <c r="OI129" s="183"/>
      <c r="OJ129" s="184"/>
      <c r="OK129" s="183"/>
      <c r="OL129" s="184"/>
      <c r="OM129" s="183"/>
      <c r="ON129" s="184"/>
      <c r="OO129" s="183"/>
      <c r="OP129" s="184"/>
      <c r="OQ129" s="183"/>
      <c r="OR129" s="184"/>
      <c r="OS129" s="183"/>
      <c r="OT129" s="184"/>
      <c r="OU129" s="183"/>
      <c r="OV129" s="184"/>
      <c r="OW129" s="183"/>
      <c r="OX129" s="184"/>
      <c r="OY129" s="183"/>
      <c r="OZ129" s="184"/>
      <c r="PA129" s="183"/>
      <c r="PB129" s="184"/>
      <c r="PC129" s="183"/>
      <c r="PD129" s="184"/>
      <c r="PE129" s="183"/>
      <c r="PF129" s="184"/>
      <c r="PG129" s="183"/>
      <c r="PH129" s="184"/>
      <c r="PI129" s="183"/>
      <c r="PJ129" s="184"/>
      <c r="PK129" s="183"/>
      <c r="PL129" s="184"/>
      <c r="PM129" s="183"/>
      <c r="PN129" s="184"/>
      <c r="PO129" s="183"/>
      <c r="PP129" s="184"/>
      <c r="PQ129" s="183"/>
      <c r="PR129" s="184"/>
      <c r="PS129" s="183"/>
      <c r="PT129" s="184"/>
      <c r="PU129" s="183"/>
      <c r="PV129" s="184"/>
      <c r="PW129" s="183"/>
      <c r="PX129" s="184"/>
      <c r="PY129" s="183"/>
      <c r="PZ129" s="184"/>
      <c r="QA129" s="183"/>
      <c r="QB129" s="184"/>
      <c r="QC129" s="183"/>
      <c r="QD129" s="184"/>
      <c r="QE129" s="183"/>
      <c r="QF129" s="184"/>
      <c r="QG129" s="183"/>
      <c r="QH129" s="184"/>
      <c r="QI129" s="183"/>
      <c r="QJ129" s="184"/>
      <c r="QK129" s="183"/>
      <c r="QL129" s="184"/>
      <c r="QM129" s="183"/>
      <c r="QN129" s="184"/>
      <c r="QO129" s="183"/>
      <c r="QP129" s="184"/>
      <c r="QQ129" s="183"/>
      <c r="QR129" s="184"/>
      <c r="QS129" s="183"/>
      <c r="QT129" s="184"/>
      <c r="QU129" s="183"/>
      <c r="QV129" s="184"/>
      <c r="QW129" s="183"/>
      <c r="QX129" s="184"/>
      <c r="QY129" s="183"/>
      <c r="QZ129" s="184"/>
      <c r="RA129" s="183"/>
      <c r="RB129" s="184"/>
      <c r="RC129" s="183"/>
      <c r="RD129" s="184"/>
      <c r="RE129" s="183"/>
      <c r="RF129" s="184"/>
      <c r="RG129" s="183"/>
      <c r="RH129" s="184"/>
      <c r="RI129" s="183"/>
      <c r="RJ129" s="184"/>
      <c r="RK129" s="183"/>
      <c r="RL129" s="184"/>
      <c r="RM129" s="183"/>
      <c r="RN129" s="184"/>
      <c r="RO129" s="183"/>
      <c r="RP129" s="184"/>
      <c r="RQ129" s="183"/>
      <c r="RR129" s="184"/>
      <c r="RS129" s="183"/>
      <c r="RT129" s="184"/>
      <c r="RU129" s="183"/>
      <c r="RV129" s="184"/>
      <c r="RW129" s="183"/>
      <c r="RX129" s="184"/>
      <c r="RY129" s="183"/>
      <c r="RZ129" s="184"/>
      <c r="SA129" s="183"/>
      <c r="SB129" s="184"/>
      <c r="SC129" s="183"/>
      <c r="SD129" s="184"/>
      <c r="SE129" s="183"/>
      <c r="SF129" s="184"/>
      <c r="SG129" s="183"/>
      <c r="SH129" s="184"/>
      <c r="SI129" s="183"/>
      <c r="SJ129" s="184"/>
      <c r="SK129" s="183"/>
      <c r="SL129" s="184"/>
      <c r="SM129" s="183"/>
      <c r="SN129" s="184"/>
      <c r="SO129" s="183"/>
      <c r="SP129" s="184"/>
      <c r="SQ129" s="183"/>
      <c r="SR129" s="184"/>
      <c r="SS129" s="183"/>
      <c r="ST129" s="184"/>
      <c r="SU129" s="183"/>
      <c r="SV129" s="184"/>
      <c r="SW129" s="183"/>
      <c r="SX129" s="184"/>
      <c r="SY129" s="183"/>
      <c r="SZ129" s="184"/>
      <c r="TA129" s="183"/>
      <c r="TB129" s="184"/>
      <c r="TC129" s="183"/>
      <c r="TD129" s="184"/>
      <c r="TE129" s="183"/>
      <c r="TF129" s="184"/>
      <c r="TG129" s="183"/>
      <c r="TH129" s="184"/>
      <c r="TI129" s="183"/>
      <c r="TJ129" s="184"/>
      <c r="TK129" s="183"/>
      <c r="TL129" s="184"/>
      <c r="TM129" s="183"/>
      <c r="TN129" s="184"/>
      <c r="TO129" s="183"/>
      <c r="TP129" s="184"/>
      <c r="TQ129" s="183"/>
      <c r="TR129" s="184"/>
      <c r="TS129" s="183"/>
      <c r="TT129" s="184"/>
      <c r="TU129" s="183"/>
      <c r="TV129" s="184"/>
      <c r="TW129" s="183"/>
      <c r="TX129" s="184"/>
      <c r="TY129" s="183"/>
      <c r="TZ129" s="184"/>
      <c r="UA129" s="183"/>
      <c r="UB129" s="184"/>
      <c r="UC129" s="183"/>
      <c r="UD129" s="184"/>
      <c r="UE129" s="183"/>
      <c r="UF129" s="184"/>
      <c r="UG129" s="183"/>
      <c r="UH129" s="184"/>
      <c r="UI129" s="183"/>
      <c r="UJ129" s="184"/>
      <c r="UK129" s="183"/>
      <c r="UL129" s="184"/>
      <c r="UM129" s="183"/>
      <c r="UN129" s="184"/>
      <c r="UO129" s="183"/>
      <c r="UP129" s="184"/>
      <c r="UQ129" s="183"/>
      <c r="UR129" s="184"/>
      <c r="US129" s="183"/>
      <c r="UT129" s="184"/>
      <c r="UU129" s="183"/>
      <c r="UV129" s="184"/>
      <c r="UW129" s="183"/>
      <c r="UX129" s="184"/>
      <c r="UY129" s="183"/>
      <c r="UZ129" s="184"/>
      <c r="VA129" s="183"/>
      <c r="VB129" s="184"/>
      <c r="VC129" s="183"/>
      <c r="VD129" s="184"/>
      <c r="VE129" s="183"/>
      <c r="VF129" s="184"/>
      <c r="VG129" s="183"/>
      <c r="VH129" s="184"/>
      <c r="VI129" s="183"/>
      <c r="VJ129" s="184"/>
      <c r="VK129" s="183"/>
      <c r="VL129" s="184"/>
      <c r="VM129" s="183"/>
      <c r="VN129" s="184"/>
      <c r="VO129" s="183"/>
      <c r="VP129" s="184"/>
      <c r="VQ129" s="183"/>
      <c r="VR129" s="184"/>
      <c r="VS129" s="183"/>
      <c r="VT129" s="184"/>
      <c r="VU129" s="183"/>
      <c r="VV129" s="184"/>
      <c r="VW129" s="183"/>
      <c r="VX129" s="184"/>
      <c r="VY129" s="183"/>
      <c r="VZ129" s="184"/>
      <c r="WA129" s="183"/>
      <c r="WB129" s="184"/>
      <c r="WC129" s="183"/>
      <c r="WD129" s="184"/>
      <c r="WE129" s="183"/>
      <c r="WF129" s="184"/>
      <c r="WG129" s="183"/>
      <c r="WH129" s="184"/>
      <c r="WI129" s="183"/>
      <c r="WJ129" s="184"/>
      <c r="WK129" s="183"/>
      <c r="WL129" s="184"/>
      <c r="WM129" s="183"/>
      <c r="WN129" s="184"/>
      <c r="WO129" s="183"/>
      <c r="WP129" s="184"/>
      <c r="WQ129" s="183"/>
      <c r="WR129" s="184"/>
      <c r="WS129" s="183"/>
      <c r="WT129" s="184"/>
      <c r="WU129" s="183"/>
      <c r="WV129" s="184"/>
      <c r="WW129" s="183"/>
      <c r="WX129" s="184"/>
      <c r="WY129" s="183"/>
      <c r="WZ129" s="184"/>
      <c r="XA129" s="183"/>
      <c r="XB129" s="184"/>
      <c r="XC129" s="183"/>
      <c r="XD129" s="184"/>
      <c r="XE129" s="183"/>
      <c r="XF129" s="184"/>
      <c r="XG129" s="183"/>
      <c r="XH129" s="184"/>
      <c r="XI129" s="183"/>
      <c r="XJ129" s="184"/>
      <c r="XK129" s="183"/>
      <c r="XL129" s="184"/>
      <c r="XM129" s="183"/>
      <c r="XN129" s="184"/>
      <c r="XO129" s="183"/>
      <c r="XP129" s="184"/>
      <c r="XQ129" s="183"/>
      <c r="XR129" s="184"/>
      <c r="XS129" s="183"/>
      <c r="XT129" s="184"/>
      <c r="XU129" s="183"/>
      <c r="XV129" s="184"/>
      <c r="XW129" s="183"/>
      <c r="XX129" s="184"/>
      <c r="XY129" s="183"/>
      <c r="XZ129" s="184"/>
      <c r="YA129" s="183"/>
      <c r="YB129" s="184"/>
      <c r="YC129" s="183"/>
      <c r="YD129" s="184"/>
      <c r="YE129" s="183"/>
      <c r="YF129" s="184"/>
      <c r="YG129" s="183"/>
      <c r="YH129" s="184"/>
      <c r="YI129" s="183"/>
      <c r="YJ129" s="184"/>
      <c r="YK129" s="183"/>
      <c r="YL129" s="184"/>
      <c r="YM129" s="183"/>
      <c r="YN129" s="184"/>
      <c r="YO129" s="183"/>
      <c r="YP129" s="184"/>
      <c r="YQ129" s="183"/>
      <c r="YR129" s="184"/>
      <c r="YS129" s="183"/>
      <c r="YT129" s="184"/>
      <c r="YU129" s="183"/>
      <c r="YV129" s="184"/>
      <c r="YW129" s="183"/>
      <c r="YX129" s="184"/>
      <c r="YY129" s="183"/>
      <c r="YZ129" s="184"/>
      <c r="ZA129" s="183"/>
      <c r="ZB129" s="184"/>
      <c r="ZC129" s="183"/>
      <c r="ZD129" s="184"/>
      <c r="ZE129" s="183"/>
      <c r="ZF129" s="184"/>
      <c r="ZG129" s="183"/>
      <c r="ZH129" s="184"/>
      <c r="ZI129" s="183"/>
      <c r="ZJ129" s="184"/>
      <c r="ZK129" s="183"/>
      <c r="ZL129" s="184"/>
      <c r="ZM129" s="183"/>
      <c r="ZN129" s="184"/>
      <c r="ZO129" s="183"/>
      <c r="ZP129" s="184"/>
      <c r="ZQ129" s="183"/>
      <c r="ZR129" s="184"/>
      <c r="ZS129" s="183"/>
      <c r="ZT129" s="184"/>
      <c r="ZU129" s="183"/>
      <c r="ZV129" s="184"/>
      <c r="ZW129" s="183"/>
      <c r="ZX129" s="184"/>
      <c r="ZY129" s="183"/>
      <c r="ZZ129" s="184"/>
      <c r="AAA129" s="183"/>
      <c r="AAB129" s="184"/>
      <c r="AAC129" s="183"/>
      <c r="AAD129" s="184"/>
      <c r="AAE129" s="183"/>
      <c r="AAF129" s="184"/>
      <c r="AAG129" s="183"/>
      <c r="AAH129" s="184"/>
      <c r="AAI129" s="183"/>
      <c r="AAJ129" s="184"/>
      <c r="AAK129" s="183"/>
      <c r="AAL129" s="184"/>
      <c r="AAM129" s="183"/>
      <c r="AAN129" s="184"/>
      <c r="AAO129" s="183"/>
      <c r="AAP129" s="184"/>
      <c r="AAQ129" s="183"/>
      <c r="AAR129" s="184"/>
      <c r="AAS129" s="183"/>
      <c r="AAT129" s="184"/>
      <c r="AAU129" s="183"/>
      <c r="AAV129" s="184"/>
      <c r="AAW129" s="183"/>
      <c r="AAX129" s="184"/>
      <c r="AAY129" s="183"/>
      <c r="AAZ129" s="184"/>
      <c r="ABA129" s="183"/>
      <c r="ABB129" s="184"/>
      <c r="ABC129" s="183"/>
      <c r="ABD129" s="184"/>
      <c r="ABE129" s="183"/>
      <c r="ABF129" s="184"/>
      <c r="ABG129" s="183"/>
      <c r="ABH129" s="184"/>
      <c r="ABI129" s="183"/>
      <c r="ABJ129" s="184"/>
      <c r="ABK129" s="183"/>
      <c r="ABL129" s="184"/>
      <c r="ABM129" s="183"/>
      <c r="ABN129" s="184"/>
      <c r="ABO129" s="183"/>
      <c r="ABP129" s="184"/>
      <c r="ABQ129" s="183"/>
      <c r="ABR129" s="184"/>
      <c r="ABS129" s="183"/>
      <c r="ABT129" s="184"/>
      <c r="ABU129" s="183"/>
      <c r="ABV129" s="184"/>
      <c r="ABW129" s="183"/>
      <c r="ABX129" s="184"/>
      <c r="ABY129" s="183"/>
      <c r="ABZ129" s="184"/>
      <c r="ACA129" s="183"/>
      <c r="ACB129" s="184"/>
      <c r="ACC129" s="183"/>
      <c r="ACD129" s="184"/>
      <c r="ACE129" s="183"/>
      <c r="ACF129" s="184"/>
      <c r="ACG129" s="183"/>
      <c r="ACH129" s="184"/>
      <c r="ACI129" s="183"/>
      <c r="ACJ129" s="184"/>
      <c r="ACK129" s="183"/>
      <c r="ACL129" s="184"/>
      <c r="ACM129" s="183"/>
      <c r="ACN129" s="184"/>
      <c r="ACO129" s="183"/>
      <c r="ACP129" s="184"/>
      <c r="ACQ129" s="183"/>
      <c r="ACR129" s="184"/>
      <c r="ACS129" s="183"/>
      <c r="ACT129" s="184"/>
      <c r="ACU129" s="183"/>
      <c r="ACV129" s="184"/>
      <c r="ACW129" s="183"/>
      <c r="ACX129" s="184"/>
      <c r="ACY129" s="183"/>
      <c r="ACZ129" s="184"/>
      <c r="ADA129" s="183"/>
      <c r="ADB129" s="184"/>
      <c r="ADC129" s="183"/>
      <c r="ADD129" s="184"/>
      <c r="ADE129" s="183"/>
      <c r="ADF129" s="184"/>
      <c r="ADG129" s="183"/>
      <c r="ADH129" s="184"/>
      <c r="ADI129" s="183"/>
      <c r="ADJ129" s="184"/>
      <c r="ADK129" s="183"/>
      <c r="ADL129" s="184"/>
      <c r="ADM129" s="183"/>
      <c r="ADN129" s="184"/>
      <c r="ADO129" s="183"/>
      <c r="ADP129" s="184"/>
      <c r="ADQ129" s="183"/>
      <c r="ADR129" s="184"/>
      <c r="ADS129" s="183"/>
      <c r="ADT129" s="184"/>
      <c r="ADU129" s="183"/>
      <c r="ADV129" s="184"/>
      <c r="ADW129" s="183"/>
      <c r="ADX129" s="184"/>
      <c r="ADY129" s="183"/>
      <c r="ADZ129" s="184"/>
      <c r="AEA129" s="183"/>
      <c r="AEB129" s="184"/>
      <c r="AEC129" s="183"/>
      <c r="AED129" s="184"/>
      <c r="AEE129" s="183"/>
      <c r="AEF129" s="184"/>
      <c r="AEG129" s="183"/>
      <c r="AEH129" s="184"/>
      <c r="AEI129" s="183"/>
      <c r="AEJ129" s="184"/>
      <c r="AEK129" s="183"/>
      <c r="AEL129" s="184"/>
      <c r="AEM129" s="183"/>
      <c r="AEN129" s="184"/>
      <c r="AEO129" s="183"/>
      <c r="AEP129" s="184"/>
      <c r="AEQ129" s="183"/>
      <c r="AER129" s="184"/>
      <c r="AES129" s="183"/>
      <c r="AET129" s="184"/>
      <c r="AEU129" s="183"/>
      <c r="AEV129" s="184"/>
      <c r="AEW129" s="183"/>
      <c r="AEX129" s="184"/>
      <c r="AEY129" s="183"/>
      <c r="AEZ129" s="184"/>
      <c r="AFA129" s="183"/>
      <c r="AFB129" s="184"/>
      <c r="AFC129" s="183"/>
      <c r="AFD129" s="184"/>
      <c r="AFE129" s="183"/>
      <c r="AFF129" s="184"/>
      <c r="AFG129" s="183"/>
      <c r="AFH129" s="184"/>
      <c r="AFI129" s="183"/>
      <c r="AFJ129" s="184"/>
      <c r="AFK129" s="183"/>
      <c r="AFL129" s="184"/>
      <c r="AFM129" s="183"/>
      <c r="AFN129" s="184"/>
      <c r="AFO129" s="183"/>
      <c r="AFP129" s="184"/>
      <c r="AFQ129" s="183"/>
      <c r="AFR129" s="184"/>
      <c r="AFS129" s="183"/>
      <c r="AFT129" s="184"/>
      <c r="AFU129" s="183"/>
      <c r="AFV129" s="184"/>
      <c r="AFW129" s="183"/>
      <c r="AFX129" s="184"/>
      <c r="AFY129" s="183"/>
      <c r="AFZ129" s="184"/>
      <c r="AGA129" s="183"/>
      <c r="AGB129" s="184"/>
      <c r="AGC129" s="183"/>
      <c r="AGD129" s="184"/>
      <c r="AGE129" s="183"/>
      <c r="AGF129" s="184"/>
      <c r="AGG129" s="183"/>
      <c r="AGH129" s="184"/>
      <c r="AGI129" s="183"/>
      <c r="AGJ129" s="184"/>
      <c r="AGK129" s="183"/>
      <c r="AGL129" s="184"/>
      <c r="AGM129" s="183"/>
      <c r="AGN129" s="184"/>
      <c r="AGO129" s="183"/>
      <c r="AGP129" s="184"/>
      <c r="AGQ129" s="183"/>
      <c r="AGR129" s="184"/>
      <c r="AGS129" s="183"/>
      <c r="AGT129" s="184"/>
      <c r="AGU129" s="183"/>
      <c r="AGV129" s="184"/>
      <c r="AGW129" s="183"/>
      <c r="AGX129" s="184"/>
      <c r="AGY129" s="183"/>
      <c r="AGZ129" s="184"/>
      <c r="AHA129" s="183"/>
      <c r="AHB129" s="184"/>
      <c r="AHC129" s="183"/>
      <c r="AHD129" s="184"/>
      <c r="AHE129" s="183"/>
      <c r="AHF129" s="184"/>
      <c r="AHG129" s="183"/>
      <c r="AHH129" s="184"/>
      <c r="AHI129" s="183"/>
      <c r="AHJ129" s="184"/>
      <c r="AHK129" s="183"/>
      <c r="AHL129" s="184"/>
      <c r="AHM129" s="183"/>
      <c r="AHN129" s="184"/>
      <c r="AHO129" s="183"/>
      <c r="AHP129" s="184"/>
      <c r="AHQ129" s="183"/>
      <c r="AHR129" s="184"/>
      <c r="AHS129" s="183"/>
      <c r="AHT129" s="184"/>
      <c r="AHU129" s="183"/>
      <c r="AHV129" s="184"/>
      <c r="AHW129" s="183"/>
      <c r="AHX129" s="184"/>
      <c r="AHY129" s="183"/>
      <c r="AHZ129" s="184"/>
      <c r="AIA129" s="183"/>
      <c r="AIB129" s="184"/>
      <c r="AIC129" s="183"/>
      <c r="AID129" s="184"/>
      <c r="AIE129" s="183"/>
      <c r="AIF129" s="184"/>
      <c r="AIG129" s="183"/>
      <c r="AIH129" s="184"/>
      <c r="AII129" s="183"/>
      <c r="AIJ129" s="184"/>
      <c r="AIK129" s="183"/>
      <c r="AIL129" s="184"/>
      <c r="AIM129" s="183"/>
      <c r="AIN129" s="184"/>
      <c r="AIO129" s="183"/>
      <c r="AIP129" s="184"/>
      <c r="AIQ129" s="183"/>
      <c r="AIR129" s="184"/>
      <c r="AIS129" s="183"/>
      <c r="AIT129" s="184"/>
      <c r="AIU129" s="183"/>
      <c r="AIV129" s="184"/>
      <c r="AIW129" s="183"/>
      <c r="AIX129" s="184"/>
      <c r="AIY129" s="183"/>
      <c r="AIZ129" s="184"/>
      <c r="AJA129" s="183"/>
      <c r="AJB129" s="184"/>
      <c r="AJC129" s="183"/>
      <c r="AJD129" s="184"/>
      <c r="AJE129" s="183"/>
      <c r="AJF129" s="184"/>
      <c r="AJG129" s="183"/>
      <c r="AJH129" s="184"/>
      <c r="AJI129" s="183"/>
      <c r="AJJ129" s="184"/>
      <c r="AJK129" s="183"/>
      <c r="AJL129" s="184"/>
      <c r="AJM129" s="183"/>
      <c r="AJN129" s="184"/>
      <c r="AJO129" s="183"/>
      <c r="AJP129" s="184"/>
      <c r="AJQ129" s="183"/>
      <c r="AJR129" s="184"/>
      <c r="AJS129" s="183"/>
      <c r="AJT129" s="184"/>
      <c r="AJU129" s="183"/>
      <c r="AJV129" s="184"/>
      <c r="AJW129" s="183"/>
      <c r="AJX129" s="184"/>
      <c r="AJY129" s="183"/>
      <c r="AJZ129" s="184"/>
      <c r="AKA129" s="183"/>
      <c r="AKB129" s="184"/>
      <c r="AKC129" s="183"/>
      <c r="AKD129" s="184"/>
      <c r="AKE129" s="183"/>
      <c r="AKF129" s="184"/>
      <c r="AKG129" s="183"/>
      <c r="AKH129" s="184"/>
      <c r="AKI129" s="183"/>
      <c r="AKJ129" s="184"/>
      <c r="AKK129" s="183"/>
      <c r="AKL129" s="184"/>
      <c r="AKM129" s="183"/>
      <c r="AKN129" s="184"/>
      <c r="AKO129" s="183"/>
      <c r="AKP129" s="184"/>
      <c r="AKQ129" s="183"/>
      <c r="AKR129" s="184"/>
      <c r="AKS129" s="183"/>
      <c r="AKT129" s="184"/>
      <c r="AKU129" s="183"/>
      <c r="AKV129" s="184"/>
      <c r="AKW129" s="183"/>
      <c r="AKX129" s="184"/>
      <c r="AKY129" s="183"/>
      <c r="AKZ129" s="184"/>
      <c r="ALA129" s="183"/>
      <c r="ALB129" s="184"/>
      <c r="ALC129" s="183"/>
      <c r="ALD129" s="184"/>
      <c r="ALE129" s="183"/>
      <c r="ALF129" s="184"/>
      <c r="ALG129" s="183"/>
      <c r="ALH129" s="184"/>
      <c r="ALI129" s="183"/>
      <c r="ALJ129" s="184"/>
      <c r="ALK129" s="183"/>
      <c r="ALL129" s="184"/>
      <c r="ALM129" s="183"/>
      <c r="ALN129" s="184"/>
      <c r="ALO129" s="183"/>
      <c r="ALP129" s="184"/>
      <c r="ALQ129" s="183"/>
      <c r="ALR129" s="184"/>
      <c r="ALS129" s="183"/>
      <c r="ALT129" s="184"/>
      <c r="ALU129" s="183"/>
      <c r="ALV129" s="184"/>
      <c r="ALW129" s="183"/>
      <c r="ALX129" s="184"/>
      <c r="ALY129" s="183"/>
      <c r="ALZ129" s="184"/>
      <c r="AMA129" s="183"/>
      <c r="AMB129" s="184"/>
      <c r="AMC129" s="183"/>
      <c r="AMD129" s="184"/>
      <c r="AME129" s="183"/>
      <c r="AMF129" s="184"/>
      <c r="AMG129" s="183"/>
      <c r="AMH129" s="184"/>
      <c r="AMI129" s="183"/>
      <c r="AMJ129" s="184"/>
      <c r="AMK129" s="183"/>
      <c r="AML129" s="184"/>
      <c r="AMM129" s="183"/>
      <c r="AMN129" s="184"/>
      <c r="AMO129" s="183"/>
      <c r="AMP129" s="184"/>
      <c r="AMQ129" s="183"/>
      <c r="AMR129" s="184"/>
      <c r="AMS129" s="183"/>
      <c r="AMT129" s="184"/>
      <c r="AMU129" s="183"/>
      <c r="AMV129" s="184"/>
      <c r="AMW129" s="183"/>
      <c r="AMX129" s="184"/>
      <c r="AMY129" s="183"/>
      <c r="AMZ129" s="184"/>
      <c r="ANA129" s="183"/>
      <c r="ANB129" s="184"/>
      <c r="ANC129" s="183"/>
      <c r="AND129" s="184"/>
      <c r="ANE129" s="183"/>
      <c r="ANF129" s="184"/>
      <c r="ANG129" s="183"/>
      <c r="ANH129" s="184"/>
      <c r="ANI129" s="183"/>
      <c r="ANJ129" s="184"/>
      <c r="ANK129" s="183"/>
      <c r="ANL129" s="184"/>
      <c r="ANM129" s="183"/>
      <c r="ANN129" s="184"/>
      <c r="ANO129" s="183"/>
      <c r="ANP129" s="184"/>
      <c r="ANQ129" s="183"/>
      <c r="ANR129" s="184"/>
      <c r="ANS129" s="183"/>
      <c r="ANT129" s="184"/>
      <c r="ANU129" s="183"/>
      <c r="ANV129" s="184"/>
      <c r="ANW129" s="183"/>
      <c r="ANX129" s="184"/>
      <c r="ANY129" s="183"/>
      <c r="ANZ129" s="184"/>
      <c r="AOA129" s="183"/>
      <c r="AOB129" s="184"/>
      <c r="AOC129" s="183"/>
      <c r="AOD129" s="184"/>
      <c r="AOE129" s="183"/>
      <c r="AOF129" s="184"/>
      <c r="AOG129" s="183"/>
      <c r="AOH129" s="184"/>
      <c r="AOI129" s="183"/>
      <c r="AOJ129" s="184"/>
      <c r="AOK129" s="183"/>
      <c r="AOL129" s="184"/>
      <c r="AOM129" s="183"/>
      <c r="AON129" s="184"/>
      <c r="AOO129" s="183"/>
      <c r="AOP129" s="184"/>
      <c r="AOQ129" s="183"/>
      <c r="AOR129" s="184"/>
      <c r="AOS129" s="183"/>
      <c r="AOT129" s="184"/>
      <c r="AOU129" s="183"/>
      <c r="AOV129" s="184"/>
      <c r="AOW129" s="183"/>
      <c r="AOX129" s="184"/>
      <c r="AOY129" s="183"/>
      <c r="AOZ129" s="184"/>
      <c r="APA129" s="183"/>
      <c r="APB129" s="184"/>
      <c r="APC129" s="183"/>
      <c r="APD129" s="184"/>
      <c r="APE129" s="183"/>
      <c r="APF129" s="184"/>
      <c r="APG129" s="183"/>
      <c r="APH129" s="184"/>
      <c r="API129" s="183"/>
      <c r="APJ129" s="184"/>
      <c r="APK129" s="183"/>
      <c r="APL129" s="184"/>
      <c r="APM129" s="183"/>
      <c r="APN129" s="184"/>
      <c r="APO129" s="183"/>
      <c r="APP129" s="184"/>
      <c r="APQ129" s="183"/>
      <c r="APR129" s="184"/>
      <c r="APS129" s="183"/>
      <c r="APT129" s="184"/>
      <c r="APU129" s="183"/>
      <c r="APV129" s="184"/>
      <c r="APW129" s="183"/>
      <c r="APX129" s="184"/>
      <c r="APY129" s="183"/>
      <c r="APZ129" s="184"/>
      <c r="AQA129" s="183"/>
      <c r="AQB129" s="184"/>
      <c r="AQC129" s="183"/>
      <c r="AQD129" s="184"/>
      <c r="AQE129" s="183"/>
      <c r="AQF129" s="184"/>
      <c r="AQG129" s="183"/>
      <c r="AQH129" s="184"/>
      <c r="AQI129" s="183"/>
      <c r="AQJ129" s="184"/>
      <c r="AQK129" s="183"/>
      <c r="AQL129" s="184"/>
      <c r="AQM129" s="183"/>
      <c r="AQN129" s="184"/>
      <c r="AQO129" s="183"/>
      <c r="AQP129" s="184"/>
      <c r="AQQ129" s="183"/>
      <c r="AQR129" s="184"/>
      <c r="AQS129" s="183"/>
      <c r="AQT129" s="184"/>
      <c r="AQU129" s="183"/>
      <c r="AQV129" s="184"/>
      <c r="AQW129" s="183"/>
      <c r="AQX129" s="184"/>
      <c r="AQY129" s="183"/>
      <c r="AQZ129" s="184"/>
      <c r="ARA129" s="183"/>
      <c r="ARB129" s="184"/>
      <c r="ARC129" s="183"/>
      <c r="ARD129" s="184"/>
      <c r="ARE129" s="183"/>
      <c r="ARF129" s="184"/>
      <c r="ARG129" s="183"/>
      <c r="ARH129" s="184"/>
      <c r="ARI129" s="183"/>
      <c r="ARJ129" s="184"/>
      <c r="ARK129" s="183"/>
      <c r="ARL129" s="184"/>
      <c r="ARM129" s="183"/>
      <c r="ARN129" s="184"/>
      <c r="ARO129" s="183"/>
      <c r="ARP129" s="184"/>
      <c r="ARQ129" s="183"/>
      <c r="ARR129" s="184"/>
      <c r="ARS129" s="183"/>
      <c r="ART129" s="184"/>
      <c r="ARU129" s="183"/>
      <c r="ARV129" s="184"/>
      <c r="ARW129" s="183"/>
      <c r="ARX129" s="184"/>
      <c r="ARY129" s="183"/>
      <c r="ARZ129" s="184"/>
      <c r="ASA129" s="183"/>
      <c r="ASB129" s="184"/>
      <c r="ASC129" s="183"/>
      <c r="ASD129" s="184"/>
      <c r="ASE129" s="183"/>
      <c r="ASF129" s="184"/>
      <c r="ASG129" s="183"/>
      <c r="ASH129" s="184"/>
      <c r="ASI129" s="183"/>
      <c r="ASJ129" s="184"/>
      <c r="ASK129" s="183"/>
      <c r="ASL129" s="184"/>
      <c r="ASM129" s="183"/>
      <c r="ASN129" s="184"/>
      <c r="ASO129" s="183"/>
      <c r="ASP129" s="184"/>
      <c r="ASQ129" s="183"/>
      <c r="ASR129" s="184"/>
      <c r="ASS129" s="183"/>
      <c r="AST129" s="184"/>
      <c r="ASU129" s="183"/>
      <c r="ASV129" s="184"/>
      <c r="ASW129" s="183"/>
      <c r="ASX129" s="184"/>
      <c r="ASY129" s="183"/>
      <c r="ASZ129" s="184"/>
      <c r="ATA129" s="183"/>
      <c r="ATB129" s="184"/>
      <c r="ATC129" s="183"/>
      <c r="ATD129" s="184"/>
      <c r="ATE129" s="183"/>
      <c r="ATF129" s="184"/>
      <c r="ATG129" s="183"/>
      <c r="ATH129" s="184"/>
      <c r="ATI129" s="183"/>
      <c r="ATJ129" s="184"/>
      <c r="ATK129" s="183"/>
      <c r="ATL129" s="184"/>
      <c r="ATM129" s="183"/>
      <c r="ATN129" s="184"/>
      <c r="ATO129" s="183"/>
      <c r="ATP129" s="184"/>
      <c r="ATQ129" s="183"/>
      <c r="ATR129" s="184"/>
      <c r="ATS129" s="183"/>
      <c r="ATT129" s="184"/>
      <c r="ATU129" s="183"/>
      <c r="ATV129" s="184"/>
      <c r="ATW129" s="183"/>
      <c r="ATX129" s="184"/>
      <c r="ATY129" s="183"/>
      <c r="ATZ129" s="184"/>
      <c r="AUA129" s="183"/>
      <c r="AUB129" s="184"/>
      <c r="AUC129" s="183"/>
      <c r="AUD129" s="184"/>
      <c r="AUE129" s="183"/>
      <c r="AUF129" s="184"/>
      <c r="AUG129" s="183"/>
      <c r="AUH129" s="184"/>
      <c r="AUI129" s="183"/>
      <c r="AUJ129" s="184"/>
      <c r="AUK129" s="183"/>
      <c r="AUL129" s="184"/>
      <c r="AUM129" s="183"/>
      <c r="AUN129" s="184"/>
      <c r="AUO129" s="183"/>
      <c r="AUP129" s="184"/>
      <c r="AUQ129" s="183"/>
      <c r="AUR129" s="184"/>
      <c r="AUS129" s="183"/>
      <c r="AUT129" s="184"/>
      <c r="AUU129" s="183"/>
      <c r="AUV129" s="184"/>
      <c r="AUW129" s="183"/>
      <c r="AUX129" s="184"/>
      <c r="AUY129" s="183"/>
      <c r="AUZ129" s="184"/>
      <c r="AVA129" s="183"/>
      <c r="AVB129" s="184"/>
      <c r="AVC129" s="183"/>
      <c r="AVD129" s="184"/>
      <c r="AVE129" s="183"/>
      <c r="AVF129" s="184"/>
      <c r="AVG129" s="183"/>
      <c r="AVH129" s="184"/>
      <c r="AVI129" s="183"/>
      <c r="AVJ129" s="184"/>
      <c r="AVK129" s="183"/>
      <c r="AVL129" s="184"/>
      <c r="AVM129" s="183"/>
      <c r="AVN129" s="184"/>
      <c r="AVO129" s="183"/>
      <c r="AVP129" s="184"/>
      <c r="AVQ129" s="183"/>
      <c r="AVR129" s="184"/>
      <c r="AVS129" s="183"/>
      <c r="AVT129" s="184"/>
      <c r="AVU129" s="183"/>
      <c r="AVV129" s="184"/>
      <c r="AVW129" s="183"/>
      <c r="AVX129" s="184"/>
      <c r="AVY129" s="183"/>
      <c r="AVZ129" s="184"/>
      <c r="AWA129" s="183"/>
      <c r="AWB129" s="184"/>
      <c r="AWC129" s="183"/>
      <c r="AWD129" s="184"/>
      <c r="AWE129" s="183"/>
      <c r="AWF129" s="184"/>
      <c r="AWG129" s="183"/>
      <c r="AWH129" s="184"/>
      <c r="AWI129" s="183"/>
      <c r="AWJ129" s="184"/>
      <c r="AWK129" s="183"/>
      <c r="AWL129" s="184"/>
      <c r="AWM129" s="183"/>
      <c r="AWN129" s="184"/>
      <c r="AWO129" s="183"/>
      <c r="AWP129" s="184"/>
      <c r="AWQ129" s="183"/>
      <c r="AWR129" s="184"/>
      <c r="AWS129" s="183"/>
      <c r="AWT129" s="184"/>
      <c r="AWU129" s="183"/>
      <c r="AWV129" s="184"/>
      <c r="AWW129" s="183"/>
      <c r="AWX129" s="184"/>
      <c r="AWY129" s="183"/>
      <c r="AWZ129" s="184"/>
      <c r="AXA129" s="183"/>
      <c r="AXB129" s="184"/>
      <c r="AXC129" s="183"/>
      <c r="AXD129" s="184"/>
      <c r="AXE129" s="183"/>
      <c r="AXF129" s="184"/>
      <c r="AXG129" s="183"/>
      <c r="AXH129" s="184"/>
      <c r="AXI129" s="183"/>
      <c r="AXJ129" s="184"/>
      <c r="AXK129" s="183"/>
      <c r="AXL129" s="184"/>
      <c r="AXM129" s="183"/>
      <c r="AXN129" s="184"/>
      <c r="AXO129" s="183"/>
      <c r="AXP129" s="184"/>
      <c r="AXQ129" s="183"/>
      <c r="AXR129" s="184"/>
      <c r="AXS129" s="183"/>
      <c r="AXT129" s="184"/>
      <c r="AXU129" s="183"/>
      <c r="AXV129" s="184"/>
      <c r="AXW129" s="183"/>
      <c r="AXX129" s="184"/>
      <c r="AXY129" s="183"/>
      <c r="AXZ129" s="184"/>
      <c r="AYA129" s="183"/>
      <c r="AYB129" s="184"/>
      <c r="AYC129" s="183"/>
      <c r="AYD129" s="184"/>
      <c r="AYE129" s="183"/>
      <c r="AYF129" s="184"/>
      <c r="AYG129" s="183"/>
      <c r="AYH129" s="184"/>
      <c r="AYI129" s="183"/>
      <c r="AYJ129" s="184"/>
      <c r="AYK129" s="183"/>
      <c r="AYL129" s="184"/>
      <c r="AYM129" s="183"/>
      <c r="AYN129" s="184"/>
      <c r="AYO129" s="183"/>
      <c r="AYP129" s="184"/>
      <c r="AYQ129" s="183"/>
      <c r="AYR129" s="184"/>
      <c r="AYS129" s="183"/>
      <c r="AYT129" s="184"/>
      <c r="AYU129" s="183"/>
      <c r="AYV129" s="184"/>
      <c r="AYW129" s="183"/>
      <c r="AYX129" s="184"/>
      <c r="AYY129" s="183"/>
      <c r="AYZ129" s="184"/>
      <c r="AZA129" s="183"/>
      <c r="AZB129" s="184"/>
      <c r="AZC129" s="183"/>
      <c r="AZD129" s="184"/>
      <c r="AZE129" s="183"/>
      <c r="AZF129" s="184"/>
      <c r="AZG129" s="183"/>
      <c r="AZH129" s="184"/>
      <c r="AZI129" s="183"/>
      <c r="AZJ129" s="184"/>
      <c r="AZK129" s="183"/>
      <c r="AZL129" s="184"/>
      <c r="AZM129" s="183"/>
      <c r="AZN129" s="184"/>
      <c r="AZO129" s="183"/>
      <c r="AZP129" s="184"/>
      <c r="AZQ129" s="183"/>
      <c r="AZR129" s="184"/>
      <c r="AZS129" s="183"/>
      <c r="AZT129" s="184"/>
      <c r="AZU129" s="183"/>
      <c r="AZV129" s="184"/>
      <c r="AZW129" s="183"/>
      <c r="AZX129" s="184"/>
      <c r="AZY129" s="183"/>
      <c r="AZZ129" s="184"/>
      <c r="BAA129" s="183"/>
      <c r="BAB129" s="184"/>
      <c r="BAC129" s="183"/>
      <c r="BAD129" s="184"/>
      <c r="BAE129" s="183"/>
      <c r="BAF129" s="184"/>
      <c r="BAG129" s="183"/>
      <c r="BAH129" s="184"/>
      <c r="BAI129" s="183"/>
      <c r="BAJ129" s="184"/>
      <c r="BAK129" s="183"/>
      <c r="BAL129" s="184"/>
      <c r="BAM129" s="183"/>
      <c r="BAN129" s="184"/>
      <c r="BAO129" s="183"/>
      <c r="BAP129" s="184"/>
      <c r="BAQ129" s="183"/>
      <c r="BAR129" s="184"/>
      <c r="BAS129" s="183"/>
      <c r="BAT129" s="184"/>
      <c r="BAU129" s="183"/>
      <c r="BAV129" s="184"/>
      <c r="BAW129" s="183"/>
      <c r="BAX129" s="184"/>
      <c r="BAY129" s="183"/>
      <c r="BAZ129" s="184"/>
      <c r="BBA129" s="183"/>
      <c r="BBB129" s="184"/>
      <c r="BBC129" s="183"/>
      <c r="BBD129" s="184"/>
      <c r="BBE129" s="183"/>
      <c r="BBF129" s="184"/>
      <c r="BBG129" s="183"/>
      <c r="BBH129" s="184"/>
      <c r="BBI129" s="183"/>
      <c r="BBJ129" s="184"/>
      <c r="BBK129" s="183"/>
      <c r="BBL129" s="184"/>
      <c r="BBM129" s="183"/>
      <c r="BBN129" s="184"/>
      <c r="BBO129" s="183"/>
      <c r="BBP129" s="184"/>
      <c r="BBQ129" s="183"/>
      <c r="BBR129" s="184"/>
      <c r="BBS129" s="183"/>
      <c r="BBT129" s="184"/>
      <c r="BBU129" s="183"/>
      <c r="BBV129" s="184"/>
      <c r="BBW129" s="183"/>
      <c r="BBX129" s="184"/>
      <c r="BBY129" s="183"/>
      <c r="BBZ129" s="184"/>
      <c r="BCA129" s="183"/>
      <c r="BCB129" s="184"/>
      <c r="BCC129" s="183"/>
      <c r="BCD129" s="184"/>
      <c r="BCE129" s="183"/>
      <c r="BCF129" s="184"/>
      <c r="BCG129" s="183"/>
      <c r="BCH129" s="184"/>
      <c r="BCI129" s="183"/>
      <c r="BCJ129" s="184"/>
      <c r="BCK129" s="183"/>
      <c r="BCL129" s="184"/>
      <c r="BCM129" s="183"/>
      <c r="BCN129" s="184"/>
      <c r="BCO129" s="183"/>
      <c r="BCP129" s="184"/>
      <c r="BCQ129" s="183"/>
      <c r="BCR129" s="184"/>
      <c r="BCS129" s="183"/>
      <c r="BCT129" s="184"/>
      <c r="BCU129" s="183"/>
      <c r="BCV129" s="184"/>
      <c r="BCW129" s="183"/>
      <c r="BCX129" s="184"/>
      <c r="BCY129" s="183"/>
      <c r="BCZ129" s="184"/>
      <c r="BDA129" s="183"/>
      <c r="BDB129" s="184"/>
      <c r="BDC129" s="183"/>
      <c r="BDD129" s="184"/>
      <c r="BDE129" s="183"/>
      <c r="BDF129" s="184"/>
      <c r="BDG129" s="183"/>
      <c r="BDH129" s="184"/>
      <c r="BDI129" s="183"/>
      <c r="BDJ129" s="184"/>
      <c r="BDK129" s="183"/>
      <c r="BDL129" s="184"/>
      <c r="BDM129" s="183"/>
      <c r="BDN129" s="184"/>
      <c r="BDO129" s="183"/>
      <c r="BDP129" s="184"/>
      <c r="BDQ129" s="183"/>
      <c r="BDR129" s="184"/>
      <c r="BDS129" s="183"/>
      <c r="BDT129" s="184"/>
      <c r="BDU129" s="183"/>
      <c r="BDV129" s="184"/>
      <c r="BDW129" s="183"/>
      <c r="BDX129" s="184"/>
      <c r="BDY129" s="183"/>
      <c r="BDZ129" s="184"/>
      <c r="BEA129" s="183"/>
      <c r="BEB129" s="184"/>
      <c r="BEC129" s="183"/>
      <c r="BED129" s="184"/>
      <c r="BEE129" s="183"/>
      <c r="BEF129" s="184"/>
      <c r="BEG129" s="183"/>
      <c r="BEH129" s="184"/>
      <c r="BEI129" s="183"/>
      <c r="BEJ129" s="184"/>
      <c r="BEK129" s="183"/>
      <c r="BEL129" s="184"/>
      <c r="BEM129" s="183"/>
      <c r="BEN129" s="184"/>
      <c r="BEO129" s="183"/>
      <c r="BEP129" s="184"/>
      <c r="BEQ129" s="183"/>
      <c r="BER129" s="184"/>
      <c r="BES129" s="183"/>
      <c r="BET129" s="184"/>
      <c r="BEU129" s="183"/>
      <c r="BEV129" s="184"/>
      <c r="BEW129" s="183"/>
      <c r="BEX129" s="184"/>
      <c r="BEY129" s="183"/>
      <c r="BEZ129" s="184"/>
      <c r="BFA129" s="183"/>
      <c r="BFB129" s="184"/>
      <c r="BFC129" s="183"/>
      <c r="BFD129" s="184"/>
      <c r="BFE129" s="183"/>
      <c r="BFF129" s="184"/>
      <c r="BFG129" s="183"/>
      <c r="BFH129" s="184"/>
      <c r="BFI129" s="183"/>
      <c r="BFJ129" s="184"/>
      <c r="BFK129" s="183"/>
      <c r="BFL129" s="184"/>
      <c r="BFM129" s="183"/>
      <c r="BFN129" s="184"/>
      <c r="BFO129" s="183"/>
      <c r="BFP129" s="184"/>
      <c r="BFQ129" s="183"/>
      <c r="BFR129" s="184"/>
      <c r="BFS129" s="183"/>
      <c r="BFT129" s="184"/>
      <c r="BFU129" s="183"/>
      <c r="BFV129" s="184"/>
      <c r="BFW129" s="183"/>
      <c r="BFX129" s="184"/>
      <c r="BFY129" s="183"/>
      <c r="BFZ129" s="184"/>
      <c r="BGA129" s="183"/>
      <c r="BGB129" s="184"/>
      <c r="BGC129" s="183"/>
      <c r="BGD129" s="184"/>
      <c r="BGE129" s="183"/>
      <c r="BGF129" s="184"/>
      <c r="BGG129" s="183"/>
      <c r="BGH129" s="184"/>
      <c r="BGI129" s="183"/>
      <c r="BGJ129" s="184"/>
      <c r="BGK129" s="183"/>
      <c r="BGL129" s="184"/>
      <c r="BGM129" s="183"/>
      <c r="BGN129" s="184"/>
      <c r="BGO129" s="183"/>
      <c r="BGP129" s="184"/>
      <c r="BGQ129" s="183"/>
      <c r="BGR129" s="184"/>
      <c r="BGS129" s="183"/>
      <c r="BGT129" s="184"/>
      <c r="BGU129" s="183"/>
      <c r="BGV129" s="184"/>
      <c r="BGW129" s="183"/>
      <c r="BGX129" s="184"/>
      <c r="BGY129" s="183"/>
      <c r="BGZ129" s="184"/>
      <c r="BHA129" s="183"/>
      <c r="BHB129" s="184"/>
      <c r="BHC129" s="183"/>
      <c r="BHD129" s="184"/>
      <c r="BHE129" s="183"/>
      <c r="BHF129" s="184"/>
      <c r="BHG129" s="183"/>
      <c r="BHH129" s="184"/>
      <c r="BHI129" s="183"/>
      <c r="BHJ129" s="184"/>
      <c r="BHK129" s="183"/>
      <c r="BHL129" s="184"/>
      <c r="BHM129" s="183"/>
      <c r="BHN129" s="184"/>
      <c r="BHO129" s="183"/>
      <c r="BHP129" s="184"/>
      <c r="BHQ129" s="183"/>
      <c r="BHR129" s="184"/>
      <c r="BHS129" s="183"/>
      <c r="BHT129" s="184"/>
      <c r="BHU129" s="183"/>
      <c r="BHV129" s="184"/>
      <c r="BHW129" s="183"/>
      <c r="BHX129" s="184"/>
      <c r="BHY129" s="183"/>
      <c r="BHZ129" s="184"/>
      <c r="BIA129" s="183"/>
      <c r="BIB129" s="184"/>
      <c r="BIC129" s="183"/>
      <c r="BID129" s="184"/>
      <c r="BIE129" s="183"/>
      <c r="BIF129" s="184"/>
      <c r="BIG129" s="183"/>
      <c r="BIH129" s="184"/>
      <c r="BII129" s="183"/>
      <c r="BIJ129" s="184"/>
      <c r="BIK129" s="183"/>
      <c r="BIL129" s="184"/>
      <c r="BIM129" s="183"/>
      <c r="BIN129" s="184"/>
      <c r="BIO129" s="183"/>
      <c r="BIP129" s="184"/>
      <c r="BIQ129" s="183"/>
      <c r="BIR129" s="184"/>
      <c r="BIS129" s="183"/>
      <c r="BIT129" s="184"/>
      <c r="BIU129" s="183"/>
      <c r="BIV129" s="184"/>
      <c r="BIW129" s="183"/>
      <c r="BIX129" s="184"/>
      <c r="BIY129" s="183"/>
      <c r="BIZ129" s="184"/>
      <c r="BJA129" s="183"/>
      <c r="BJB129" s="184"/>
      <c r="BJC129" s="183"/>
      <c r="BJD129" s="184"/>
      <c r="BJE129" s="183"/>
      <c r="BJF129" s="184"/>
      <c r="BJG129" s="183"/>
      <c r="BJH129" s="184"/>
      <c r="BJI129" s="183"/>
      <c r="BJJ129" s="184"/>
      <c r="BJK129" s="183"/>
      <c r="BJL129" s="184"/>
      <c r="BJM129" s="183"/>
      <c r="BJN129" s="184"/>
      <c r="BJO129" s="183"/>
      <c r="BJP129" s="184"/>
      <c r="BJQ129" s="183"/>
      <c r="BJR129" s="184"/>
      <c r="BJS129" s="183"/>
      <c r="BJT129" s="184"/>
      <c r="BJU129" s="183"/>
      <c r="BJV129" s="184"/>
      <c r="BJW129" s="183"/>
      <c r="BJX129" s="184"/>
      <c r="BJY129" s="183"/>
      <c r="BJZ129" s="184"/>
      <c r="BKA129" s="183"/>
      <c r="BKB129" s="184"/>
      <c r="BKC129" s="183"/>
      <c r="BKD129" s="184"/>
      <c r="BKE129" s="183"/>
      <c r="BKF129" s="184"/>
      <c r="BKG129" s="183"/>
      <c r="BKH129" s="184"/>
      <c r="BKI129" s="183"/>
      <c r="BKJ129" s="184"/>
      <c r="BKK129" s="183"/>
      <c r="BKL129" s="184"/>
      <c r="BKM129" s="183"/>
      <c r="BKN129" s="184"/>
      <c r="BKO129" s="183"/>
      <c r="BKP129" s="184"/>
      <c r="BKQ129" s="183"/>
      <c r="BKR129" s="184"/>
      <c r="BKS129" s="183"/>
      <c r="BKT129" s="184"/>
      <c r="BKU129" s="183"/>
      <c r="BKV129" s="184"/>
      <c r="BKW129" s="183"/>
      <c r="BKX129" s="184"/>
      <c r="BKY129" s="183"/>
      <c r="BKZ129" s="184"/>
      <c r="BLA129" s="183"/>
      <c r="BLB129" s="184"/>
      <c r="BLC129" s="183"/>
      <c r="BLD129" s="184"/>
      <c r="BLE129" s="183"/>
      <c r="BLF129" s="184"/>
      <c r="BLG129" s="183"/>
      <c r="BLH129" s="184"/>
      <c r="BLI129" s="183"/>
      <c r="BLJ129" s="184"/>
      <c r="BLK129" s="183"/>
      <c r="BLL129" s="184"/>
      <c r="BLM129" s="183"/>
      <c r="BLN129" s="184"/>
      <c r="BLO129" s="183"/>
      <c r="BLP129" s="184"/>
      <c r="BLQ129" s="183"/>
      <c r="BLR129" s="184"/>
      <c r="BLS129" s="183"/>
      <c r="BLT129" s="184"/>
      <c r="BLU129" s="183"/>
      <c r="BLV129" s="184"/>
      <c r="BLW129" s="183"/>
      <c r="BLX129" s="184"/>
      <c r="BLY129" s="183"/>
      <c r="BLZ129" s="184"/>
      <c r="BMA129" s="183"/>
      <c r="BMB129" s="184"/>
      <c r="BMC129" s="183"/>
      <c r="BMD129" s="184"/>
      <c r="BME129" s="183"/>
      <c r="BMF129" s="184"/>
      <c r="BMG129" s="183"/>
      <c r="BMH129" s="184"/>
      <c r="BMI129" s="183"/>
      <c r="BMJ129" s="184"/>
      <c r="BMK129" s="183"/>
      <c r="BML129" s="184"/>
      <c r="BMM129" s="183"/>
      <c r="BMN129" s="184"/>
      <c r="BMO129" s="183"/>
      <c r="BMP129" s="184"/>
      <c r="BMQ129" s="183"/>
      <c r="BMR129" s="184"/>
      <c r="BMS129" s="183"/>
      <c r="BMT129" s="184"/>
      <c r="BMU129" s="183"/>
      <c r="BMV129" s="184"/>
      <c r="BMW129" s="183"/>
      <c r="BMX129" s="184"/>
      <c r="BMY129" s="183"/>
      <c r="BMZ129" s="184"/>
      <c r="BNA129" s="183"/>
      <c r="BNB129" s="184"/>
      <c r="BNC129" s="183"/>
      <c r="BND129" s="184"/>
      <c r="BNE129" s="183"/>
      <c r="BNF129" s="184"/>
      <c r="BNG129" s="183"/>
      <c r="BNH129" s="184"/>
      <c r="BNI129" s="183"/>
      <c r="BNJ129" s="184"/>
      <c r="BNK129" s="183"/>
      <c r="BNL129" s="184"/>
      <c r="BNM129" s="183"/>
      <c r="BNN129" s="184"/>
      <c r="BNO129" s="183"/>
      <c r="BNP129" s="184"/>
      <c r="BNQ129" s="183"/>
      <c r="BNR129" s="184"/>
      <c r="BNS129" s="183"/>
      <c r="BNT129" s="184"/>
      <c r="BNU129" s="183"/>
      <c r="BNV129" s="184"/>
      <c r="BNW129" s="183"/>
      <c r="BNX129" s="184"/>
      <c r="BNY129" s="183"/>
      <c r="BNZ129" s="184"/>
      <c r="BOA129" s="183"/>
      <c r="BOB129" s="184"/>
      <c r="BOC129" s="183"/>
      <c r="BOD129" s="184"/>
      <c r="BOE129" s="183"/>
      <c r="BOF129" s="184"/>
      <c r="BOG129" s="183"/>
      <c r="BOH129" s="184"/>
      <c r="BOI129" s="183"/>
      <c r="BOJ129" s="184"/>
      <c r="BOK129" s="183"/>
      <c r="BOL129" s="184"/>
      <c r="BOM129" s="183"/>
      <c r="BON129" s="184"/>
      <c r="BOO129" s="183"/>
      <c r="BOP129" s="184"/>
      <c r="BOQ129" s="183"/>
      <c r="BOR129" s="184"/>
      <c r="BOS129" s="183"/>
      <c r="BOT129" s="184"/>
      <c r="BOU129" s="183"/>
      <c r="BOV129" s="184"/>
      <c r="BOW129" s="183"/>
      <c r="BOX129" s="184"/>
      <c r="BOY129" s="183"/>
      <c r="BOZ129" s="184"/>
      <c r="BPA129" s="183"/>
      <c r="BPB129" s="184"/>
      <c r="BPC129" s="183"/>
      <c r="BPD129" s="184"/>
      <c r="BPE129" s="183"/>
      <c r="BPF129" s="184"/>
      <c r="BPG129" s="183"/>
      <c r="BPH129" s="184"/>
      <c r="BPI129" s="183"/>
      <c r="BPJ129" s="184"/>
      <c r="BPK129" s="183"/>
      <c r="BPL129" s="184"/>
      <c r="BPM129" s="183"/>
      <c r="BPN129" s="184"/>
      <c r="BPO129" s="183"/>
      <c r="BPP129" s="184"/>
      <c r="BPQ129" s="183"/>
      <c r="BPR129" s="184"/>
      <c r="BPS129" s="183"/>
      <c r="BPT129" s="184"/>
      <c r="BPU129" s="183"/>
      <c r="BPV129" s="184"/>
      <c r="BPW129" s="183"/>
      <c r="BPX129" s="184"/>
      <c r="BPY129" s="183"/>
      <c r="BPZ129" s="184"/>
      <c r="BQA129" s="183"/>
      <c r="BQB129" s="184"/>
      <c r="BQC129" s="183"/>
      <c r="BQD129" s="184"/>
      <c r="BQE129" s="183"/>
      <c r="BQF129" s="184"/>
      <c r="BQG129" s="183"/>
      <c r="BQH129" s="184"/>
      <c r="BQI129" s="183"/>
      <c r="BQJ129" s="184"/>
      <c r="BQK129" s="183"/>
      <c r="BQL129" s="184"/>
      <c r="BQM129" s="183"/>
      <c r="BQN129" s="184"/>
      <c r="BQO129" s="183"/>
      <c r="BQP129" s="184"/>
      <c r="BQQ129" s="183"/>
      <c r="BQR129" s="184"/>
      <c r="BQS129" s="183"/>
      <c r="BQT129" s="184"/>
      <c r="BQU129" s="183"/>
      <c r="BQV129" s="184"/>
      <c r="BQW129" s="183"/>
      <c r="BQX129" s="184"/>
      <c r="BQY129" s="183"/>
      <c r="BQZ129" s="184"/>
      <c r="BRA129" s="183"/>
      <c r="BRB129" s="184"/>
      <c r="BRC129" s="183"/>
      <c r="BRD129" s="184"/>
      <c r="BRE129" s="183"/>
      <c r="BRF129" s="184"/>
      <c r="BRG129" s="183"/>
      <c r="BRH129" s="184"/>
      <c r="BRI129" s="183"/>
      <c r="BRJ129" s="184"/>
      <c r="BRK129" s="183"/>
      <c r="BRL129" s="184"/>
      <c r="BRM129" s="183"/>
      <c r="BRN129" s="184"/>
      <c r="BRO129" s="183"/>
      <c r="BRP129" s="184"/>
      <c r="BRQ129" s="183"/>
      <c r="BRR129" s="184"/>
      <c r="BRS129" s="183"/>
      <c r="BRT129" s="184"/>
      <c r="BRU129" s="183"/>
      <c r="BRV129" s="184"/>
      <c r="BRW129" s="183"/>
      <c r="BRX129" s="184"/>
      <c r="BRY129" s="183"/>
      <c r="BRZ129" s="184"/>
      <c r="BSA129" s="183"/>
      <c r="BSB129" s="184"/>
      <c r="BSC129" s="183"/>
      <c r="BSD129" s="184"/>
      <c r="BSE129" s="183"/>
      <c r="BSF129" s="184"/>
      <c r="BSG129" s="183"/>
      <c r="BSH129" s="184"/>
      <c r="BSI129" s="183"/>
      <c r="BSJ129" s="184"/>
      <c r="BSK129" s="183"/>
      <c r="BSL129" s="184"/>
      <c r="BSM129" s="183"/>
      <c r="BSN129" s="184"/>
      <c r="BSO129" s="183"/>
      <c r="BSP129" s="184"/>
      <c r="BSQ129" s="183"/>
      <c r="BSR129" s="184"/>
      <c r="BSS129" s="183"/>
      <c r="BST129" s="184"/>
      <c r="BSU129" s="183"/>
      <c r="BSV129" s="184"/>
      <c r="BSW129" s="183"/>
      <c r="BSX129" s="184"/>
      <c r="BSY129" s="183"/>
      <c r="BSZ129" s="184"/>
      <c r="BTA129" s="183"/>
      <c r="BTB129" s="184"/>
      <c r="BTC129" s="183"/>
      <c r="BTD129" s="184"/>
      <c r="BTE129" s="183"/>
      <c r="BTF129" s="184"/>
      <c r="BTG129" s="183"/>
      <c r="BTH129" s="184"/>
      <c r="BTI129" s="183"/>
      <c r="BTJ129" s="184"/>
      <c r="BTK129" s="183"/>
      <c r="BTL129" s="184"/>
      <c r="BTM129" s="183"/>
      <c r="BTN129" s="184"/>
      <c r="BTO129" s="183"/>
      <c r="BTP129" s="184"/>
      <c r="BTQ129" s="183"/>
      <c r="BTR129" s="184"/>
      <c r="BTS129" s="183"/>
      <c r="BTT129" s="184"/>
      <c r="BTU129" s="183"/>
      <c r="BTV129" s="184"/>
      <c r="BTW129" s="183"/>
      <c r="BTX129" s="184"/>
      <c r="BTY129" s="183"/>
      <c r="BTZ129" s="184"/>
      <c r="BUA129" s="183"/>
      <c r="BUB129" s="184"/>
      <c r="BUC129" s="183"/>
      <c r="BUD129" s="184"/>
      <c r="BUE129" s="183"/>
      <c r="BUF129" s="184"/>
      <c r="BUG129" s="183"/>
      <c r="BUH129" s="184"/>
      <c r="BUI129" s="183"/>
      <c r="BUJ129" s="184"/>
      <c r="BUK129" s="183"/>
      <c r="BUL129" s="184"/>
      <c r="BUM129" s="183"/>
      <c r="BUN129" s="184"/>
      <c r="BUO129" s="183"/>
      <c r="BUP129" s="184"/>
      <c r="BUQ129" s="183"/>
      <c r="BUR129" s="184"/>
      <c r="BUS129" s="183"/>
      <c r="BUT129" s="184"/>
      <c r="BUU129" s="183"/>
      <c r="BUV129" s="184"/>
      <c r="BUW129" s="183"/>
      <c r="BUX129" s="184"/>
      <c r="BUY129" s="183"/>
      <c r="BUZ129" s="184"/>
      <c r="BVA129" s="183"/>
      <c r="BVB129" s="184"/>
      <c r="BVC129" s="183"/>
      <c r="BVD129" s="184"/>
      <c r="BVE129" s="183"/>
      <c r="BVF129" s="184"/>
      <c r="BVG129" s="183"/>
      <c r="BVH129" s="184"/>
      <c r="BVI129" s="183"/>
      <c r="BVJ129" s="184"/>
      <c r="BVK129" s="183"/>
      <c r="BVL129" s="184"/>
      <c r="BVM129" s="183"/>
      <c r="BVN129" s="184"/>
      <c r="BVO129" s="183"/>
      <c r="BVP129" s="184"/>
      <c r="BVQ129" s="183"/>
      <c r="BVR129" s="184"/>
      <c r="BVS129" s="183"/>
      <c r="BVT129" s="184"/>
      <c r="BVU129" s="183"/>
      <c r="BVV129" s="184"/>
      <c r="BVW129" s="183"/>
      <c r="BVX129" s="184"/>
      <c r="BVY129" s="183"/>
      <c r="BVZ129" s="184"/>
      <c r="BWA129" s="183"/>
      <c r="BWB129" s="184"/>
      <c r="BWC129" s="183"/>
      <c r="BWD129" s="184"/>
      <c r="BWE129" s="183"/>
      <c r="BWF129" s="184"/>
      <c r="BWG129" s="183"/>
      <c r="BWH129" s="184"/>
      <c r="BWI129" s="183"/>
      <c r="BWJ129" s="184"/>
      <c r="BWK129" s="183"/>
      <c r="BWL129" s="184"/>
      <c r="BWM129" s="183"/>
      <c r="BWN129" s="184"/>
      <c r="BWO129" s="183"/>
      <c r="BWP129" s="184"/>
      <c r="BWQ129" s="183"/>
      <c r="BWR129" s="184"/>
      <c r="BWS129" s="183"/>
      <c r="BWT129" s="184"/>
      <c r="BWU129" s="183"/>
      <c r="BWV129" s="184"/>
      <c r="BWW129" s="183"/>
      <c r="BWX129" s="184"/>
      <c r="BWY129" s="183"/>
      <c r="BWZ129" s="184"/>
      <c r="BXA129" s="183"/>
      <c r="BXB129" s="184"/>
      <c r="BXC129" s="183"/>
      <c r="BXD129" s="184"/>
      <c r="BXE129" s="183"/>
      <c r="BXF129" s="184"/>
      <c r="BXG129" s="183"/>
      <c r="BXH129" s="184"/>
      <c r="BXI129" s="183"/>
      <c r="BXJ129" s="184"/>
      <c r="BXK129" s="183"/>
      <c r="BXL129" s="184"/>
      <c r="BXM129" s="183"/>
      <c r="BXN129" s="184"/>
      <c r="BXO129" s="183"/>
      <c r="BXP129" s="184"/>
      <c r="BXQ129" s="183"/>
      <c r="BXR129" s="184"/>
      <c r="BXS129" s="183"/>
      <c r="BXT129" s="184"/>
      <c r="BXU129" s="183"/>
      <c r="BXV129" s="184"/>
      <c r="BXW129" s="183"/>
      <c r="BXX129" s="184"/>
      <c r="BXY129" s="183"/>
      <c r="BXZ129" s="184"/>
      <c r="BYA129" s="183"/>
      <c r="BYB129" s="184"/>
      <c r="BYC129" s="183"/>
      <c r="BYD129" s="184"/>
      <c r="BYE129" s="183"/>
      <c r="BYF129" s="184"/>
      <c r="BYG129" s="183"/>
      <c r="BYH129" s="184"/>
      <c r="BYI129" s="183"/>
      <c r="BYJ129" s="184"/>
      <c r="BYK129" s="183"/>
      <c r="BYL129" s="184"/>
      <c r="BYM129" s="183"/>
      <c r="BYN129" s="184"/>
      <c r="BYO129" s="183"/>
      <c r="BYP129" s="184"/>
      <c r="BYQ129" s="183"/>
      <c r="BYR129" s="184"/>
      <c r="BYS129" s="183"/>
      <c r="BYT129" s="184"/>
      <c r="BYU129" s="183"/>
      <c r="BYV129" s="184"/>
      <c r="BYW129" s="183"/>
      <c r="BYX129" s="184"/>
      <c r="BYY129" s="183"/>
      <c r="BYZ129" s="184"/>
      <c r="BZA129" s="183"/>
      <c r="BZB129" s="184"/>
      <c r="BZC129" s="183"/>
      <c r="BZD129" s="184"/>
      <c r="BZE129" s="183"/>
      <c r="BZF129" s="184"/>
      <c r="BZG129" s="183"/>
      <c r="BZH129" s="184"/>
      <c r="BZI129" s="183"/>
      <c r="BZJ129" s="184"/>
      <c r="BZK129" s="183"/>
      <c r="BZL129" s="184"/>
      <c r="BZM129" s="183"/>
      <c r="BZN129" s="184"/>
      <c r="BZO129" s="183"/>
      <c r="BZP129" s="184"/>
      <c r="BZQ129" s="183"/>
      <c r="BZR129" s="184"/>
      <c r="BZS129" s="183"/>
      <c r="BZT129" s="184"/>
      <c r="BZU129" s="183"/>
      <c r="BZV129" s="184"/>
      <c r="BZW129" s="183"/>
      <c r="BZX129" s="184"/>
      <c r="BZY129" s="183"/>
      <c r="BZZ129" s="184"/>
      <c r="CAA129" s="183"/>
      <c r="CAB129" s="184"/>
      <c r="CAC129" s="183"/>
      <c r="CAD129" s="184"/>
      <c r="CAE129" s="183"/>
      <c r="CAF129" s="184"/>
      <c r="CAG129" s="183"/>
      <c r="CAH129" s="184"/>
      <c r="CAI129" s="183"/>
      <c r="CAJ129" s="184"/>
      <c r="CAK129" s="183"/>
      <c r="CAL129" s="184"/>
      <c r="CAM129" s="183"/>
      <c r="CAN129" s="184"/>
      <c r="CAO129" s="183"/>
      <c r="CAP129" s="184"/>
      <c r="CAQ129" s="183"/>
      <c r="CAR129" s="184"/>
      <c r="CAS129" s="183"/>
      <c r="CAT129" s="184"/>
      <c r="CAU129" s="183"/>
      <c r="CAV129" s="184"/>
      <c r="CAW129" s="183"/>
      <c r="CAX129" s="184"/>
      <c r="CAY129" s="183"/>
      <c r="CAZ129" s="184"/>
      <c r="CBA129" s="183"/>
      <c r="CBB129" s="184"/>
      <c r="CBC129" s="183"/>
      <c r="CBD129" s="184"/>
      <c r="CBE129" s="183"/>
      <c r="CBF129" s="184"/>
      <c r="CBG129" s="183"/>
      <c r="CBH129" s="184"/>
      <c r="CBI129" s="183"/>
      <c r="CBJ129" s="184"/>
      <c r="CBK129" s="183"/>
      <c r="CBL129" s="184"/>
      <c r="CBM129" s="183"/>
      <c r="CBN129" s="184"/>
      <c r="CBO129" s="183"/>
      <c r="CBP129" s="184"/>
      <c r="CBQ129" s="183"/>
      <c r="CBR129" s="184"/>
      <c r="CBS129" s="183"/>
      <c r="CBT129" s="184"/>
      <c r="CBU129" s="183"/>
      <c r="CBV129" s="184"/>
      <c r="CBW129" s="183"/>
      <c r="CBX129" s="184"/>
      <c r="CBY129" s="183"/>
      <c r="CBZ129" s="184"/>
      <c r="CCA129" s="183"/>
      <c r="CCB129" s="184"/>
      <c r="CCC129" s="183"/>
      <c r="CCD129" s="184"/>
      <c r="CCE129" s="183"/>
      <c r="CCF129" s="184"/>
      <c r="CCG129" s="183"/>
      <c r="CCH129" s="184"/>
      <c r="CCI129" s="183"/>
      <c r="CCJ129" s="184"/>
      <c r="CCK129" s="183"/>
      <c r="CCL129" s="184"/>
      <c r="CCM129" s="183"/>
      <c r="CCN129" s="184"/>
      <c r="CCO129" s="183"/>
      <c r="CCP129" s="184"/>
      <c r="CCQ129" s="183"/>
      <c r="CCR129" s="184"/>
      <c r="CCS129" s="183"/>
      <c r="CCT129" s="184"/>
      <c r="CCU129" s="183"/>
      <c r="CCV129" s="184"/>
      <c r="CCW129" s="183"/>
      <c r="CCX129" s="184"/>
      <c r="CCY129" s="183"/>
      <c r="CCZ129" s="184"/>
      <c r="CDA129" s="183"/>
      <c r="CDB129" s="184"/>
      <c r="CDC129" s="183"/>
      <c r="CDD129" s="184"/>
      <c r="CDE129" s="183"/>
      <c r="CDF129" s="184"/>
      <c r="CDG129" s="183"/>
      <c r="CDH129" s="184"/>
      <c r="CDI129" s="183"/>
      <c r="CDJ129" s="184"/>
      <c r="CDK129" s="183"/>
      <c r="CDL129" s="184"/>
      <c r="CDM129" s="183"/>
      <c r="CDN129" s="184"/>
      <c r="CDO129" s="183"/>
      <c r="CDP129" s="184"/>
      <c r="CDQ129" s="183"/>
      <c r="CDR129" s="184"/>
      <c r="CDS129" s="183"/>
      <c r="CDT129" s="184"/>
      <c r="CDU129" s="183"/>
      <c r="CDV129" s="184"/>
      <c r="CDW129" s="183"/>
      <c r="CDX129" s="184"/>
      <c r="CDY129" s="183"/>
      <c r="CDZ129" s="184"/>
      <c r="CEA129" s="183"/>
      <c r="CEB129" s="184"/>
      <c r="CEC129" s="183"/>
      <c r="CED129" s="184"/>
      <c r="CEE129" s="183"/>
      <c r="CEF129" s="184"/>
      <c r="CEG129" s="183"/>
      <c r="CEH129" s="184"/>
      <c r="CEI129" s="183"/>
      <c r="CEJ129" s="184"/>
      <c r="CEK129" s="183"/>
      <c r="CEL129" s="184"/>
      <c r="CEM129" s="183"/>
      <c r="CEN129" s="184"/>
      <c r="CEO129" s="183"/>
      <c r="CEP129" s="184"/>
      <c r="CEQ129" s="183"/>
      <c r="CER129" s="184"/>
      <c r="CES129" s="183"/>
      <c r="CET129" s="184"/>
      <c r="CEU129" s="183"/>
      <c r="CEV129" s="184"/>
      <c r="CEW129" s="183"/>
      <c r="CEX129" s="184"/>
      <c r="CEY129" s="183"/>
      <c r="CEZ129" s="184"/>
      <c r="CFA129" s="183"/>
      <c r="CFB129" s="184"/>
      <c r="CFC129" s="183"/>
      <c r="CFD129" s="184"/>
      <c r="CFE129" s="183"/>
      <c r="CFF129" s="184"/>
      <c r="CFG129" s="183"/>
      <c r="CFH129" s="184"/>
      <c r="CFI129" s="183"/>
      <c r="CFJ129" s="184"/>
      <c r="CFK129" s="183"/>
      <c r="CFL129" s="184"/>
      <c r="CFM129" s="183"/>
      <c r="CFN129" s="184"/>
      <c r="CFO129" s="183"/>
      <c r="CFP129" s="184"/>
      <c r="CFQ129" s="183"/>
      <c r="CFR129" s="184"/>
      <c r="CFS129" s="183"/>
      <c r="CFT129" s="184"/>
      <c r="CFU129" s="183"/>
      <c r="CFV129" s="184"/>
      <c r="CFW129" s="183"/>
      <c r="CFX129" s="184"/>
      <c r="CFY129" s="183"/>
      <c r="CFZ129" s="184"/>
      <c r="CGA129" s="183"/>
      <c r="CGB129" s="184"/>
      <c r="CGC129" s="183"/>
      <c r="CGD129" s="184"/>
      <c r="CGE129" s="183"/>
      <c r="CGF129" s="184"/>
      <c r="CGG129" s="183"/>
      <c r="CGH129" s="184"/>
      <c r="CGI129" s="183"/>
      <c r="CGJ129" s="184"/>
      <c r="CGK129" s="183"/>
      <c r="CGL129" s="184"/>
      <c r="CGM129" s="183"/>
      <c r="CGN129" s="184"/>
      <c r="CGO129" s="183"/>
      <c r="CGP129" s="184"/>
      <c r="CGQ129" s="183"/>
      <c r="CGR129" s="184"/>
      <c r="CGS129" s="183"/>
      <c r="CGT129" s="184"/>
      <c r="CGU129" s="183"/>
      <c r="CGV129" s="184"/>
      <c r="CGW129" s="183"/>
      <c r="CGX129" s="184"/>
      <c r="CGY129" s="183"/>
      <c r="CGZ129" s="184"/>
      <c r="CHA129" s="183"/>
      <c r="CHB129" s="184"/>
      <c r="CHC129" s="183"/>
      <c r="CHD129" s="184"/>
      <c r="CHE129" s="183"/>
      <c r="CHF129" s="184"/>
      <c r="CHG129" s="183"/>
      <c r="CHH129" s="184"/>
      <c r="CHI129" s="183"/>
      <c r="CHJ129" s="184"/>
      <c r="CHK129" s="183"/>
      <c r="CHL129" s="184"/>
      <c r="CHM129" s="183"/>
      <c r="CHN129" s="184"/>
      <c r="CHO129" s="183"/>
      <c r="CHP129" s="184"/>
      <c r="CHQ129" s="183"/>
      <c r="CHR129" s="184"/>
      <c r="CHS129" s="183"/>
      <c r="CHT129" s="184"/>
      <c r="CHU129" s="183"/>
      <c r="CHV129" s="184"/>
      <c r="CHW129" s="183"/>
      <c r="CHX129" s="184"/>
      <c r="CHY129" s="183"/>
      <c r="CHZ129" s="184"/>
      <c r="CIA129" s="183"/>
      <c r="CIB129" s="184"/>
      <c r="CIC129" s="183"/>
      <c r="CID129" s="184"/>
      <c r="CIE129" s="183"/>
      <c r="CIF129" s="184"/>
      <c r="CIG129" s="183"/>
      <c r="CIH129" s="184"/>
      <c r="CII129" s="183"/>
      <c r="CIJ129" s="184"/>
      <c r="CIK129" s="183"/>
      <c r="CIL129" s="184"/>
      <c r="CIM129" s="183"/>
      <c r="CIN129" s="184"/>
      <c r="CIO129" s="183"/>
      <c r="CIP129" s="184"/>
      <c r="CIQ129" s="183"/>
      <c r="CIR129" s="184"/>
      <c r="CIS129" s="183"/>
      <c r="CIT129" s="184"/>
      <c r="CIU129" s="183"/>
      <c r="CIV129" s="184"/>
      <c r="CIW129" s="183"/>
      <c r="CIX129" s="184"/>
      <c r="CIY129" s="183"/>
      <c r="CIZ129" s="184"/>
      <c r="CJA129" s="183"/>
      <c r="CJB129" s="184"/>
      <c r="CJC129" s="183"/>
      <c r="CJD129" s="184"/>
      <c r="CJE129" s="183"/>
      <c r="CJF129" s="184"/>
      <c r="CJG129" s="183"/>
      <c r="CJH129" s="184"/>
      <c r="CJI129" s="183"/>
      <c r="CJJ129" s="184"/>
      <c r="CJK129" s="183"/>
      <c r="CJL129" s="184"/>
      <c r="CJM129" s="183"/>
      <c r="CJN129" s="184"/>
      <c r="CJO129" s="183"/>
      <c r="CJP129" s="184"/>
      <c r="CJQ129" s="183"/>
      <c r="CJR129" s="184"/>
      <c r="CJS129" s="183"/>
      <c r="CJT129" s="184"/>
      <c r="CJU129" s="183"/>
      <c r="CJV129" s="184"/>
      <c r="CJW129" s="183"/>
      <c r="CJX129" s="184"/>
      <c r="CJY129" s="183"/>
      <c r="CJZ129" s="184"/>
      <c r="CKA129" s="183"/>
      <c r="CKB129" s="184"/>
      <c r="CKC129" s="183"/>
      <c r="CKD129" s="184"/>
      <c r="CKE129" s="183"/>
      <c r="CKF129" s="184"/>
      <c r="CKG129" s="183"/>
      <c r="CKH129" s="184"/>
      <c r="CKI129" s="183"/>
      <c r="CKJ129" s="184"/>
      <c r="CKK129" s="183"/>
      <c r="CKL129" s="184"/>
      <c r="CKM129" s="183"/>
      <c r="CKN129" s="184"/>
      <c r="CKO129" s="183"/>
      <c r="CKP129" s="184"/>
      <c r="CKQ129" s="183"/>
      <c r="CKR129" s="184"/>
      <c r="CKS129" s="183"/>
      <c r="CKT129" s="184"/>
      <c r="CKU129" s="183"/>
      <c r="CKV129" s="184"/>
      <c r="CKW129" s="183"/>
      <c r="CKX129" s="184"/>
      <c r="CKY129" s="183"/>
      <c r="CKZ129" s="184"/>
      <c r="CLA129" s="183"/>
      <c r="CLB129" s="184"/>
      <c r="CLC129" s="183"/>
      <c r="CLD129" s="184"/>
      <c r="CLE129" s="183"/>
      <c r="CLF129" s="184"/>
      <c r="CLG129" s="183"/>
      <c r="CLH129" s="184"/>
      <c r="CLI129" s="183"/>
      <c r="CLJ129" s="184"/>
      <c r="CLK129" s="183"/>
      <c r="CLL129" s="184"/>
      <c r="CLM129" s="183"/>
      <c r="CLN129" s="184"/>
      <c r="CLO129" s="183"/>
      <c r="CLP129" s="184"/>
      <c r="CLQ129" s="183"/>
      <c r="CLR129" s="184"/>
      <c r="CLS129" s="183"/>
      <c r="CLT129" s="184"/>
      <c r="CLU129" s="183"/>
      <c r="CLV129" s="184"/>
      <c r="CLW129" s="183"/>
      <c r="CLX129" s="184"/>
      <c r="CLY129" s="183"/>
      <c r="CLZ129" s="184"/>
      <c r="CMA129" s="183"/>
      <c r="CMB129" s="184"/>
      <c r="CMC129" s="183"/>
      <c r="CMD129" s="184"/>
      <c r="CME129" s="183"/>
      <c r="CMF129" s="184"/>
      <c r="CMG129" s="183"/>
      <c r="CMH129" s="184"/>
      <c r="CMI129" s="183"/>
      <c r="CMJ129" s="184"/>
      <c r="CMK129" s="183"/>
      <c r="CML129" s="184"/>
      <c r="CMM129" s="183"/>
      <c r="CMN129" s="184"/>
      <c r="CMO129" s="183"/>
      <c r="CMP129" s="184"/>
      <c r="CMQ129" s="183"/>
      <c r="CMR129" s="184"/>
      <c r="CMS129" s="183"/>
      <c r="CMT129" s="184"/>
      <c r="CMU129" s="183"/>
      <c r="CMV129" s="184"/>
      <c r="CMW129" s="183"/>
      <c r="CMX129" s="184"/>
      <c r="CMY129" s="183"/>
      <c r="CMZ129" s="184"/>
      <c r="CNA129" s="183"/>
      <c r="CNB129" s="184"/>
      <c r="CNC129" s="183"/>
      <c r="CND129" s="184"/>
      <c r="CNE129" s="183"/>
      <c r="CNF129" s="184"/>
      <c r="CNG129" s="183"/>
      <c r="CNH129" s="184"/>
      <c r="CNI129" s="183"/>
      <c r="CNJ129" s="184"/>
      <c r="CNK129" s="183"/>
      <c r="CNL129" s="184"/>
      <c r="CNM129" s="183"/>
      <c r="CNN129" s="184"/>
      <c r="CNO129" s="183"/>
      <c r="CNP129" s="184"/>
      <c r="CNQ129" s="183"/>
      <c r="CNR129" s="184"/>
      <c r="CNS129" s="183"/>
      <c r="CNT129" s="184"/>
      <c r="CNU129" s="183"/>
      <c r="CNV129" s="184"/>
      <c r="CNW129" s="183"/>
      <c r="CNX129" s="184"/>
      <c r="CNY129" s="183"/>
      <c r="CNZ129" s="184"/>
      <c r="COA129" s="183"/>
      <c r="COB129" s="184"/>
      <c r="COC129" s="183"/>
      <c r="COD129" s="184"/>
      <c r="COE129" s="183"/>
      <c r="COF129" s="184"/>
      <c r="COG129" s="183"/>
      <c r="COH129" s="184"/>
      <c r="COI129" s="183"/>
      <c r="COJ129" s="184"/>
      <c r="COK129" s="183"/>
      <c r="COL129" s="184"/>
      <c r="COM129" s="183"/>
      <c r="CON129" s="184"/>
      <c r="COO129" s="183"/>
      <c r="COP129" s="184"/>
      <c r="COQ129" s="183"/>
      <c r="COR129" s="184"/>
      <c r="COS129" s="183"/>
      <c r="COT129" s="184"/>
      <c r="COU129" s="183"/>
      <c r="COV129" s="184"/>
      <c r="COW129" s="183"/>
      <c r="COX129" s="184"/>
      <c r="COY129" s="183"/>
      <c r="COZ129" s="184"/>
      <c r="CPA129" s="183"/>
      <c r="CPB129" s="184"/>
      <c r="CPC129" s="183"/>
      <c r="CPD129" s="184"/>
      <c r="CPE129" s="183"/>
      <c r="CPF129" s="184"/>
      <c r="CPG129" s="183"/>
      <c r="CPH129" s="184"/>
      <c r="CPI129" s="183"/>
      <c r="CPJ129" s="184"/>
      <c r="CPK129" s="183"/>
      <c r="CPL129" s="184"/>
      <c r="CPM129" s="183"/>
      <c r="CPN129" s="184"/>
      <c r="CPO129" s="183"/>
      <c r="CPP129" s="184"/>
      <c r="CPQ129" s="183"/>
      <c r="CPR129" s="184"/>
      <c r="CPS129" s="183"/>
      <c r="CPT129" s="184"/>
      <c r="CPU129" s="183"/>
      <c r="CPV129" s="184"/>
      <c r="CPW129" s="183"/>
      <c r="CPX129" s="184"/>
      <c r="CPY129" s="183"/>
      <c r="CPZ129" s="184"/>
      <c r="CQA129" s="183"/>
      <c r="CQB129" s="184"/>
      <c r="CQC129" s="183"/>
      <c r="CQD129" s="184"/>
      <c r="CQE129" s="183"/>
      <c r="CQF129" s="184"/>
      <c r="CQG129" s="183"/>
      <c r="CQH129" s="184"/>
      <c r="CQI129" s="183"/>
      <c r="CQJ129" s="184"/>
      <c r="CQK129" s="183"/>
      <c r="CQL129" s="184"/>
      <c r="CQM129" s="183"/>
      <c r="CQN129" s="184"/>
      <c r="CQO129" s="183"/>
      <c r="CQP129" s="184"/>
      <c r="CQQ129" s="183"/>
      <c r="CQR129" s="184"/>
      <c r="CQS129" s="183"/>
      <c r="CQT129" s="184"/>
      <c r="CQU129" s="183"/>
      <c r="CQV129" s="184"/>
      <c r="CQW129" s="183"/>
      <c r="CQX129" s="184"/>
      <c r="CQY129" s="183"/>
      <c r="CQZ129" s="184"/>
      <c r="CRA129" s="183"/>
      <c r="CRB129" s="184"/>
      <c r="CRC129" s="183"/>
      <c r="CRD129" s="184"/>
      <c r="CRE129" s="183"/>
      <c r="CRF129" s="184"/>
      <c r="CRG129" s="183"/>
      <c r="CRH129" s="184"/>
      <c r="CRI129" s="183"/>
      <c r="CRJ129" s="184"/>
      <c r="CRK129" s="183"/>
      <c r="CRL129" s="184"/>
      <c r="CRM129" s="183"/>
      <c r="CRN129" s="184"/>
      <c r="CRO129" s="183"/>
      <c r="CRP129" s="184"/>
      <c r="CRQ129" s="183"/>
      <c r="CRR129" s="184"/>
      <c r="CRS129" s="183"/>
      <c r="CRT129" s="184"/>
      <c r="CRU129" s="183"/>
      <c r="CRV129" s="184"/>
      <c r="CRW129" s="183"/>
      <c r="CRX129" s="184"/>
      <c r="CRY129" s="183"/>
      <c r="CRZ129" s="184"/>
      <c r="CSA129" s="183"/>
      <c r="CSB129" s="184"/>
      <c r="CSC129" s="183"/>
      <c r="CSD129" s="184"/>
      <c r="CSE129" s="183"/>
      <c r="CSF129" s="184"/>
      <c r="CSG129" s="183"/>
      <c r="CSH129" s="184"/>
      <c r="CSI129" s="183"/>
      <c r="CSJ129" s="184"/>
      <c r="CSK129" s="183"/>
      <c r="CSL129" s="184"/>
      <c r="CSM129" s="183"/>
      <c r="CSN129" s="184"/>
      <c r="CSO129" s="183"/>
      <c r="CSP129" s="184"/>
      <c r="CSQ129" s="183"/>
      <c r="CSR129" s="184"/>
      <c r="CSS129" s="183"/>
      <c r="CST129" s="184"/>
      <c r="CSU129" s="183"/>
      <c r="CSV129" s="184"/>
      <c r="CSW129" s="183"/>
      <c r="CSX129" s="184"/>
      <c r="CSY129" s="183"/>
      <c r="CSZ129" s="184"/>
      <c r="CTA129" s="183"/>
      <c r="CTB129" s="184"/>
      <c r="CTC129" s="183"/>
      <c r="CTD129" s="184"/>
      <c r="CTE129" s="183"/>
      <c r="CTF129" s="184"/>
      <c r="CTG129" s="183"/>
      <c r="CTH129" s="184"/>
      <c r="CTI129" s="183"/>
      <c r="CTJ129" s="184"/>
      <c r="CTK129" s="183"/>
      <c r="CTL129" s="184"/>
      <c r="CTM129" s="183"/>
      <c r="CTN129" s="184"/>
      <c r="CTO129" s="183"/>
      <c r="CTP129" s="184"/>
      <c r="CTQ129" s="183"/>
      <c r="CTR129" s="184"/>
      <c r="CTS129" s="183"/>
      <c r="CTT129" s="184"/>
      <c r="CTU129" s="183"/>
      <c r="CTV129" s="184"/>
      <c r="CTW129" s="183"/>
      <c r="CTX129" s="184"/>
      <c r="CTY129" s="183"/>
      <c r="CTZ129" s="184"/>
      <c r="CUA129" s="183"/>
      <c r="CUB129" s="184"/>
      <c r="CUC129" s="183"/>
      <c r="CUD129" s="184"/>
      <c r="CUE129" s="183"/>
      <c r="CUF129" s="184"/>
      <c r="CUG129" s="183"/>
      <c r="CUH129" s="184"/>
      <c r="CUI129" s="183"/>
      <c r="CUJ129" s="184"/>
      <c r="CUK129" s="183"/>
      <c r="CUL129" s="184"/>
      <c r="CUM129" s="183"/>
      <c r="CUN129" s="184"/>
      <c r="CUO129" s="183"/>
      <c r="CUP129" s="184"/>
      <c r="CUQ129" s="183"/>
      <c r="CUR129" s="184"/>
      <c r="CUS129" s="183"/>
      <c r="CUT129" s="184"/>
      <c r="CUU129" s="183"/>
      <c r="CUV129" s="184"/>
      <c r="CUW129" s="183"/>
      <c r="CUX129" s="184"/>
      <c r="CUY129" s="183"/>
      <c r="CUZ129" s="184"/>
      <c r="CVA129" s="183"/>
      <c r="CVB129" s="184"/>
      <c r="CVC129" s="183"/>
      <c r="CVD129" s="184"/>
      <c r="CVE129" s="183"/>
      <c r="CVF129" s="184"/>
      <c r="CVG129" s="183"/>
      <c r="CVH129" s="184"/>
      <c r="CVI129" s="183"/>
      <c r="CVJ129" s="184"/>
      <c r="CVK129" s="183"/>
      <c r="CVL129" s="184"/>
      <c r="CVM129" s="183"/>
      <c r="CVN129" s="184"/>
      <c r="CVO129" s="183"/>
      <c r="CVP129" s="184"/>
      <c r="CVQ129" s="183"/>
      <c r="CVR129" s="184"/>
      <c r="CVS129" s="183"/>
      <c r="CVT129" s="184"/>
      <c r="CVU129" s="183"/>
      <c r="CVV129" s="184"/>
      <c r="CVW129" s="183"/>
      <c r="CVX129" s="184"/>
      <c r="CVY129" s="183"/>
      <c r="CVZ129" s="184"/>
      <c r="CWA129" s="183"/>
      <c r="CWB129" s="184"/>
      <c r="CWC129" s="183"/>
      <c r="CWD129" s="184"/>
      <c r="CWE129" s="183"/>
      <c r="CWF129" s="184"/>
      <c r="CWG129" s="183"/>
      <c r="CWH129" s="184"/>
      <c r="CWI129" s="183"/>
      <c r="CWJ129" s="184"/>
      <c r="CWK129" s="183"/>
      <c r="CWL129" s="184"/>
      <c r="CWM129" s="183"/>
      <c r="CWN129" s="184"/>
      <c r="CWO129" s="183"/>
      <c r="CWP129" s="184"/>
      <c r="CWQ129" s="183"/>
      <c r="CWR129" s="184"/>
      <c r="CWS129" s="183"/>
      <c r="CWT129" s="184"/>
      <c r="CWU129" s="183"/>
      <c r="CWV129" s="184"/>
      <c r="CWW129" s="183"/>
      <c r="CWX129" s="184"/>
      <c r="CWY129" s="183"/>
      <c r="CWZ129" s="184"/>
      <c r="CXA129" s="183"/>
      <c r="CXB129" s="184"/>
      <c r="CXC129" s="183"/>
      <c r="CXD129" s="184"/>
      <c r="CXE129" s="183"/>
      <c r="CXF129" s="184"/>
      <c r="CXG129" s="183"/>
      <c r="CXH129" s="184"/>
      <c r="CXI129" s="183"/>
      <c r="CXJ129" s="184"/>
      <c r="CXK129" s="183"/>
      <c r="CXL129" s="184"/>
      <c r="CXM129" s="183"/>
      <c r="CXN129" s="184"/>
      <c r="CXO129" s="183"/>
      <c r="CXP129" s="184"/>
      <c r="CXQ129" s="183"/>
      <c r="CXR129" s="184"/>
      <c r="CXS129" s="183"/>
      <c r="CXT129" s="184"/>
      <c r="CXU129" s="183"/>
      <c r="CXV129" s="184"/>
      <c r="CXW129" s="183"/>
      <c r="CXX129" s="184"/>
      <c r="CXY129" s="183"/>
      <c r="CXZ129" s="184"/>
      <c r="CYA129" s="183"/>
      <c r="CYB129" s="184"/>
      <c r="CYC129" s="183"/>
      <c r="CYD129" s="184"/>
      <c r="CYE129" s="183"/>
      <c r="CYF129" s="184"/>
      <c r="CYG129" s="183"/>
      <c r="CYH129" s="184"/>
      <c r="CYI129" s="183"/>
      <c r="CYJ129" s="184"/>
      <c r="CYK129" s="183"/>
      <c r="CYL129" s="184"/>
      <c r="CYM129" s="183"/>
      <c r="CYN129" s="184"/>
      <c r="CYO129" s="183"/>
      <c r="CYP129" s="184"/>
      <c r="CYQ129" s="183"/>
      <c r="CYR129" s="184"/>
      <c r="CYS129" s="183"/>
      <c r="CYT129" s="184"/>
      <c r="CYU129" s="183"/>
      <c r="CYV129" s="184"/>
      <c r="CYW129" s="183"/>
      <c r="CYX129" s="184"/>
      <c r="CYY129" s="183"/>
      <c r="CYZ129" s="184"/>
      <c r="CZA129" s="183"/>
      <c r="CZB129" s="184"/>
      <c r="CZC129" s="183"/>
      <c r="CZD129" s="184"/>
      <c r="CZE129" s="183"/>
      <c r="CZF129" s="184"/>
      <c r="CZG129" s="183"/>
      <c r="CZH129" s="184"/>
      <c r="CZI129" s="183"/>
      <c r="CZJ129" s="184"/>
      <c r="CZK129" s="183"/>
      <c r="CZL129" s="184"/>
      <c r="CZM129" s="183"/>
      <c r="CZN129" s="184"/>
      <c r="CZO129" s="183"/>
      <c r="CZP129" s="184"/>
      <c r="CZQ129" s="183"/>
      <c r="CZR129" s="184"/>
      <c r="CZS129" s="183"/>
      <c r="CZT129" s="184"/>
      <c r="CZU129" s="183"/>
      <c r="CZV129" s="184"/>
      <c r="CZW129" s="183"/>
      <c r="CZX129" s="184"/>
      <c r="CZY129" s="183"/>
      <c r="CZZ129" s="184"/>
      <c r="DAA129" s="183"/>
      <c r="DAB129" s="184"/>
      <c r="DAC129" s="183"/>
      <c r="DAD129" s="184"/>
      <c r="DAE129" s="183"/>
      <c r="DAF129" s="184"/>
      <c r="DAG129" s="183"/>
      <c r="DAH129" s="184"/>
      <c r="DAI129" s="183"/>
      <c r="DAJ129" s="184"/>
      <c r="DAK129" s="183"/>
      <c r="DAL129" s="184"/>
      <c r="DAM129" s="183"/>
      <c r="DAN129" s="184"/>
      <c r="DAO129" s="183"/>
      <c r="DAP129" s="184"/>
      <c r="DAQ129" s="183"/>
      <c r="DAR129" s="184"/>
      <c r="DAS129" s="183"/>
      <c r="DAT129" s="184"/>
      <c r="DAU129" s="183"/>
      <c r="DAV129" s="184"/>
      <c r="DAW129" s="183"/>
      <c r="DAX129" s="184"/>
      <c r="DAY129" s="183"/>
      <c r="DAZ129" s="184"/>
      <c r="DBA129" s="183"/>
      <c r="DBB129" s="184"/>
      <c r="DBC129" s="183"/>
      <c r="DBD129" s="184"/>
      <c r="DBE129" s="183"/>
      <c r="DBF129" s="184"/>
      <c r="DBG129" s="183"/>
      <c r="DBH129" s="184"/>
      <c r="DBI129" s="183"/>
      <c r="DBJ129" s="184"/>
      <c r="DBK129" s="183"/>
      <c r="DBL129" s="184"/>
      <c r="DBM129" s="183"/>
      <c r="DBN129" s="184"/>
      <c r="DBO129" s="183"/>
      <c r="DBP129" s="184"/>
      <c r="DBQ129" s="183"/>
      <c r="DBR129" s="184"/>
      <c r="DBS129" s="183"/>
      <c r="DBT129" s="184"/>
      <c r="DBU129" s="183"/>
      <c r="DBV129" s="184"/>
      <c r="DBW129" s="183"/>
      <c r="DBX129" s="184"/>
      <c r="DBY129" s="183"/>
      <c r="DBZ129" s="184"/>
      <c r="DCA129" s="183"/>
      <c r="DCB129" s="184"/>
      <c r="DCC129" s="183"/>
      <c r="DCD129" s="184"/>
      <c r="DCE129" s="183"/>
      <c r="DCF129" s="184"/>
      <c r="DCG129" s="183"/>
      <c r="DCH129" s="184"/>
      <c r="DCI129" s="183"/>
      <c r="DCJ129" s="184"/>
      <c r="DCK129" s="183"/>
      <c r="DCL129" s="184"/>
      <c r="DCM129" s="183"/>
      <c r="DCN129" s="184"/>
      <c r="DCO129" s="183"/>
      <c r="DCP129" s="184"/>
      <c r="DCQ129" s="183"/>
      <c r="DCR129" s="184"/>
      <c r="DCS129" s="183"/>
      <c r="DCT129" s="184"/>
      <c r="DCU129" s="183"/>
      <c r="DCV129" s="184"/>
      <c r="DCW129" s="183"/>
      <c r="DCX129" s="184"/>
      <c r="DCY129" s="183"/>
      <c r="DCZ129" s="184"/>
      <c r="DDA129" s="183"/>
      <c r="DDB129" s="184"/>
      <c r="DDC129" s="183"/>
      <c r="DDD129" s="184"/>
      <c r="DDE129" s="183"/>
      <c r="DDF129" s="184"/>
      <c r="DDG129" s="183"/>
      <c r="DDH129" s="184"/>
      <c r="DDI129" s="183"/>
      <c r="DDJ129" s="184"/>
      <c r="DDK129" s="183"/>
      <c r="DDL129" s="184"/>
      <c r="DDM129" s="183"/>
      <c r="DDN129" s="184"/>
      <c r="DDO129" s="183"/>
      <c r="DDP129" s="184"/>
      <c r="DDQ129" s="183"/>
      <c r="DDR129" s="184"/>
      <c r="DDS129" s="183"/>
      <c r="DDT129" s="184"/>
      <c r="DDU129" s="183"/>
      <c r="DDV129" s="184"/>
      <c r="DDW129" s="183"/>
      <c r="DDX129" s="184"/>
      <c r="DDY129" s="183"/>
      <c r="DDZ129" s="184"/>
      <c r="DEA129" s="183"/>
      <c r="DEB129" s="184"/>
      <c r="DEC129" s="183"/>
      <c r="DED129" s="184"/>
      <c r="DEE129" s="183"/>
      <c r="DEF129" s="184"/>
      <c r="DEG129" s="183"/>
      <c r="DEH129" s="184"/>
      <c r="DEI129" s="183"/>
      <c r="DEJ129" s="184"/>
      <c r="DEK129" s="183"/>
      <c r="DEL129" s="184"/>
      <c r="DEM129" s="183"/>
      <c r="DEN129" s="184"/>
      <c r="DEO129" s="183"/>
      <c r="DEP129" s="184"/>
      <c r="DEQ129" s="183"/>
      <c r="DER129" s="184"/>
      <c r="DES129" s="183"/>
      <c r="DET129" s="184"/>
      <c r="DEU129" s="183"/>
      <c r="DEV129" s="184"/>
      <c r="DEW129" s="183"/>
      <c r="DEX129" s="184"/>
      <c r="DEY129" s="183"/>
      <c r="DEZ129" s="184"/>
      <c r="DFA129" s="183"/>
      <c r="DFB129" s="184"/>
      <c r="DFC129" s="183"/>
      <c r="DFD129" s="184"/>
      <c r="DFE129" s="183"/>
      <c r="DFF129" s="184"/>
      <c r="DFG129" s="183"/>
      <c r="DFH129" s="184"/>
      <c r="DFI129" s="183"/>
      <c r="DFJ129" s="184"/>
      <c r="DFK129" s="183"/>
      <c r="DFL129" s="184"/>
      <c r="DFM129" s="183"/>
      <c r="DFN129" s="184"/>
      <c r="DFO129" s="183"/>
      <c r="DFP129" s="184"/>
      <c r="DFQ129" s="183"/>
      <c r="DFR129" s="184"/>
      <c r="DFS129" s="183"/>
      <c r="DFT129" s="184"/>
      <c r="DFU129" s="183"/>
      <c r="DFV129" s="184"/>
      <c r="DFW129" s="183"/>
      <c r="DFX129" s="184"/>
      <c r="DFY129" s="183"/>
      <c r="DFZ129" s="184"/>
      <c r="DGA129" s="183"/>
      <c r="DGB129" s="184"/>
      <c r="DGC129" s="183"/>
      <c r="DGD129" s="184"/>
      <c r="DGE129" s="183"/>
      <c r="DGF129" s="184"/>
      <c r="DGG129" s="183"/>
      <c r="DGH129" s="184"/>
      <c r="DGI129" s="183"/>
      <c r="DGJ129" s="184"/>
      <c r="DGK129" s="183"/>
      <c r="DGL129" s="184"/>
      <c r="DGM129" s="183"/>
      <c r="DGN129" s="184"/>
      <c r="DGO129" s="183"/>
      <c r="DGP129" s="184"/>
      <c r="DGQ129" s="183"/>
      <c r="DGR129" s="184"/>
      <c r="DGS129" s="183"/>
      <c r="DGT129" s="184"/>
      <c r="DGU129" s="183"/>
      <c r="DGV129" s="184"/>
      <c r="DGW129" s="183"/>
      <c r="DGX129" s="184"/>
      <c r="DGY129" s="183"/>
      <c r="DGZ129" s="184"/>
      <c r="DHA129" s="183"/>
      <c r="DHB129" s="184"/>
      <c r="DHC129" s="183"/>
      <c r="DHD129" s="184"/>
      <c r="DHE129" s="183"/>
      <c r="DHF129" s="184"/>
      <c r="DHG129" s="183"/>
      <c r="DHH129" s="184"/>
      <c r="DHI129" s="183"/>
      <c r="DHJ129" s="184"/>
      <c r="DHK129" s="183"/>
      <c r="DHL129" s="184"/>
      <c r="DHM129" s="183"/>
      <c r="DHN129" s="184"/>
      <c r="DHO129" s="183"/>
      <c r="DHP129" s="184"/>
      <c r="DHQ129" s="183"/>
      <c r="DHR129" s="184"/>
      <c r="DHS129" s="183"/>
      <c r="DHT129" s="184"/>
      <c r="DHU129" s="183"/>
      <c r="DHV129" s="184"/>
      <c r="DHW129" s="183"/>
      <c r="DHX129" s="184"/>
      <c r="DHY129" s="183"/>
      <c r="DHZ129" s="184"/>
      <c r="DIA129" s="183"/>
      <c r="DIB129" s="184"/>
      <c r="DIC129" s="183"/>
      <c r="DID129" s="184"/>
      <c r="DIE129" s="183"/>
      <c r="DIF129" s="184"/>
      <c r="DIG129" s="183"/>
      <c r="DIH129" s="184"/>
      <c r="DII129" s="183"/>
      <c r="DIJ129" s="184"/>
      <c r="DIK129" s="183"/>
      <c r="DIL129" s="184"/>
      <c r="DIM129" s="183"/>
      <c r="DIN129" s="184"/>
      <c r="DIO129" s="183"/>
      <c r="DIP129" s="184"/>
      <c r="DIQ129" s="183"/>
      <c r="DIR129" s="184"/>
      <c r="DIS129" s="183"/>
      <c r="DIT129" s="184"/>
      <c r="DIU129" s="183"/>
      <c r="DIV129" s="184"/>
      <c r="DIW129" s="183"/>
      <c r="DIX129" s="184"/>
      <c r="DIY129" s="183"/>
      <c r="DIZ129" s="184"/>
      <c r="DJA129" s="183"/>
      <c r="DJB129" s="184"/>
      <c r="DJC129" s="183"/>
      <c r="DJD129" s="184"/>
      <c r="DJE129" s="183"/>
      <c r="DJF129" s="184"/>
      <c r="DJG129" s="183"/>
      <c r="DJH129" s="184"/>
      <c r="DJI129" s="183"/>
      <c r="DJJ129" s="184"/>
      <c r="DJK129" s="183"/>
      <c r="DJL129" s="184"/>
      <c r="DJM129" s="183"/>
      <c r="DJN129" s="184"/>
      <c r="DJO129" s="183"/>
      <c r="DJP129" s="184"/>
      <c r="DJQ129" s="183"/>
      <c r="DJR129" s="184"/>
      <c r="DJS129" s="183"/>
      <c r="DJT129" s="184"/>
      <c r="DJU129" s="183"/>
      <c r="DJV129" s="184"/>
      <c r="DJW129" s="183"/>
      <c r="DJX129" s="184"/>
      <c r="DJY129" s="183"/>
      <c r="DJZ129" s="184"/>
      <c r="DKA129" s="183"/>
      <c r="DKB129" s="184"/>
      <c r="DKC129" s="183"/>
      <c r="DKD129" s="184"/>
      <c r="DKE129" s="183"/>
      <c r="DKF129" s="184"/>
      <c r="DKG129" s="183"/>
      <c r="DKH129" s="184"/>
      <c r="DKI129" s="183"/>
      <c r="DKJ129" s="184"/>
      <c r="DKK129" s="183"/>
      <c r="DKL129" s="184"/>
      <c r="DKM129" s="183"/>
      <c r="DKN129" s="184"/>
      <c r="DKO129" s="183"/>
      <c r="DKP129" s="184"/>
      <c r="DKQ129" s="183"/>
      <c r="DKR129" s="184"/>
      <c r="DKS129" s="183"/>
      <c r="DKT129" s="184"/>
      <c r="DKU129" s="183"/>
      <c r="DKV129" s="184"/>
      <c r="DKW129" s="183"/>
      <c r="DKX129" s="184"/>
      <c r="DKY129" s="183"/>
      <c r="DKZ129" s="184"/>
      <c r="DLA129" s="183"/>
      <c r="DLB129" s="184"/>
      <c r="DLC129" s="183"/>
      <c r="DLD129" s="184"/>
      <c r="DLE129" s="183"/>
      <c r="DLF129" s="184"/>
      <c r="DLG129" s="183"/>
      <c r="DLH129" s="184"/>
      <c r="DLI129" s="183"/>
      <c r="DLJ129" s="184"/>
      <c r="DLK129" s="183"/>
      <c r="DLL129" s="184"/>
      <c r="DLM129" s="183"/>
      <c r="DLN129" s="184"/>
      <c r="DLO129" s="183"/>
      <c r="DLP129" s="184"/>
      <c r="DLQ129" s="183"/>
      <c r="DLR129" s="184"/>
      <c r="DLS129" s="183"/>
      <c r="DLT129" s="184"/>
      <c r="DLU129" s="183"/>
      <c r="DLV129" s="184"/>
      <c r="DLW129" s="183"/>
      <c r="DLX129" s="184"/>
      <c r="DLY129" s="183"/>
      <c r="DLZ129" s="184"/>
      <c r="DMA129" s="183"/>
      <c r="DMB129" s="184"/>
      <c r="DMC129" s="183"/>
      <c r="DMD129" s="184"/>
      <c r="DME129" s="183"/>
      <c r="DMF129" s="184"/>
      <c r="DMG129" s="183"/>
      <c r="DMH129" s="184"/>
      <c r="DMI129" s="183"/>
      <c r="DMJ129" s="184"/>
      <c r="DMK129" s="183"/>
      <c r="DML129" s="184"/>
      <c r="DMM129" s="183"/>
      <c r="DMN129" s="184"/>
      <c r="DMO129" s="183"/>
      <c r="DMP129" s="184"/>
      <c r="DMQ129" s="183"/>
      <c r="DMR129" s="184"/>
      <c r="DMS129" s="183"/>
      <c r="DMT129" s="184"/>
      <c r="DMU129" s="183"/>
      <c r="DMV129" s="184"/>
      <c r="DMW129" s="183"/>
      <c r="DMX129" s="184"/>
      <c r="DMY129" s="183"/>
      <c r="DMZ129" s="184"/>
      <c r="DNA129" s="183"/>
      <c r="DNB129" s="184"/>
      <c r="DNC129" s="183"/>
      <c r="DND129" s="184"/>
      <c r="DNE129" s="183"/>
      <c r="DNF129" s="184"/>
      <c r="DNG129" s="183"/>
      <c r="DNH129" s="184"/>
      <c r="DNI129" s="183"/>
      <c r="DNJ129" s="184"/>
      <c r="DNK129" s="183"/>
      <c r="DNL129" s="184"/>
      <c r="DNM129" s="183"/>
      <c r="DNN129" s="184"/>
      <c r="DNO129" s="183"/>
      <c r="DNP129" s="184"/>
      <c r="DNQ129" s="183"/>
      <c r="DNR129" s="184"/>
      <c r="DNS129" s="183"/>
      <c r="DNT129" s="184"/>
      <c r="DNU129" s="183"/>
      <c r="DNV129" s="184"/>
      <c r="DNW129" s="183"/>
      <c r="DNX129" s="184"/>
      <c r="DNY129" s="183"/>
      <c r="DNZ129" s="184"/>
      <c r="DOA129" s="183"/>
      <c r="DOB129" s="184"/>
      <c r="DOC129" s="183"/>
      <c r="DOD129" s="184"/>
      <c r="DOE129" s="183"/>
      <c r="DOF129" s="184"/>
      <c r="DOG129" s="183"/>
      <c r="DOH129" s="184"/>
      <c r="DOI129" s="183"/>
      <c r="DOJ129" s="184"/>
      <c r="DOK129" s="183"/>
      <c r="DOL129" s="184"/>
      <c r="DOM129" s="183"/>
      <c r="DON129" s="184"/>
      <c r="DOO129" s="183"/>
      <c r="DOP129" s="184"/>
      <c r="DOQ129" s="183"/>
      <c r="DOR129" s="184"/>
      <c r="DOS129" s="183"/>
      <c r="DOT129" s="184"/>
      <c r="DOU129" s="183"/>
      <c r="DOV129" s="184"/>
      <c r="DOW129" s="183"/>
      <c r="DOX129" s="184"/>
      <c r="DOY129" s="183"/>
      <c r="DOZ129" s="184"/>
      <c r="DPA129" s="183"/>
      <c r="DPB129" s="184"/>
      <c r="DPC129" s="183"/>
      <c r="DPD129" s="184"/>
      <c r="DPE129" s="183"/>
      <c r="DPF129" s="184"/>
      <c r="DPG129" s="183"/>
      <c r="DPH129" s="184"/>
      <c r="DPI129" s="183"/>
      <c r="DPJ129" s="184"/>
      <c r="DPK129" s="183"/>
      <c r="DPL129" s="184"/>
      <c r="DPM129" s="183"/>
      <c r="DPN129" s="184"/>
      <c r="DPO129" s="183"/>
      <c r="DPP129" s="184"/>
      <c r="DPQ129" s="183"/>
      <c r="DPR129" s="184"/>
      <c r="DPS129" s="183"/>
      <c r="DPT129" s="184"/>
      <c r="DPU129" s="183"/>
      <c r="DPV129" s="184"/>
      <c r="DPW129" s="183"/>
      <c r="DPX129" s="184"/>
      <c r="DPY129" s="183"/>
      <c r="DPZ129" s="184"/>
      <c r="DQA129" s="183"/>
      <c r="DQB129" s="184"/>
      <c r="DQC129" s="183"/>
      <c r="DQD129" s="184"/>
      <c r="DQE129" s="183"/>
      <c r="DQF129" s="184"/>
      <c r="DQG129" s="183"/>
      <c r="DQH129" s="184"/>
      <c r="DQI129" s="183"/>
      <c r="DQJ129" s="184"/>
      <c r="DQK129" s="183"/>
      <c r="DQL129" s="184"/>
      <c r="DQM129" s="183"/>
      <c r="DQN129" s="184"/>
      <c r="DQO129" s="183"/>
      <c r="DQP129" s="184"/>
      <c r="DQQ129" s="183"/>
      <c r="DQR129" s="184"/>
      <c r="DQS129" s="183"/>
      <c r="DQT129" s="184"/>
      <c r="DQU129" s="183"/>
      <c r="DQV129" s="184"/>
      <c r="DQW129" s="183"/>
      <c r="DQX129" s="184"/>
      <c r="DQY129" s="183"/>
      <c r="DQZ129" s="184"/>
      <c r="DRA129" s="183"/>
      <c r="DRB129" s="184"/>
      <c r="DRC129" s="183"/>
      <c r="DRD129" s="184"/>
      <c r="DRE129" s="183"/>
      <c r="DRF129" s="184"/>
      <c r="DRG129" s="183"/>
      <c r="DRH129" s="184"/>
      <c r="DRI129" s="183"/>
      <c r="DRJ129" s="184"/>
      <c r="DRK129" s="183"/>
      <c r="DRL129" s="184"/>
      <c r="DRM129" s="183"/>
      <c r="DRN129" s="184"/>
      <c r="DRO129" s="183"/>
      <c r="DRP129" s="184"/>
      <c r="DRQ129" s="183"/>
      <c r="DRR129" s="184"/>
      <c r="DRS129" s="183"/>
      <c r="DRT129" s="184"/>
      <c r="DRU129" s="183"/>
      <c r="DRV129" s="184"/>
      <c r="DRW129" s="183"/>
      <c r="DRX129" s="184"/>
      <c r="DRY129" s="183"/>
      <c r="DRZ129" s="184"/>
      <c r="DSA129" s="183"/>
      <c r="DSB129" s="184"/>
      <c r="DSC129" s="183"/>
      <c r="DSD129" s="184"/>
      <c r="DSE129" s="183"/>
      <c r="DSF129" s="184"/>
      <c r="DSG129" s="183"/>
      <c r="DSH129" s="184"/>
      <c r="DSI129" s="183"/>
      <c r="DSJ129" s="184"/>
      <c r="DSK129" s="183"/>
      <c r="DSL129" s="184"/>
      <c r="DSM129" s="183"/>
      <c r="DSN129" s="184"/>
      <c r="DSO129" s="183"/>
      <c r="DSP129" s="184"/>
      <c r="DSQ129" s="183"/>
      <c r="DSR129" s="184"/>
      <c r="DSS129" s="183"/>
      <c r="DST129" s="184"/>
      <c r="DSU129" s="183"/>
      <c r="DSV129" s="184"/>
      <c r="DSW129" s="183"/>
      <c r="DSX129" s="184"/>
      <c r="DSY129" s="183"/>
      <c r="DSZ129" s="184"/>
      <c r="DTA129" s="183"/>
      <c r="DTB129" s="184"/>
      <c r="DTC129" s="183"/>
      <c r="DTD129" s="184"/>
      <c r="DTE129" s="183"/>
      <c r="DTF129" s="184"/>
      <c r="DTG129" s="183"/>
      <c r="DTH129" s="184"/>
      <c r="DTI129" s="183"/>
      <c r="DTJ129" s="184"/>
      <c r="DTK129" s="183"/>
      <c r="DTL129" s="184"/>
      <c r="DTM129" s="183"/>
      <c r="DTN129" s="184"/>
      <c r="DTO129" s="183"/>
      <c r="DTP129" s="184"/>
      <c r="DTQ129" s="183"/>
      <c r="DTR129" s="184"/>
      <c r="DTS129" s="183"/>
      <c r="DTT129" s="184"/>
      <c r="DTU129" s="183"/>
      <c r="DTV129" s="184"/>
      <c r="DTW129" s="183"/>
      <c r="DTX129" s="184"/>
      <c r="DTY129" s="183"/>
      <c r="DTZ129" s="184"/>
      <c r="DUA129" s="183"/>
      <c r="DUB129" s="184"/>
      <c r="DUC129" s="183"/>
      <c r="DUD129" s="184"/>
      <c r="DUE129" s="183"/>
      <c r="DUF129" s="184"/>
      <c r="DUG129" s="183"/>
      <c r="DUH129" s="184"/>
      <c r="DUI129" s="183"/>
      <c r="DUJ129" s="184"/>
      <c r="DUK129" s="183"/>
      <c r="DUL129" s="184"/>
      <c r="DUM129" s="183"/>
      <c r="DUN129" s="184"/>
      <c r="DUO129" s="183"/>
      <c r="DUP129" s="184"/>
      <c r="DUQ129" s="183"/>
      <c r="DUR129" s="184"/>
      <c r="DUS129" s="183"/>
      <c r="DUT129" s="184"/>
      <c r="DUU129" s="183"/>
      <c r="DUV129" s="184"/>
      <c r="DUW129" s="183"/>
      <c r="DUX129" s="184"/>
      <c r="DUY129" s="183"/>
      <c r="DUZ129" s="184"/>
      <c r="DVA129" s="183"/>
      <c r="DVB129" s="184"/>
      <c r="DVC129" s="183"/>
      <c r="DVD129" s="184"/>
      <c r="DVE129" s="183"/>
      <c r="DVF129" s="184"/>
      <c r="DVG129" s="183"/>
      <c r="DVH129" s="184"/>
      <c r="DVI129" s="183"/>
      <c r="DVJ129" s="184"/>
      <c r="DVK129" s="183"/>
      <c r="DVL129" s="184"/>
      <c r="DVM129" s="183"/>
      <c r="DVN129" s="184"/>
      <c r="DVO129" s="183"/>
      <c r="DVP129" s="184"/>
      <c r="DVQ129" s="183"/>
      <c r="DVR129" s="184"/>
      <c r="DVS129" s="183"/>
      <c r="DVT129" s="184"/>
      <c r="DVU129" s="183"/>
      <c r="DVV129" s="184"/>
      <c r="DVW129" s="183"/>
      <c r="DVX129" s="184"/>
      <c r="DVY129" s="183"/>
      <c r="DVZ129" s="184"/>
      <c r="DWA129" s="183"/>
      <c r="DWB129" s="184"/>
      <c r="DWC129" s="183"/>
      <c r="DWD129" s="184"/>
      <c r="DWE129" s="183"/>
      <c r="DWF129" s="184"/>
      <c r="DWG129" s="183"/>
      <c r="DWH129" s="184"/>
      <c r="DWI129" s="183"/>
      <c r="DWJ129" s="184"/>
      <c r="DWK129" s="183"/>
      <c r="DWL129" s="184"/>
      <c r="DWM129" s="183"/>
      <c r="DWN129" s="184"/>
      <c r="DWO129" s="183"/>
      <c r="DWP129" s="184"/>
      <c r="DWQ129" s="183"/>
      <c r="DWR129" s="184"/>
      <c r="DWS129" s="183"/>
      <c r="DWT129" s="184"/>
      <c r="DWU129" s="183"/>
      <c r="DWV129" s="184"/>
      <c r="DWW129" s="183"/>
      <c r="DWX129" s="184"/>
      <c r="DWY129" s="183"/>
      <c r="DWZ129" s="184"/>
      <c r="DXA129" s="183"/>
      <c r="DXB129" s="184"/>
      <c r="DXC129" s="183"/>
      <c r="DXD129" s="184"/>
      <c r="DXE129" s="183"/>
      <c r="DXF129" s="184"/>
      <c r="DXG129" s="183"/>
      <c r="DXH129" s="184"/>
      <c r="DXI129" s="183"/>
      <c r="DXJ129" s="184"/>
      <c r="DXK129" s="183"/>
      <c r="DXL129" s="184"/>
      <c r="DXM129" s="183"/>
      <c r="DXN129" s="184"/>
      <c r="DXO129" s="183"/>
      <c r="DXP129" s="184"/>
      <c r="DXQ129" s="183"/>
      <c r="DXR129" s="184"/>
      <c r="DXS129" s="183"/>
      <c r="DXT129" s="184"/>
      <c r="DXU129" s="183"/>
      <c r="DXV129" s="184"/>
      <c r="DXW129" s="183"/>
      <c r="DXX129" s="184"/>
      <c r="DXY129" s="183"/>
      <c r="DXZ129" s="184"/>
      <c r="DYA129" s="183"/>
      <c r="DYB129" s="184"/>
      <c r="DYC129" s="183"/>
      <c r="DYD129" s="184"/>
      <c r="DYE129" s="183"/>
      <c r="DYF129" s="184"/>
      <c r="DYG129" s="183"/>
      <c r="DYH129" s="184"/>
      <c r="DYI129" s="183"/>
      <c r="DYJ129" s="184"/>
      <c r="DYK129" s="183"/>
      <c r="DYL129" s="184"/>
      <c r="DYM129" s="183"/>
      <c r="DYN129" s="184"/>
      <c r="DYO129" s="183"/>
      <c r="DYP129" s="184"/>
      <c r="DYQ129" s="183"/>
      <c r="DYR129" s="184"/>
      <c r="DYS129" s="183"/>
      <c r="DYT129" s="184"/>
      <c r="DYU129" s="183"/>
      <c r="DYV129" s="184"/>
      <c r="DYW129" s="183"/>
      <c r="DYX129" s="184"/>
      <c r="DYY129" s="183"/>
      <c r="DYZ129" s="184"/>
      <c r="DZA129" s="183"/>
      <c r="DZB129" s="184"/>
      <c r="DZC129" s="183"/>
      <c r="DZD129" s="184"/>
      <c r="DZE129" s="183"/>
      <c r="DZF129" s="184"/>
      <c r="DZG129" s="183"/>
      <c r="DZH129" s="184"/>
      <c r="DZI129" s="183"/>
      <c r="DZJ129" s="184"/>
      <c r="DZK129" s="183"/>
      <c r="DZL129" s="184"/>
      <c r="DZM129" s="183"/>
      <c r="DZN129" s="184"/>
      <c r="DZO129" s="183"/>
      <c r="DZP129" s="184"/>
      <c r="DZQ129" s="183"/>
      <c r="DZR129" s="184"/>
      <c r="DZS129" s="183"/>
      <c r="DZT129" s="184"/>
      <c r="DZU129" s="183"/>
      <c r="DZV129" s="184"/>
      <c r="DZW129" s="183"/>
      <c r="DZX129" s="184"/>
      <c r="DZY129" s="183"/>
      <c r="DZZ129" s="184"/>
      <c r="EAA129" s="183"/>
      <c r="EAB129" s="184"/>
      <c r="EAC129" s="183"/>
      <c r="EAD129" s="184"/>
      <c r="EAE129" s="183"/>
      <c r="EAF129" s="184"/>
      <c r="EAG129" s="183"/>
      <c r="EAH129" s="184"/>
      <c r="EAI129" s="183"/>
      <c r="EAJ129" s="184"/>
      <c r="EAK129" s="183"/>
      <c r="EAL129" s="184"/>
      <c r="EAM129" s="183"/>
      <c r="EAN129" s="184"/>
      <c r="EAO129" s="183"/>
      <c r="EAP129" s="184"/>
      <c r="EAQ129" s="183"/>
      <c r="EAR129" s="184"/>
      <c r="EAS129" s="183"/>
      <c r="EAT129" s="184"/>
      <c r="EAU129" s="183"/>
      <c r="EAV129" s="184"/>
      <c r="EAW129" s="183"/>
      <c r="EAX129" s="184"/>
      <c r="EAY129" s="183"/>
      <c r="EAZ129" s="184"/>
      <c r="EBA129" s="183"/>
      <c r="EBB129" s="184"/>
      <c r="EBC129" s="183"/>
      <c r="EBD129" s="184"/>
      <c r="EBE129" s="183"/>
      <c r="EBF129" s="184"/>
      <c r="EBG129" s="183"/>
      <c r="EBH129" s="184"/>
      <c r="EBI129" s="183"/>
      <c r="EBJ129" s="184"/>
      <c r="EBK129" s="183"/>
      <c r="EBL129" s="184"/>
      <c r="EBM129" s="183"/>
      <c r="EBN129" s="184"/>
      <c r="EBO129" s="183"/>
      <c r="EBP129" s="184"/>
      <c r="EBQ129" s="183"/>
      <c r="EBR129" s="184"/>
      <c r="EBS129" s="183"/>
      <c r="EBT129" s="184"/>
      <c r="EBU129" s="183"/>
      <c r="EBV129" s="184"/>
      <c r="EBW129" s="183"/>
      <c r="EBX129" s="184"/>
      <c r="EBY129" s="183"/>
      <c r="EBZ129" s="184"/>
      <c r="ECA129" s="183"/>
      <c r="ECB129" s="184"/>
      <c r="ECC129" s="183"/>
      <c r="ECD129" s="184"/>
      <c r="ECE129" s="183"/>
      <c r="ECF129" s="184"/>
      <c r="ECG129" s="183"/>
      <c r="ECH129" s="184"/>
      <c r="ECI129" s="183"/>
      <c r="ECJ129" s="184"/>
      <c r="ECK129" s="183"/>
      <c r="ECL129" s="184"/>
      <c r="ECM129" s="183"/>
      <c r="ECN129" s="184"/>
      <c r="ECO129" s="183"/>
      <c r="ECP129" s="184"/>
      <c r="ECQ129" s="183"/>
      <c r="ECR129" s="184"/>
      <c r="ECS129" s="183"/>
      <c r="ECT129" s="184"/>
      <c r="ECU129" s="183"/>
      <c r="ECV129" s="184"/>
      <c r="ECW129" s="183"/>
      <c r="ECX129" s="184"/>
      <c r="ECY129" s="183"/>
      <c r="ECZ129" s="184"/>
      <c r="EDA129" s="183"/>
      <c r="EDB129" s="184"/>
      <c r="EDC129" s="183"/>
      <c r="EDD129" s="184"/>
      <c r="EDE129" s="183"/>
      <c r="EDF129" s="184"/>
      <c r="EDG129" s="183"/>
      <c r="EDH129" s="184"/>
      <c r="EDI129" s="183"/>
      <c r="EDJ129" s="184"/>
      <c r="EDK129" s="183"/>
      <c r="EDL129" s="184"/>
      <c r="EDM129" s="183"/>
      <c r="EDN129" s="184"/>
      <c r="EDO129" s="183"/>
      <c r="EDP129" s="184"/>
      <c r="EDQ129" s="183"/>
      <c r="EDR129" s="184"/>
      <c r="EDS129" s="183"/>
      <c r="EDT129" s="184"/>
      <c r="EDU129" s="183"/>
      <c r="EDV129" s="184"/>
      <c r="EDW129" s="183"/>
      <c r="EDX129" s="184"/>
      <c r="EDY129" s="183"/>
      <c r="EDZ129" s="184"/>
      <c r="EEA129" s="183"/>
      <c r="EEB129" s="184"/>
      <c r="EEC129" s="183"/>
      <c r="EED129" s="184"/>
      <c r="EEE129" s="183"/>
      <c r="EEF129" s="184"/>
      <c r="EEG129" s="183"/>
      <c r="EEH129" s="184"/>
      <c r="EEI129" s="183"/>
      <c r="EEJ129" s="184"/>
      <c r="EEK129" s="183"/>
      <c r="EEL129" s="184"/>
      <c r="EEM129" s="183"/>
      <c r="EEN129" s="184"/>
      <c r="EEO129" s="183"/>
      <c r="EEP129" s="184"/>
      <c r="EEQ129" s="183"/>
      <c r="EER129" s="184"/>
      <c r="EES129" s="183"/>
      <c r="EET129" s="184"/>
      <c r="EEU129" s="183"/>
      <c r="EEV129" s="184"/>
      <c r="EEW129" s="183"/>
      <c r="EEX129" s="184"/>
      <c r="EEY129" s="183"/>
      <c r="EEZ129" s="184"/>
      <c r="EFA129" s="183"/>
      <c r="EFB129" s="184"/>
      <c r="EFC129" s="183"/>
      <c r="EFD129" s="184"/>
      <c r="EFE129" s="183"/>
      <c r="EFF129" s="184"/>
      <c r="EFG129" s="183"/>
      <c r="EFH129" s="184"/>
      <c r="EFI129" s="183"/>
      <c r="EFJ129" s="184"/>
      <c r="EFK129" s="183"/>
      <c r="EFL129" s="184"/>
      <c r="EFM129" s="183"/>
      <c r="EFN129" s="184"/>
      <c r="EFO129" s="183"/>
      <c r="EFP129" s="184"/>
      <c r="EFQ129" s="183"/>
      <c r="EFR129" s="184"/>
      <c r="EFS129" s="183"/>
      <c r="EFT129" s="184"/>
      <c r="EFU129" s="183"/>
      <c r="EFV129" s="184"/>
      <c r="EFW129" s="183"/>
      <c r="EFX129" s="184"/>
      <c r="EFY129" s="183"/>
      <c r="EFZ129" s="184"/>
      <c r="EGA129" s="183"/>
      <c r="EGB129" s="184"/>
      <c r="EGC129" s="183"/>
      <c r="EGD129" s="184"/>
      <c r="EGE129" s="183"/>
      <c r="EGF129" s="184"/>
      <c r="EGG129" s="183"/>
      <c r="EGH129" s="184"/>
      <c r="EGI129" s="183"/>
      <c r="EGJ129" s="184"/>
      <c r="EGK129" s="183"/>
      <c r="EGL129" s="184"/>
      <c r="EGM129" s="183"/>
      <c r="EGN129" s="184"/>
      <c r="EGO129" s="183"/>
      <c r="EGP129" s="184"/>
      <c r="EGQ129" s="183"/>
      <c r="EGR129" s="184"/>
      <c r="EGS129" s="183"/>
      <c r="EGT129" s="184"/>
      <c r="EGU129" s="183"/>
      <c r="EGV129" s="184"/>
      <c r="EGW129" s="183"/>
      <c r="EGX129" s="184"/>
      <c r="EGY129" s="183"/>
      <c r="EGZ129" s="184"/>
      <c r="EHA129" s="183"/>
      <c r="EHB129" s="184"/>
      <c r="EHC129" s="183"/>
      <c r="EHD129" s="184"/>
      <c r="EHE129" s="183"/>
      <c r="EHF129" s="184"/>
      <c r="EHG129" s="183"/>
      <c r="EHH129" s="184"/>
      <c r="EHI129" s="183"/>
      <c r="EHJ129" s="184"/>
      <c r="EHK129" s="183"/>
      <c r="EHL129" s="184"/>
      <c r="EHM129" s="183"/>
      <c r="EHN129" s="184"/>
      <c r="EHO129" s="183"/>
      <c r="EHP129" s="184"/>
      <c r="EHQ129" s="183"/>
      <c r="EHR129" s="184"/>
      <c r="EHS129" s="183"/>
      <c r="EHT129" s="184"/>
      <c r="EHU129" s="183"/>
      <c r="EHV129" s="184"/>
      <c r="EHW129" s="183"/>
      <c r="EHX129" s="184"/>
      <c r="EHY129" s="183"/>
      <c r="EHZ129" s="184"/>
      <c r="EIA129" s="183"/>
      <c r="EIB129" s="184"/>
      <c r="EIC129" s="183"/>
      <c r="EID129" s="184"/>
      <c r="EIE129" s="183"/>
      <c r="EIF129" s="184"/>
      <c r="EIG129" s="183"/>
      <c r="EIH129" s="184"/>
      <c r="EII129" s="183"/>
      <c r="EIJ129" s="184"/>
      <c r="EIK129" s="183"/>
      <c r="EIL129" s="184"/>
      <c r="EIM129" s="183"/>
      <c r="EIN129" s="184"/>
      <c r="EIO129" s="183"/>
      <c r="EIP129" s="184"/>
      <c r="EIQ129" s="183"/>
      <c r="EIR129" s="184"/>
      <c r="EIS129" s="183"/>
      <c r="EIT129" s="184"/>
      <c r="EIU129" s="183"/>
      <c r="EIV129" s="184"/>
      <c r="EIW129" s="183"/>
      <c r="EIX129" s="184"/>
      <c r="EIY129" s="183"/>
      <c r="EIZ129" s="184"/>
      <c r="EJA129" s="183"/>
      <c r="EJB129" s="184"/>
      <c r="EJC129" s="183"/>
      <c r="EJD129" s="184"/>
      <c r="EJE129" s="183"/>
      <c r="EJF129" s="184"/>
      <c r="EJG129" s="183"/>
      <c r="EJH129" s="184"/>
      <c r="EJI129" s="183"/>
      <c r="EJJ129" s="184"/>
      <c r="EJK129" s="183"/>
      <c r="EJL129" s="184"/>
      <c r="EJM129" s="183"/>
      <c r="EJN129" s="184"/>
      <c r="EJO129" s="183"/>
      <c r="EJP129" s="184"/>
      <c r="EJQ129" s="183"/>
      <c r="EJR129" s="184"/>
      <c r="EJS129" s="183"/>
      <c r="EJT129" s="184"/>
      <c r="EJU129" s="183"/>
      <c r="EJV129" s="184"/>
      <c r="EJW129" s="183"/>
      <c r="EJX129" s="184"/>
      <c r="EJY129" s="183"/>
      <c r="EJZ129" s="184"/>
      <c r="EKA129" s="183"/>
      <c r="EKB129" s="184"/>
      <c r="EKC129" s="183"/>
      <c r="EKD129" s="184"/>
      <c r="EKE129" s="183"/>
      <c r="EKF129" s="184"/>
      <c r="EKG129" s="183"/>
      <c r="EKH129" s="184"/>
      <c r="EKI129" s="183"/>
      <c r="EKJ129" s="184"/>
      <c r="EKK129" s="183"/>
      <c r="EKL129" s="184"/>
      <c r="EKM129" s="183"/>
      <c r="EKN129" s="184"/>
      <c r="EKO129" s="183"/>
      <c r="EKP129" s="184"/>
      <c r="EKQ129" s="183"/>
      <c r="EKR129" s="184"/>
      <c r="EKS129" s="183"/>
      <c r="EKT129" s="184"/>
      <c r="EKU129" s="183"/>
      <c r="EKV129" s="184"/>
      <c r="EKW129" s="183"/>
      <c r="EKX129" s="184"/>
      <c r="EKY129" s="183"/>
      <c r="EKZ129" s="184"/>
      <c r="ELA129" s="183"/>
      <c r="ELB129" s="184"/>
      <c r="ELC129" s="183"/>
      <c r="ELD129" s="184"/>
      <c r="ELE129" s="183"/>
      <c r="ELF129" s="184"/>
      <c r="ELG129" s="183"/>
      <c r="ELH129" s="184"/>
      <c r="ELI129" s="183"/>
      <c r="ELJ129" s="184"/>
      <c r="ELK129" s="183"/>
      <c r="ELL129" s="184"/>
      <c r="ELM129" s="183"/>
      <c r="ELN129" s="184"/>
      <c r="ELO129" s="183"/>
      <c r="ELP129" s="184"/>
      <c r="ELQ129" s="183"/>
      <c r="ELR129" s="184"/>
      <c r="ELS129" s="183"/>
      <c r="ELT129" s="184"/>
      <c r="ELU129" s="183"/>
      <c r="ELV129" s="184"/>
      <c r="ELW129" s="183"/>
      <c r="ELX129" s="184"/>
      <c r="ELY129" s="183"/>
      <c r="ELZ129" s="184"/>
      <c r="EMA129" s="183"/>
      <c r="EMB129" s="184"/>
      <c r="EMC129" s="183"/>
      <c r="EMD129" s="184"/>
      <c r="EME129" s="183"/>
      <c r="EMF129" s="184"/>
      <c r="EMG129" s="183"/>
      <c r="EMH129" s="184"/>
      <c r="EMI129" s="183"/>
      <c r="EMJ129" s="184"/>
      <c r="EMK129" s="183"/>
      <c r="EML129" s="184"/>
      <c r="EMM129" s="183"/>
      <c r="EMN129" s="184"/>
      <c r="EMO129" s="183"/>
      <c r="EMP129" s="184"/>
      <c r="EMQ129" s="183"/>
      <c r="EMR129" s="184"/>
      <c r="EMS129" s="183"/>
      <c r="EMT129" s="184"/>
      <c r="EMU129" s="183"/>
      <c r="EMV129" s="184"/>
      <c r="EMW129" s="183"/>
      <c r="EMX129" s="184"/>
      <c r="EMY129" s="183"/>
      <c r="EMZ129" s="184"/>
      <c r="ENA129" s="183"/>
      <c r="ENB129" s="184"/>
      <c r="ENC129" s="183"/>
      <c r="END129" s="184"/>
      <c r="ENE129" s="183"/>
      <c r="ENF129" s="184"/>
      <c r="ENG129" s="183"/>
      <c r="ENH129" s="184"/>
      <c r="ENI129" s="183"/>
      <c r="ENJ129" s="184"/>
      <c r="ENK129" s="183"/>
      <c r="ENL129" s="184"/>
      <c r="ENM129" s="183"/>
      <c r="ENN129" s="184"/>
      <c r="ENO129" s="183"/>
      <c r="ENP129" s="184"/>
      <c r="ENQ129" s="183"/>
      <c r="ENR129" s="184"/>
      <c r="ENS129" s="183"/>
      <c r="ENT129" s="184"/>
      <c r="ENU129" s="183"/>
      <c r="ENV129" s="184"/>
      <c r="ENW129" s="183"/>
      <c r="ENX129" s="184"/>
      <c r="ENY129" s="183"/>
      <c r="ENZ129" s="184"/>
      <c r="EOA129" s="183"/>
      <c r="EOB129" s="184"/>
      <c r="EOC129" s="183"/>
      <c r="EOD129" s="184"/>
      <c r="EOE129" s="183"/>
      <c r="EOF129" s="184"/>
      <c r="EOG129" s="183"/>
      <c r="EOH129" s="184"/>
      <c r="EOI129" s="183"/>
      <c r="EOJ129" s="184"/>
      <c r="EOK129" s="183"/>
      <c r="EOL129" s="184"/>
      <c r="EOM129" s="183"/>
      <c r="EON129" s="184"/>
      <c r="EOO129" s="183"/>
      <c r="EOP129" s="184"/>
      <c r="EOQ129" s="183"/>
      <c r="EOR129" s="184"/>
      <c r="EOS129" s="183"/>
      <c r="EOT129" s="184"/>
      <c r="EOU129" s="183"/>
      <c r="EOV129" s="184"/>
      <c r="EOW129" s="183"/>
      <c r="EOX129" s="184"/>
      <c r="EOY129" s="183"/>
      <c r="EOZ129" s="184"/>
      <c r="EPA129" s="183"/>
      <c r="EPB129" s="184"/>
      <c r="EPC129" s="183"/>
      <c r="EPD129" s="184"/>
      <c r="EPE129" s="183"/>
      <c r="EPF129" s="184"/>
      <c r="EPG129" s="183"/>
      <c r="EPH129" s="184"/>
      <c r="EPI129" s="183"/>
      <c r="EPJ129" s="184"/>
      <c r="EPK129" s="183"/>
      <c r="EPL129" s="184"/>
      <c r="EPM129" s="183"/>
      <c r="EPN129" s="184"/>
      <c r="EPO129" s="183"/>
      <c r="EPP129" s="184"/>
      <c r="EPQ129" s="183"/>
      <c r="EPR129" s="184"/>
      <c r="EPS129" s="183"/>
      <c r="EPT129" s="184"/>
      <c r="EPU129" s="183"/>
      <c r="EPV129" s="184"/>
      <c r="EPW129" s="183"/>
      <c r="EPX129" s="184"/>
      <c r="EPY129" s="183"/>
      <c r="EPZ129" s="184"/>
      <c r="EQA129" s="183"/>
      <c r="EQB129" s="184"/>
      <c r="EQC129" s="183"/>
      <c r="EQD129" s="184"/>
      <c r="EQE129" s="183"/>
      <c r="EQF129" s="184"/>
      <c r="EQG129" s="183"/>
      <c r="EQH129" s="184"/>
      <c r="EQI129" s="183"/>
      <c r="EQJ129" s="184"/>
      <c r="EQK129" s="183"/>
      <c r="EQL129" s="184"/>
      <c r="EQM129" s="183"/>
      <c r="EQN129" s="184"/>
      <c r="EQO129" s="183"/>
      <c r="EQP129" s="184"/>
      <c r="EQQ129" s="183"/>
      <c r="EQR129" s="184"/>
      <c r="EQS129" s="183"/>
      <c r="EQT129" s="184"/>
      <c r="EQU129" s="183"/>
      <c r="EQV129" s="184"/>
      <c r="EQW129" s="183"/>
      <c r="EQX129" s="184"/>
      <c r="EQY129" s="183"/>
      <c r="EQZ129" s="184"/>
      <c r="ERA129" s="183"/>
      <c r="ERB129" s="184"/>
      <c r="ERC129" s="183"/>
      <c r="ERD129" s="184"/>
      <c r="ERE129" s="183"/>
      <c r="ERF129" s="184"/>
      <c r="ERG129" s="183"/>
      <c r="ERH129" s="184"/>
      <c r="ERI129" s="183"/>
      <c r="ERJ129" s="184"/>
      <c r="ERK129" s="183"/>
      <c r="ERL129" s="184"/>
      <c r="ERM129" s="183"/>
      <c r="ERN129" s="184"/>
      <c r="ERO129" s="183"/>
      <c r="ERP129" s="184"/>
      <c r="ERQ129" s="183"/>
      <c r="ERR129" s="184"/>
      <c r="ERS129" s="183"/>
      <c r="ERT129" s="184"/>
      <c r="ERU129" s="183"/>
      <c r="ERV129" s="184"/>
      <c r="ERW129" s="183"/>
      <c r="ERX129" s="184"/>
      <c r="ERY129" s="183"/>
      <c r="ERZ129" s="184"/>
      <c r="ESA129" s="183"/>
      <c r="ESB129" s="184"/>
      <c r="ESC129" s="183"/>
      <c r="ESD129" s="184"/>
      <c r="ESE129" s="183"/>
      <c r="ESF129" s="184"/>
      <c r="ESG129" s="183"/>
      <c r="ESH129" s="184"/>
      <c r="ESI129" s="183"/>
      <c r="ESJ129" s="184"/>
      <c r="ESK129" s="183"/>
      <c r="ESL129" s="184"/>
      <c r="ESM129" s="183"/>
      <c r="ESN129" s="184"/>
      <c r="ESO129" s="183"/>
      <c r="ESP129" s="184"/>
      <c r="ESQ129" s="183"/>
      <c r="ESR129" s="184"/>
      <c r="ESS129" s="183"/>
      <c r="EST129" s="184"/>
      <c r="ESU129" s="183"/>
      <c r="ESV129" s="184"/>
      <c r="ESW129" s="183"/>
      <c r="ESX129" s="184"/>
      <c r="ESY129" s="183"/>
      <c r="ESZ129" s="184"/>
      <c r="ETA129" s="183"/>
      <c r="ETB129" s="184"/>
      <c r="ETC129" s="183"/>
      <c r="ETD129" s="184"/>
      <c r="ETE129" s="183"/>
      <c r="ETF129" s="184"/>
      <c r="ETG129" s="183"/>
      <c r="ETH129" s="184"/>
      <c r="ETI129" s="183"/>
      <c r="ETJ129" s="184"/>
      <c r="ETK129" s="183"/>
      <c r="ETL129" s="184"/>
      <c r="ETM129" s="183"/>
      <c r="ETN129" s="184"/>
      <c r="ETO129" s="183"/>
      <c r="ETP129" s="184"/>
      <c r="ETQ129" s="183"/>
      <c r="ETR129" s="184"/>
      <c r="ETS129" s="183"/>
      <c r="ETT129" s="184"/>
      <c r="ETU129" s="183"/>
      <c r="ETV129" s="184"/>
      <c r="ETW129" s="183"/>
      <c r="ETX129" s="184"/>
      <c r="ETY129" s="183"/>
      <c r="ETZ129" s="184"/>
      <c r="EUA129" s="183"/>
      <c r="EUB129" s="184"/>
      <c r="EUC129" s="183"/>
      <c r="EUD129" s="184"/>
      <c r="EUE129" s="183"/>
      <c r="EUF129" s="184"/>
      <c r="EUG129" s="183"/>
      <c r="EUH129" s="184"/>
      <c r="EUI129" s="183"/>
      <c r="EUJ129" s="184"/>
      <c r="EUK129" s="183"/>
      <c r="EUL129" s="184"/>
      <c r="EUM129" s="183"/>
      <c r="EUN129" s="184"/>
      <c r="EUO129" s="183"/>
      <c r="EUP129" s="184"/>
      <c r="EUQ129" s="183"/>
      <c r="EUR129" s="184"/>
      <c r="EUS129" s="183"/>
      <c r="EUT129" s="184"/>
      <c r="EUU129" s="183"/>
      <c r="EUV129" s="184"/>
      <c r="EUW129" s="183"/>
      <c r="EUX129" s="184"/>
      <c r="EUY129" s="183"/>
      <c r="EUZ129" s="184"/>
      <c r="EVA129" s="183"/>
      <c r="EVB129" s="184"/>
      <c r="EVC129" s="183"/>
      <c r="EVD129" s="184"/>
      <c r="EVE129" s="183"/>
      <c r="EVF129" s="184"/>
      <c r="EVG129" s="183"/>
      <c r="EVH129" s="184"/>
      <c r="EVI129" s="183"/>
      <c r="EVJ129" s="184"/>
      <c r="EVK129" s="183"/>
      <c r="EVL129" s="184"/>
      <c r="EVM129" s="183"/>
      <c r="EVN129" s="184"/>
      <c r="EVO129" s="183"/>
      <c r="EVP129" s="184"/>
      <c r="EVQ129" s="183"/>
      <c r="EVR129" s="184"/>
      <c r="EVS129" s="183"/>
      <c r="EVT129" s="184"/>
      <c r="EVU129" s="183"/>
      <c r="EVV129" s="184"/>
      <c r="EVW129" s="183"/>
      <c r="EVX129" s="184"/>
      <c r="EVY129" s="183"/>
      <c r="EVZ129" s="184"/>
      <c r="EWA129" s="183"/>
      <c r="EWB129" s="184"/>
      <c r="EWC129" s="183"/>
      <c r="EWD129" s="184"/>
      <c r="EWE129" s="183"/>
      <c r="EWF129" s="184"/>
      <c r="EWG129" s="183"/>
      <c r="EWH129" s="184"/>
      <c r="EWI129" s="183"/>
      <c r="EWJ129" s="184"/>
      <c r="EWK129" s="183"/>
      <c r="EWL129" s="184"/>
      <c r="EWM129" s="183"/>
      <c r="EWN129" s="184"/>
      <c r="EWO129" s="183"/>
      <c r="EWP129" s="184"/>
      <c r="EWQ129" s="183"/>
      <c r="EWR129" s="184"/>
      <c r="EWS129" s="183"/>
      <c r="EWT129" s="184"/>
      <c r="EWU129" s="183"/>
      <c r="EWV129" s="184"/>
      <c r="EWW129" s="183"/>
      <c r="EWX129" s="184"/>
      <c r="EWY129" s="183"/>
      <c r="EWZ129" s="184"/>
      <c r="EXA129" s="183"/>
      <c r="EXB129" s="184"/>
      <c r="EXC129" s="183"/>
      <c r="EXD129" s="184"/>
      <c r="EXE129" s="183"/>
      <c r="EXF129" s="184"/>
      <c r="EXG129" s="183"/>
      <c r="EXH129" s="184"/>
      <c r="EXI129" s="183"/>
      <c r="EXJ129" s="184"/>
      <c r="EXK129" s="183"/>
      <c r="EXL129" s="184"/>
      <c r="EXM129" s="183"/>
      <c r="EXN129" s="184"/>
      <c r="EXO129" s="183"/>
      <c r="EXP129" s="184"/>
      <c r="EXQ129" s="183"/>
      <c r="EXR129" s="184"/>
      <c r="EXS129" s="183"/>
      <c r="EXT129" s="184"/>
      <c r="EXU129" s="183"/>
      <c r="EXV129" s="184"/>
      <c r="EXW129" s="183"/>
      <c r="EXX129" s="184"/>
      <c r="EXY129" s="183"/>
      <c r="EXZ129" s="184"/>
      <c r="EYA129" s="183"/>
      <c r="EYB129" s="184"/>
      <c r="EYC129" s="183"/>
      <c r="EYD129" s="184"/>
      <c r="EYE129" s="183"/>
      <c r="EYF129" s="184"/>
      <c r="EYG129" s="183"/>
      <c r="EYH129" s="184"/>
      <c r="EYI129" s="183"/>
      <c r="EYJ129" s="184"/>
      <c r="EYK129" s="183"/>
      <c r="EYL129" s="184"/>
      <c r="EYM129" s="183"/>
      <c r="EYN129" s="184"/>
      <c r="EYO129" s="183"/>
      <c r="EYP129" s="184"/>
      <c r="EYQ129" s="183"/>
      <c r="EYR129" s="184"/>
      <c r="EYS129" s="183"/>
      <c r="EYT129" s="184"/>
      <c r="EYU129" s="183"/>
      <c r="EYV129" s="184"/>
      <c r="EYW129" s="183"/>
      <c r="EYX129" s="184"/>
      <c r="EYY129" s="183"/>
      <c r="EYZ129" s="184"/>
      <c r="EZA129" s="183"/>
      <c r="EZB129" s="184"/>
      <c r="EZC129" s="183"/>
      <c r="EZD129" s="184"/>
      <c r="EZE129" s="183"/>
      <c r="EZF129" s="184"/>
      <c r="EZG129" s="183"/>
      <c r="EZH129" s="184"/>
      <c r="EZI129" s="183"/>
      <c r="EZJ129" s="184"/>
      <c r="EZK129" s="183"/>
      <c r="EZL129" s="184"/>
      <c r="EZM129" s="183"/>
      <c r="EZN129" s="184"/>
      <c r="EZO129" s="183"/>
      <c r="EZP129" s="184"/>
      <c r="EZQ129" s="183"/>
      <c r="EZR129" s="184"/>
      <c r="EZS129" s="183"/>
      <c r="EZT129" s="184"/>
      <c r="EZU129" s="183"/>
      <c r="EZV129" s="184"/>
      <c r="EZW129" s="183"/>
      <c r="EZX129" s="184"/>
      <c r="EZY129" s="183"/>
      <c r="EZZ129" s="184"/>
      <c r="FAA129" s="183"/>
      <c r="FAB129" s="184"/>
      <c r="FAC129" s="183"/>
      <c r="FAD129" s="184"/>
      <c r="FAE129" s="183"/>
      <c r="FAF129" s="184"/>
      <c r="FAG129" s="183"/>
      <c r="FAH129" s="184"/>
      <c r="FAI129" s="183"/>
      <c r="FAJ129" s="184"/>
      <c r="FAK129" s="183"/>
      <c r="FAL129" s="184"/>
      <c r="FAM129" s="183"/>
      <c r="FAN129" s="184"/>
      <c r="FAO129" s="183"/>
      <c r="FAP129" s="184"/>
      <c r="FAQ129" s="183"/>
      <c r="FAR129" s="184"/>
      <c r="FAS129" s="183"/>
      <c r="FAT129" s="184"/>
      <c r="FAU129" s="183"/>
      <c r="FAV129" s="184"/>
      <c r="FAW129" s="183"/>
      <c r="FAX129" s="184"/>
      <c r="FAY129" s="183"/>
      <c r="FAZ129" s="184"/>
      <c r="FBA129" s="183"/>
      <c r="FBB129" s="184"/>
      <c r="FBC129" s="183"/>
      <c r="FBD129" s="184"/>
      <c r="FBE129" s="183"/>
      <c r="FBF129" s="184"/>
      <c r="FBG129" s="183"/>
      <c r="FBH129" s="184"/>
      <c r="FBI129" s="183"/>
      <c r="FBJ129" s="184"/>
      <c r="FBK129" s="183"/>
      <c r="FBL129" s="184"/>
      <c r="FBM129" s="183"/>
      <c r="FBN129" s="184"/>
      <c r="FBO129" s="183"/>
      <c r="FBP129" s="184"/>
      <c r="FBQ129" s="183"/>
      <c r="FBR129" s="184"/>
      <c r="FBS129" s="183"/>
      <c r="FBT129" s="184"/>
      <c r="FBU129" s="183"/>
      <c r="FBV129" s="184"/>
      <c r="FBW129" s="183"/>
      <c r="FBX129" s="184"/>
      <c r="FBY129" s="183"/>
      <c r="FBZ129" s="184"/>
      <c r="FCA129" s="183"/>
      <c r="FCB129" s="184"/>
      <c r="FCC129" s="183"/>
      <c r="FCD129" s="184"/>
      <c r="FCE129" s="183"/>
      <c r="FCF129" s="184"/>
      <c r="FCG129" s="183"/>
      <c r="FCH129" s="184"/>
      <c r="FCI129" s="183"/>
      <c r="FCJ129" s="184"/>
      <c r="FCK129" s="183"/>
      <c r="FCL129" s="184"/>
      <c r="FCM129" s="183"/>
      <c r="FCN129" s="184"/>
      <c r="FCO129" s="183"/>
      <c r="FCP129" s="184"/>
      <c r="FCQ129" s="183"/>
      <c r="FCR129" s="184"/>
      <c r="FCS129" s="183"/>
      <c r="FCT129" s="184"/>
      <c r="FCU129" s="183"/>
      <c r="FCV129" s="184"/>
      <c r="FCW129" s="183"/>
      <c r="FCX129" s="184"/>
      <c r="FCY129" s="183"/>
      <c r="FCZ129" s="184"/>
      <c r="FDA129" s="183"/>
      <c r="FDB129" s="184"/>
      <c r="FDC129" s="183"/>
      <c r="FDD129" s="184"/>
      <c r="FDE129" s="183"/>
      <c r="FDF129" s="184"/>
      <c r="FDG129" s="183"/>
      <c r="FDH129" s="184"/>
      <c r="FDI129" s="183"/>
      <c r="FDJ129" s="184"/>
      <c r="FDK129" s="183"/>
      <c r="FDL129" s="184"/>
      <c r="FDM129" s="183"/>
      <c r="FDN129" s="184"/>
      <c r="FDO129" s="183"/>
      <c r="FDP129" s="184"/>
      <c r="FDQ129" s="183"/>
      <c r="FDR129" s="184"/>
      <c r="FDS129" s="183"/>
      <c r="FDT129" s="184"/>
      <c r="FDU129" s="183"/>
      <c r="FDV129" s="184"/>
      <c r="FDW129" s="183"/>
      <c r="FDX129" s="184"/>
      <c r="FDY129" s="183"/>
      <c r="FDZ129" s="184"/>
      <c r="FEA129" s="183"/>
      <c r="FEB129" s="184"/>
      <c r="FEC129" s="183"/>
      <c r="FED129" s="184"/>
      <c r="FEE129" s="183"/>
      <c r="FEF129" s="184"/>
      <c r="FEG129" s="183"/>
      <c r="FEH129" s="184"/>
      <c r="FEI129" s="183"/>
      <c r="FEJ129" s="184"/>
      <c r="FEK129" s="183"/>
      <c r="FEL129" s="184"/>
      <c r="FEM129" s="183"/>
      <c r="FEN129" s="184"/>
      <c r="FEO129" s="183"/>
      <c r="FEP129" s="184"/>
      <c r="FEQ129" s="183"/>
      <c r="FER129" s="184"/>
      <c r="FES129" s="183"/>
      <c r="FET129" s="184"/>
      <c r="FEU129" s="183"/>
      <c r="FEV129" s="184"/>
      <c r="FEW129" s="183"/>
      <c r="FEX129" s="184"/>
      <c r="FEY129" s="183"/>
      <c r="FEZ129" s="184"/>
      <c r="FFA129" s="183"/>
      <c r="FFB129" s="184"/>
      <c r="FFC129" s="183"/>
      <c r="FFD129" s="184"/>
      <c r="FFE129" s="183"/>
      <c r="FFF129" s="184"/>
      <c r="FFG129" s="183"/>
      <c r="FFH129" s="184"/>
      <c r="FFI129" s="183"/>
      <c r="FFJ129" s="184"/>
      <c r="FFK129" s="183"/>
      <c r="FFL129" s="184"/>
      <c r="FFM129" s="183"/>
      <c r="FFN129" s="184"/>
      <c r="FFO129" s="183"/>
      <c r="FFP129" s="184"/>
      <c r="FFQ129" s="183"/>
      <c r="FFR129" s="184"/>
      <c r="FFS129" s="183"/>
      <c r="FFT129" s="184"/>
      <c r="FFU129" s="183"/>
      <c r="FFV129" s="184"/>
      <c r="FFW129" s="183"/>
      <c r="FFX129" s="184"/>
      <c r="FFY129" s="183"/>
      <c r="FFZ129" s="184"/>
      <c r="FGA129" s="183"/>
      <c r="FGB129" s="184"/>
      <c r="FGC129" s="183"/>
      <c r="FGD129" s="184"/>
      <c r="FGE129" s="183"/>
      <c r="FGF129" s="184"/>
      <c r="FGG129" s="183"/>
      <c r="FGH129" s="184"/>
      <c r="FGI129" s="183"/>
      <c r="FGJ129" s="184"/>
      <c r="FGK129" s="183"/>
      <c r="FGL129" s="184"/>
      <c r="FGM129" s="183"/>
      <c r="FGN129" s="184"/>
      <c r="FGO129" s="183"/>
      <c r="FGP129" s="184"/>
      <c r="FGQ129" s="183"/>
      <c r="FGR129" s="184"/>
      <c r="FGS129" s="183"/>
      <c r="FGT129" s="184"/>
      <c r="FGU129" s="183"/>
      <c r="FGV129" s="184"/>
      <c r="FGW129" s="183"/>
      <c r="FGX129" s="184"/>
      <c r="FGY129" s="183"/>
      <c r="FGZ129" s="184"/>
      <c r="FHA129" s="183"/>
      <c r="FHB129" s="184"/>
      <c r="FHC129" s="183"/>
      <c r="FHD129" s="184"/>
      <c r="FHE129" s="183"/>
      <c r="FHF129" s="184"/>
      <c r="FHG129" s="183"/>
      <c r="FHH129" s="184"/>
      <c r="FHI129" s="183"/>
      <c r="FHJ129" s="184"/>
      <c r="FHK129" s="183"/>
      <c r="FHL129" s="184"/>
      <c r="FHM129" s="183"/>
      <c r="FHN129" s="184"/>
      <c r="FHO129" s="183"/>
      <c r="FHP129" s="184"/>
      <c r="FHQ129" s="183"/>
      <c r="FHR129" s="184"/>
      <c r="FHS129" s="183"/>
      <c r="FHT129" s="184"/>
      <c r="FHU129" s="183"/>
      <c r="FHV129" s="184"/>
      <c r="FHW129" s="183"/>
      <c r="FHX129" s="184"/>
      <c r="FHY129" s="183"/>
      <c r="FHZ129" s="184"/>
      <c r="FIA129" s="183"/>
      <c r="FIB129" s="184"/>
      <c r="FIC129" s="183"/>
      <c r="FID129" s="184"/>
      <c r="FIE129" s="183"/>
      <c r="FIF129" s="184"/>
      <c r="FIG129" s="183"/>
      <c r="FIH129" s="184"/>
      <c r="FII129" s="183"/>
      <c r="FIJ129" s="184"/>
      <c r="FIK129" s="183"/>
      <c r="FIL129" s="184"/>
      <c r="FIM129" s="183"/>
      <c r="FIN129" s="184"/>
      <c r="FIO129" s="183"/>
      <c r="FIP129" s="184"/>
      <c r="FIQ129" s="183"/>
      <c r="FIR129" s="184"/>
      <c r="FIS129" s="183"/>
      <c r="FIT129" s="184"/>
      <c r="FIU129" s="183"/>
      <c r="FIV129" s="184"/>
      <c r="FIW129" s="183"/>
      <c r="FIX129" s="184"/>
      <c r="FIY129" s="183"/>
      <c r="FIZ129" s="184"/>
      <c r="FJA129" s="183"/>
      <c r="FJB129" s="184"/>
      <c r="FJC129" s="183"/>
      <c r="FJD129" s="184"/>
      <c r="FJE129" s="183"/>
      <c r="FJF129" s="184"/>
      <c r="FJG129" s="183"/>
      <c r="FJH129" s="184"/>
      <c r="FJI129" s="183"/>
      <c r="FJJ129" s="184"/>
      <c r="FJK129" s="183"/>
      <c r="FJL129" s="184"/>
      <c r="FJM129" s="183"/>
      <c r="FJN129" s="184"/>
      <c r="FJO129" s="183"/>
      <c r="FJP129" s="184"/>
      <c r="FJQ129" s="183"/>
      <c r="FJR129" s="184"/>
      <c r="FJS129" s="183"/>
      <c r="FJT129" s="184"/>
      <c r="FJU129" s="183"/>
      <c r="FJV129" s="184"/>
      <c r="FJW129" s="183"/>
      <c r="FJX129" s="184"/>
      <c r="FJY129" s="183"/>
      <c r="FJZ129" s="184"/>
      <c r="FKA129" s="183"/>
      <c r="FKB129" s="184"/>
      <c r="FKC129" s="183"/>
      <c r="FKD129" s="184"/>
      <c r="FKE129" s="183"/>
      <c r="FKF129" s="184"/>
      <c r="FKG129" s="183"/>
      <c r="FKH129" s="184"/>
      <c r="FKI129" s="183"/>
      <c r="FKJ129" s="184"/>
      <c r="FKK129" s="183"/>
      <c r="FKL129" s="184"/>
      <c r="FKM129" s="183"/>
      <c r="FKN129" s="184"/>
      <c r="FKO129" s="183"/>
      <c r="FKP129" s="184"/>
      <c r="FKQ129" s="183"/>
      <c r="FKR129" s="184"/>
      <c r="FKS129" s="183"/>
      <c r="FKT129" s="184"/>
      <c r="FKU129" s="183"/>
      <c r="FKV129" s="184"/>
      <c r="FKW129" s="183"/>
      <c r="FKX129" s="184"/>
      <c r="FKY129" s="183"/>
      <c r="FKZ129" s="184"/>
      <c r="FLA129" s="183"/>
      <c r="FLB129" s="184"/>
      <c r="FLC129" s="183"/>
      <c r="FLD129" s="184"/>
      <c r="FLE129" s="183"/>
      <c r="FLF129" s="184"/>
      <c r="FLG129" s="183"/>
      <c r="FLH129" s="184"/>
      <c r="FLI129" s="183"/>
      <c r="FLJ129" s="184"/>
      <c r="FLK129" s="183"/>
      <c r="FLL129" s="184"/>
      <c r="FLM129" s="183"/>
      <c r="FLN129" s="184"/>
      <c r="FLO129" s="183"/>
      <c r="FLP129" s="184"/>
      <c r="FLQ129" s="183"/>
      <c r="FLR129" s="184"/>
      <c r="FLS129" s="183"/>
      <c r="FLT129" s="184"/>
      <c r="FLU129" s="183"/>
      <c r="FLV129" s="184"/>
      <c r="FLW129" s="183"/>
      <c r="FLX129" s="184"/>
      <c r="FLY129" s="183"/>
      <c r="FLZ129" s="184"/>
      <c r="FMA129" s="183"/>
      <c r="FMB129" s="184"/>
      <c r="FMC129" s="183"/>
      <c r="FMD129" s="184"/>
      <c r="FME129" s="183"/>
      <c r="FMF129" s="184"/>
      <c r="FMG129" s="183"/>
      <c r="FMH129" s="184"/>
      <c r="FMI129" s="183"/>
      <c r="FMJ129" s="184"/>
      <c r="FMK129" s="183"/>
      <c r="FML129" s="184"/>
      <c r="FMM129" s="183"/>
      <c r="FMN129" s="184"/>
      <c r="FMO129" s="183"/>
      <c r="FMP129" s="184"/>
      <c r="FMQ129" s="183"/>
      <c r="FMR129" s="184"/>
      <c r="FMS129" s="183"/>
      <c r="FMT129" s="184"/>
      <c r="FMU129" s="183"/>
      <c r="FMV129" s="184"/>
      <c r="FMW129" s="183"/>
      <c r="FMX129" s="184"/>
      <c r="FMY129" s="183"/>
      <c r="FMZ129" s="184"/>
      <c r="FNA129" s="183"/>
      <c r="FNB129" s="184"/>
      <c r="FNC129" s="183"/>
      <c r="FND129" s="184"/>
      <c r="FNE129" s="183"/>
      <c r="FNF129" s="184"/>
      <c r="FNG129" s="183"/>
      <c r="FNH129" s="184"/>
      <c r="FNI129" s="183"/>
      <c r="FNJ129" s="184"/>
      <c r="FNK129" s="183"/>
      <c r="FNL129" s="184"/>
      <c r="FNM129" s="183"/>
      <c r="FNN129" s="184"/>
      <c r="FNO129" s="183"/>
      <c r="FNP129" s="184"/>
      <c r="FNQ129" s="183"/>
      <c r="FNR129" s="184"/>
      <c r="FNS129" s="183"/>
      <c r="FNT129" s="184"/>
      <c r="FNU129" s="183"/>
      <c r="FNV129" s="184"/>
      <c r="FNW129" s="183"/>
      <c r="FNX129" s="184"/>
      <c r="FNY129" s="183"/>
      <c r="FNZ129" s="184"/>
      <c r="FOA129" s="183"/>
      <c r="FOB129" s="184"/>
      <c r="FOC129" s="183"/>
      <c r="FOD129" s="184"/>
      <c r="FOE129" s="183"/>
      <c r="FOF129" s="184"/>
      <c r="FOG129" s="183"/>
      <c r="FOH129" s="184"/>
      <c r="FOI129" s="183"/>
      <c r="FOJ129" s="184"/>
      <c r="FOK129" s="183"/>
      <c r="FOL129" s="184"/>
      <c r="FOM129" s="183"/>
      <c r="FON129" s="184"/>
      <c r="FOO129" s="183"/>
      <c r="FOP129" s="184"/>
      <c r="FOQ129" s="183"/>
      <c r="FOR129" s="184"/>
      <c r="FOS129" s="183"/>
      <c r="FOT129" s="184"/>
      <c r="FOU129" s="183"/>
      <c r="FOV129" s="184"/>
      <c r="FOW129" s="183"/>
      <c r="FOX129" s="184"/>
      <c r="FOY129" s="183"/>
      <c r="FOZ129" s="184"/>
      <c r="FPA129" s="183"/>
      <c r="FPB129" s="184"/>
      <c r="FPC129" s="183"/>
      <c r="FPD129" s="184"/>
      <c r="FPE129" s="183"/>
      <c r="FPF129" s="184"/>
      <c r="FPG129" s="183"/>
      <c r="FPH129" s="184"/>
      <c r="FPI129" s="183"/>
      <c r="FPJ129" s="184"/>
      <c r="FPK129" s="183"/>
      <c r="FPL129" s="184"/>
      <c r="FPM129" s="183"/>
      <c r="FPN129" s="184"/>
      <c r="FPO129" s="183"/>
      <c r="FPP129" s="184"/>
      <c r="FPQ129" s="183"/>
      <c r="FPR129" s="184"/>
      <c r="FPS129" s="183"/>
      <c r="FPT129" s="184"/>
      <c r="FPU129" s="183"/>
      <c r="FPV129" s="184"/>
      <c r="FPW129" s="183"/>
      <c r="FPX129" s="184"/>
      <c r="FPY129" s="183"/>
      <c r="FPZ129" s="184"/>
      <c r="FQA129" s="183"/>
      <c r="FQB129" s="184"/>
      <c r="FQC129" s="183"/>
      <c r="FQD129" s="184"/>
      <c r="FQE129" s="183"/>
      <c r="FQF129" s="184"/>
      <c r="FQG129" s="183"/>
      <c r="FQH129" s="184"/>
      <c r="FQI129" s="183"/>
      <c r="FQJ129" s="184"/>
      <c r="FQK129" s="183"/>
      <c r="FQL129" s="184"/>
      <c r="FQM129" s="183"/>
      <c r="FQN129" s="184"/>
      <c r="FQO129" s="183"/>
      <c r="FQP129" s="184"/>
      <c r="FQQ129" s="183"/>
      <c r="FQR129" s="184"/>
      <c r="FQS129" s="183"/>
      <c r="FQT129" s="184"/>
      <c r="FQU129" s="183"/>
      <c r="FQV129" s="184"/>
      <c r="FQW129" s="183"/>
      <c r="FQX129" s="184"/>
      <c r="FQY129" s="183"/>
      <c r="FQZ129" s="184"/>
      <c r="FRA129" s="183"/>
      <c r="FRB129" s="184"/>
      <c r="FRC129" s="183"/>
      <c r="FRD129" s="184"/>
      <c r="FRE129" s="183"/>
      <c r="FRF129" s="184"/>
      <c r="FRG129" s="183"/>
      <c r="FRH129" s="184"/>
      <c r="FRI129" s="183"/>
      <c r="FRJ129" s="184"/>
      <c r="FRK129" s="183"/>
      <c r="FRL129" s="184"/>
      <c r="FRM129" s="183"/>
      <c r="FRN129" s="184"/>
      <c r="FRO129" s="183"/>
      <c r="FRP129" s="184"/>
      <c r="FRQ129" s="183"/>
      <c r="FRR129" s="184"/>
      <c r="FRS129" s="183"/>
      <c r="FRT129" s="184"/>
      <c r="FRU129" s="183"/>
      <c r="FRV129" s="184"/>
      <c r="FRW129" s="183"/>
      <c r="FRX129" s="184"/>
      <c r="FRY129" s="183"/>
      <c r="FRZ129" s="184"/>
      <c r="FSA129" s="183"/>
      <c r="FSB129" s="184"/>
      <c r="FSC129" s="183"/>
      <c r="FSD129" s="184"/>
      <c r="FSE129" s="183"/>
      <c r="FSF129" s="184"/>
      <c r="FSG129" s="183"/>
      <c r="FSH129" s="184"/>
      <c r="FSI129" s="183"/>
      <c r="FSJ129" s="184"/>
      <c r="FSK129" s="183"/>
      <c r="FSL129" s="184"/>
      <c r="FSM129" s="183"/>
      <c r="FSN129" s="184"/>
      <c r="FSO129" s="183"/>
      <c r="FSP129" s="184"/>
      <c r="FSQ129" s="183"/>
      <c r="FSR129" s="184"/>
      <c r="FSS129" s="183"/>
      <c r="FST129" s="184"/>
      <c r="FSU129" s="183"/>
      <c r="FSV129" s="184"/>
      <c r="FSW129" s="183"/>
      <c r="FSX129" s="184"/>
      <c r="FSY129" s="183"/>
      <c r="FSZ129" s="184"/>
      <c r="FTA129" s="183"/>
      <c r="FTB129" s="184"/>
      <c r="FTC129" s="183"/>
      <c r="FTD129" s="184"/>
      <c r="FTE129" s="183"/>
      <c r="FTF129" s="184"/>
      <c r="FTG129" s="183"/>
      <c r="FTH129" s="184"/>
      <c r="FTI129" s="183"/>
      <c r="FTJ129" s="184"/>
      <c r="FTK129" s="183"/>
      <c r="FTL129" s="184"/>
      <c r="FTM129" s="183"/>
      <c r="FTN129" s="184"/>
      <c r="FTO129" s="183"/>
      <c r="FTP129" s="184"/>
      <c r="FTQ129" s="183"/>
      <c r="FTR129" s="184"/>
      <c r="FTS129" s="183"/>
      <c r="FTT129" s="184"/>
      <c r="FTU129" s="183"/>
      <c r="FTV129" s="184"/>
      <c r="FTW129" s="183"/>
      <c r="FTX129" s="184"/>
      <c r="FTY129" s="183"/>
      <c r="FTZ129" s="184"/>
      <c r="FUA129" s="183"/>
      <c r="FUB129" s="184"/>
      <c r="FUC129" s="183"/>
      <c r="FUD129" s="184"/>
      <c r="FUE129" s="183"/>
      <c r="FUF129" s="184"/>
      <c r="FUG129" s="183"/>
      <c r="FUH129" s="184"/>
      <c r="FUI129" s="183"/>
      <c r="FUJ129" s="184"/>
      <c r="FUK129" s="183"/>
      <c r="FUL129" s="184"/>
      <c r="FUM129" s="183"/>
      <c r="FUN129" s="184"/>
      <c r="FUO129" s="183"/>
      <c r="FUP129" s="184"/>
      <c r="FUQ129" s="183"/>
      <c r="FUR129" s="184"/>
      <c r="FUS129" s="183"/>
      <c r="FUT129" s="184"/>
      <c r="FUU129" s="183"/>
      <c r="FUV129" s="184"/>
      <c r="FUW129" s="183"/>
      <c r="FUX129" s="184"/>
      <c r="FUY129" s="183"/>
      <c r="FUZ129" s="184"/>
      <c r="FVA129" s="183"/>
      <c r="FVB129" s="184"/>
      <c r="FVC129" s="183"/>
      <c r="FVD129" s="184"/>
      <c r="FVE129" s="183"/>
      <c r="FVF129" s="184"/>
      <c r="FVG129" s="183"/>
      <c r="FVH129" s="184"/>
      <c r="FVI129" s="183"/>
      <c r="FVJ129" s="184"/>
      <c r="FVK129" s="183"/>
      <c r="FVL129" s="184"/>
      <c r="FVM129" s="183"/>
      <c r="FVN129" s="184"/>
      <c r="FVO129" s="183"/>
      <c r="FVP129" s="184"/>
      <c r="FVQ129" s="183"/>
      <c r="FVR129" s="184"/>
      <c r="FVS129" s="183"/>
      <c r="FVT129" s="184"/>
      <c r="FVU129" s="183"/>
      <c r="FVV129" s="184"/>
      <c r="FVW129" s="183"/>
      <c r="FVX129" s="184"/>
      <c r="FVY129" s="183"/>
      <c r="FVZ129" s="184"/>
      <c r="FWA129" s="183"/>
      <c r="FWB129" s="184"/>
      <c r="FWC129" s="183"/>
      <c r="FWD129" s="184"/>
      <c r="FWE129" s="183"/>
      <c r="FWF129" s="184"/>
      <c r="FWG129" s="183"/>
      <c r="FWH129" s="184"/>
      <c r="FWI129" s="183"/>
      <c r="FWJ129" s="184"/>
      <c r="FWK129" s="183"/>
      <c r="FWL129" s="184"/>
      <c r="FWM129" s="183"/>
      <c r="FWN129" s="184"/>
      <c r="FWO129" s="183"/>
      <c r="FWP129" s="184"/>
      <c r="FWQ129" s="183"/>
      <c r="FWR129" s="184"/>
      <c r="FWS129" s="183"/>
      <c r="FWT129" s="184"/>
      <c r="FWU129" s="183"/>
      <c r="FWV129" s="184"/>
      <c r="FWW129" s="183"/>
      <c r="FWX129" s="184"/>
      <c r="FWY129" s="183"/>
      <c r="FWZ129" s="184"/>
      <c r="FXA129" s="183"/>
      <c r="FXB129" s="184"/>
      <c r="FXC129" s="183"/>
      <c r="FXD129" s="184"/>
      <c r="FXE129" s="183"/>
      <c r="FXF129" s="184"/>
      <c r="FXG129" s="183"/>
      <c r="FXH129" s="184"/>
      <c r="FXI129" s="183"/>
      <c r="FXJ129" s="184"/>
      <c r="FXK129" s="183"/>
      <c r="FXL129" s="184"/>
      <c r="FXM129" s="183"/>
      <c r="FXN129" s="184"/>
      <c r="FXO129" s="183"/>
      <c r="FXP129" s="184"/>
      <c r="FXQ129" s="183"/>
      <c r="FXR129" s="184"/>
      <c r="FXS129" s="183"/>
      <c r="FXT129" s="184"/>
      <c r="FXU129" s="183"/>
      <c r="FXV129" s="184"/>
      <c r="FXW129" s="183"/>
      <c r="FXX129" s="184"/>
      <c r="FXY129" s="183"/>
      <c r="FXZ129" s="184"/>
      <c r="FYA129" s="183"/>
      <c r="FYB129" s="184"/>
      <c r="FYC129" s="183"/>
      <c r="FYD129" s="184"/>
      <c r="FYE129" s="183"/>
      <c r="FYF129" s="184"/>
      <c r="FYG129" s="183"/>
      <c r="FYH129" s="184"/>
      <c r="FYI129" s="183"/>
      <c r="FYJ129" s="184"/>
      <c r="FYK129" s="183"/>
      <c r="FYL129" s="184"/>
      <c r="FYM129" s="183"/>
      <c r="FYN129" s="184"/>
      <c r="FYO129" s="183"/>
      <c r="FYP129" s="184"/>
      <c r="FYQ129" s="183"/>
      <c r="FYR129" s="184"/>
      <c r="FYS129" s="183"/>
      <c r="FYT129" s="184"/>
      <c r="FYU129" s="183"/>
      <c r="FYV129" s="184"/>
      <c r="FYW129" s="183"/>
      <c r="FYX129" s="184"/>
      <c r="FYY129" s="183"/>
      <c r="FYZ129" s="184"/>
      <c r="FZA129" s="183"/>
      <c r="FZB129" s="184"/>
      <c r="FZC129" s="183"/>
      <c r="FZD129" s="184"/>
      <c r="FZE129" s="183"/>
      <c r="FZF129" s="184"/>
      <c r="FZG129" s="183"/>
      <c r="FZH129" s="184"/>
      <c r="FZI129" s="183"/>
      <c r="FZJ129" s="184"/>
      <c r="FZK129" s="183"/>
      <c r="FZL129" s="184"/>
      <c r="FZM129" s="183"/>
      <c r="FZN129" s="184"/>
      <c r="FZO129" s="183"/>
      <c r="FZP129" s="184"/>
      <c r="FZQ129" s="183"/>
      <c r="FZR129" s="184"/>
      <c r="FZS129" s="183"/>
      <c r="FZT129" s="184"/>
      <c r="FZU129" s="183"/>
      <c r="FZV129" s="184"/>
      <c r="FZW129" s="183"/>
      <c r="FZX129" s="184"/>
      <c r="FZY129" s="183"/>
      <c r="FZZ129" s="184"/>
      <c r="GAA129" s="183"/>
      <c r="GAB129" s="184"/>
      <c r="GAC129" s="183"/>
      <c r="GAD129" s="184"/>
      <c r="GAE129" s="183"/>
      <c r="GAF129" s="184"/>
      <c r="GAG129" s="183"/>
      <c r="GAH129" s="184"/>
      <c r="GAI129" s="183"/>
      <c r="GAJ129" s="184"/>
      <c r="GAK129" s="183"/>
      <c r="GAL129" s="184"/>
      <c r="GAM129" s="183"/>
      <c r="GAN129" s="184"/>
      <c r="GAO129" s="183"/>
      <c r="GAP129" s="184"/>
      <c r="GAQ129" s="183"/>
      <c r="GAR129" s="184"/>
      <c r="GAS129" s="183"/>
      <c r="GAT129" s="184"/>
      <c r="GAU129" s="183"/>
      <c r="GAV129" s="184"/>
      <c r="GAW129" s="183"/>
      <c r="GAX129" s="184"/>
      <c r="GAY129" s="183"/>
      <c r="GAZ129" s="184"/>
      <c r="GBA129" s="183"/>
      <c r="GBB129" s="184"/>
      <c r="GBC129" s="183"/>
      <c r="GBD129" s="184"/>
      <c r="GBE129" s="183"/>
      <c r="GBF129" s="184"/>
      <c r="GBG129" s="183"/>
      <c r="GBH129" s="184"/>
      <c r="GBI129" s="183"/>
      <c r="GBJ129" s="184"/>
      <c r="GBK129" s="183"/>
      <c r="GBL129" s="184"/>
      <c r="GBM129" s="183"/>
      <c r="GBN129" s="184"/>
      <c r="GBO129" s="183"/>
      <c r="GBP129" s="184"/>
      <c r="GBQ129" s="183"/>
      <c r="GBR129" s="184"/>
      <c r="GBS129" s="183"/>
      <c r="GBT129" s="184"/>
      <c r="GBU129" s="183"/>
      <c r="GBV129" s="184"/>
      <c r="GBW129" s="183"/>
      <c r="GBX129" s="184"/>
      <c r="GBY129" s="183"/>
      <c r="GBZ129" s="184"/>
      <c r="GCA129" s="183"/>
      <c r="GCB129" s="184"/>
      <c r="GCC129" s="183"/>
      <c r="GCD129" s="184"/>
      <c r="GCE129" s="183"/>
      <c r="GCF129" s="184"/>
      <c r="GCG129" s="183"/>
      <c r="GCH129" s="184"/>
      <c r="GCI129" s="183"/>
      <c r="GCJ129" s="184"/>
      <c r="GCK129" s="183"/>
      <c r="GCL129" s="184"/>
      <c r="GCM129" s="183"/>
      <c r="GCN129" s="184"/>
      <c r="GCO129" s="183"/>
      <c r="GCP129" s="184"/>
      <c r="GCQ129" s="183"/>
      <c r="GCR129" s="184"/>
      <c r="GCS129" s="183"/>
      <c r="GCT129" s="184"/>
      <c r="GCU129" s="183"/>
      <c r="GCV129" s="184"/>
      <c r="GCW129" s="183"/>
      <c r="GCX129" s="184"/>
      <c r="GCY129" s="183"/>
      <c r="GCZ129" s="184"/>
      <c r="GDA129" s="183"/>
      <c r="GDB129" s="184"/>
      <c r="GDC129" s="183"/>
      <c r="GDD129" s="184"/>
      <c r="GDE129" s="183"/>
      <c r="GDF129" s="184"/>
      <c r="GDG129" s="183"/>
      <c r="GDH129" s="184"/>
      <c r="GDI129" s="183"/>
      <c r="GDJ129" s="184"/>
      <c r="GDK129" s="183"/>
      <c r="GDL129" s="184"/>
      <c r="GDM129" s="183"/>
      <c r="GDN129" s="184"/>
      <c r="GDO129" s="183"/>
      <c r="GDP129" s="184"/>
      <c r="GDQ129" s="183"/>
      <c r="GDR129" s="184"/>
      <c r="GDS129" s="183"/>
      <c r="GDT129" s="184"/>
      <c r="GDU129" s="183"/>
      <c r="GDV129" s="184"/>
      <c r="GDW129" s="183"/>
      <c r="GDX129" s="184"/>
      <c r="GDY129" s="183"/>
      <c r="GDZ129" s="184"/>
      <c r="GEA129" s="183"/>
      <c r="GEB129" s="184"/>
      <c r="GEC129" s="183"/>
      <c r="GED129" s="184"/>
      <c r="GEE129" s="183"/>
      <c r="GEF129" s="184"/>
      <c r="GEG129" s="183"/>
      <c r="GEH129" s="184"/>
      <c r="GEI129" s="183"/>
      <c r="GEJ129" s="184"/>
      <c r="GEK129" s="183"/>
      <c r="GEL129" s="184"/>
      <c r="GEM129" s="183"/>
      <c r="GEN129" s="184"/>
      <c r="GEO129" s="183"/>
      <c r="GEP129" s="184"/>
      <c r="GEQ129" s="183"/>
      <c r="GER129" s="184"/>
      <c r="GES129" s="183"/>
      <c r="GET129" s="184"/>
      <c r="GEU129" s="183"/>
      <c r="GEV129" s="184"/>
      <c r="GEW129" s="183"/>
      <c r="GEX129" s="184"/>
      <c r="GEY129" s="183"/>
      <c r="GEZ129" s="184"/>
      <c r="GFA129" s="183"/>
      <c r="GFB129" s="184"/>
      <c r="GFC129" s="183"/>
      <c r="GFD129" s="184"/>
      <c r="GFE129" s="183"/>
      <c r="GFF129" s="184"/>
      <c r="GFG129" s="183"/>
      <c r="GFH129" s="184"/>
      <c r="GFI129" s="183"/>
      <c r="GFJ129" s="184"/>
      <c r="GFK129" s="183"/>
      <c r="GFL129" s="184"/>
      <c r="GFM129" s="183"/>
      <c r="GFN129" s="184"/>
      <c r="GFO129" s="183"/>
      <c r="GFP129" s="184"/>
      <c r="GFQ129" s="183"/>
      <c r="GFR129" s="184"/>
      <c r="GFS129" s="183"/>
      <c r="GFT129" s="184"/>
      <c r="GFU129" s="183"/>
      <c r="GFV129" s="184"/>
      <c r="GFW129" s="183"/>
      <c r="GFX129" s="184"/>
      <c r="GFY129" s="183"/>
      <c r="GFZ129" s="184"/>
      <c r="GGA129" s="183"/>
      <c r="GGB129" s="184"/>
      <c r="GGC129" s="183"/>
      <c r="GGD129" s="184"/>
      <c r="GGE129" s="183"/>
      <c r="GGF129" s="184"/>
      <c r="GGG129" s="183"/>
      <c r="GGH129" s="184"/>
      <c r="GGI129" s="183"/>
      <c r="GGJ129" s="184"/>
      <c r="GGK129" s="183"/>
      <c r="GGL129" s="184"/>
      <c r="GGM129" s="183"/>
      <c r="GGN129" s="184"/>
      <c r="GGO129" s="183"/>
      <c r="GGP129" s="184"/>
      <c r="GGQ129" s="183"/>
      <c r="GGR129" s="184"/>
      <c r="GGS129" s="183"/>
      <c r="GGT129" s="184"/>
      <c r="GGU129" s="183"/>
      <c r="GGV129" s="184"/>
      <c r="GGW129" s="183"/>
      <c r="GGX129" s="184"/>
      <c r="GGY129" s="183"/>
      <c r="GGZ129" s="184"/>
      <c r="GHA129" s="183"/>
      <c r="GHB129" s="184"/>
      <c r="GHC129" s="183"/>
      <c r="GHD129" s="184"/>
      <c r="GHE129" s="183"/>
      <c r="GHF129" s="184"/>
      <c r="GHG129" s="183"/>
      <c r="GHH129" s="184"/>
      <c r="GHI129" s="183"/>
      <c r="GHJ129" s="184"/>
      <c r="GHK129" s="183"/>
      <c r="GHL129" s="184"/>
      <c r="GHM129" s="183"/>
      <c r="GHN129" s="184"/>
      <c r="GHO129" s="183"/>
      <c r="GHP129" s="184"/>
      <c r="GHQ129" s="183"/>
      <c r="GHR129" s="184"/>
      <c r="GHS129" s="183"/>
      <c r="GHT129" s="184"/>
      <c r="GHU129" s="183"/>
      <c r="GHV129" s="184"/>
      <c r="GHW129" s="183"/>
      <c r="GHX129" s="184"/>
      <c r="GHY129" s="183"/>
      <c r="GHZ129" s="184"/>
      <c r="GIA129" s="183"/>
      <c r="GIB129" s="184"/>
      <c r="GIC129" s="183"/>
      <c r="GID129" s="184"/>
      <c r="GIE129" s="183"/>
      <c r="GIF129" s="184"/>
      <c r="GIG129" s="183"/>
      <c r="GIH129" s="184"/>
      <c r="GII129" s="183"/>
      <c r="GIJ129" s="184"/>
      <c r="GIK129" s="183"/>
      <c r="GIL129" s="184"/>
      <c r="GIM129" s="183"/>
      <c r="GIN129" s="184"/>
      <c r="GIO129" s="183"/>
      <c r="GIP129" s="184"/>
      <c r="GIQ129" s="183"/>
      <c r="GIR129" s="184"/>
      <c r="GIS129" s="183"/>
      <c r="GIT129" s="184"/>
      <c r="GIU129" s="183"/>
      <c r="GIV129" s="184"/>
      <c r="GIW129" s="183"/>
      <c r="GIX129" s="184"/>
      <c r="GIY129" s="183"/>
      <c r="GIZ129" s="184"/>
      <c r="GJA129" s="183"/>
      <c r="GJB129" s="184"/>
      <c r="GJC129" s="183"/>
      <c r="GJD129" s="184"/>
      <c r="GJE129" s="183"/>
      <c r="GJF129" s="184"/>
      <c r="GJG129" s="183"/>
      <c r="GJH129" s="184"/>
      <c r="GJI129" s="183"/>
      <c r="GJJ129" s="184"/>
      <c r="GJK129" s="183"/>
      <c r="GJL129" s="184"/>
      <c r="GJM129" s="183"/>
      <c r="GJN129" s="184"/>
      <c r="GJO129" s="183"/>
      <c r="GJP129" s="184"/>
      <c r="GJQ129" s="183"/>
      <c r="GJR129" s="184"/>
      <c r="GJS129" s="183"/>
      <c r="GJT129" s="184"/>
      <c r="GJU129" s="183"/>
      <c r="GJV129" s="184"/>
      <c r="GJW129" s="183"/>
      <c r="GJX129" s="184"/>
      <c r="GJY129" s="183"/>
      <c r="GJZ129" s="184"/>
      <c r="GKA129" s="183"/>
      <c r="GKB129" s="184"/>
      <c r="GKC129" s="183"/>
      <c r="GKD129" s="184"/>
      <c r="GKE129" s="183"/>
      <c r="GKF129" s="184"/>
      <c r="GKG129" s="183"/>
      <c r="GKH129" s="184"/>
      <c r="GKI129" s="183"/>
      <c r="GKJ129" s="184"/>
      <c r="GKK129" s="183"/>
      <c r="GKL129" s="184"/>
      <c r="GKM129" s="183"/>
      <c r="GKN129" s="184"/>
      <c r="GKO129" s="183"/>
      <c r="GKP129" s="184"/>
      <c r="GKQ129" s="183"/>
      <c r="GKR129" s="184"/>
      <c r="GKS129" s="183"/>
      <c r="GKT129" s="184"/>
      <c r="GKU129" s="183"/>
      <c r="GKV129" s="184"/>
      <c r="GKW129" s="183"/>
      <c r="GKX129" s="184"/>
      <c r="GKY129" s="183"/>
      <c r="GKZ129" s="184"/>
      <c r="GLA129" s="183"/>
      <c r="GLB129" s="184"/>
      <c r="GLC129" s="183"/>
      <c r="GLD129" s="184"/>
      <c r="GLE129" s="183"/>
      <c r="GLF129" s="184"/>
      <c r="GLG129" s="183"/>
      <c r="GLH129" s="184"/>
      <c r="GLI129" s="183"/>
      <c r="GLJ129" s="184"/>
      <c r="GLK129" s="183"/>
      <c r="GLL129" s="184"/>
      <c r="GLM129" s="183"/>
      <c r="GLN129" s="184"/>
      <c r="GLO129" s="183"/>
      <c r="GLP129" s="184"/>
      <c r="GLQ129" s="183"/>
      <c r="GLR129" s="184"/>
      <c r="GLS129" s="183"/>
      <c r="GLT129" s="184"/>
      <c r="GLU129" s="183"/>
      <c r="GLV129" s="184"/>
      <c r="GLW129" s="183"/>
      <c r="GLX129" s="184"/>
      <c r="GLY129" s="183"/>
      <c r="GLZ129" s="184"/>
      <c r="GMA129" s="183"/>
      <c r="GMB129" s="184"/>
      <c r="GMC129" s="183"/>
      <c r="GMD129" s="184"/>
      <c r="GME129" s="183"/>
      <c r="GMF129" s="184"/>
      <c r="GMG129" s="183"/>
      <c r="GMH129" s="184"/>
      <c r="GMI129" s="183"/>
      <c r="GMJ129" s="184"/>
      <c r="GMK129" s="183"/>
      <c r="GML129" s="184"/>
      <c r="GMM129" s="183"/>
      <c r="GMN129" s="184"/>
      <c r="GMO129" s="183"/>
      <c r="GMP129" s="184"/>
      <c r="GMQ129" s="183"/>
      <c r="GMR129" s="184"/>
      <c r="GMS129" s="183"/>
      <c r="GMT129" s="184"/>
      <c r="GMU129" s="183"/>
      <c r="GMV129" s="184"/>
      <c r="GMW129" s="183"/>
      <c r="GMX129" s="184"/>
      <c r="GMY129" s="183"/>
      <c r="GMZ129" s="184"/>
      <c r="GNA129" s="183"/>
      <c r="GNB129" s="184"/>
      <c r="GNC129" s="183"/>
      <c r="GND129" s="184"/>
      <c r="GNE129" s="183"/>
      <c r="GNF129" s="184"/>
      <c r="GNG129" s="183"/>
      <c r="GNH129" s="184"/>
      <c r="GNI129" s="183"/>
      <c r="GNJ129" s="184"/>
      <c r="GNK129" s="183"/>
      <c r="GNL129" s="184"/>
      <c r="GNM129" s="183"/>
      <c r="GNN129" s="184"/>
      <c r="GNO129" s="183"/>
      <c r="GNP129" s="184"/>
      <c r="GNQ129" s="183"/>
      <c r="GNR129" s="184"/>
      <c r="GNS129" s="183"/>
      <c r="GNT129" s="184"/>
      <c r="GNU129" s="183"/>
      <c r="GNV129" s="184"/>
      <c r="GNW129" s="183"/>
      <c r="GNX129" s="184"/>
      <c r="GNY129" s="183"/>
      <c r="GNZ129" s="184"/>
      <c r="GOA129" s="183"/>
      <c r="GOB129" s="184"/>
      <c r="GOC129" s="183"/>
      <c r="GOD129" s="184"/>
      <c r="GOE129" s="183"/>
      <c r="GOF129" s="184"/>
      <c r="GOG129" s="183"/>
      <c r="GOH129" s="184"/>
      <c r="GOI129" s="183"/>
      <c r="GOJ129" s="184"/>
      <c r="GOK129" s="183"/>
      <c r="GOL129" s="184"/>
      <c r="GOM129" s="183"/>
      <c r="GON129" s="184"/>
      <c r="GOO129" s="183"/>
      <c r="GOP129" s="184"/>
      <c r="GOQ129" s="183"/>
      <c r="GOR129" s="184"/>
      <c r="GOS129" s="183"/>
      <c r="GOT129" s="184"/>
      <c r="GOU129" s="183"/>
      <c r="GOV129" s="184"/>
      <c r="GOW129" s="183"/>
      <c r="GOX129" s="184"/>
      <c r="GOY129" s="183"/>
      <c r="GOZ129" s="184"/>
      <c r="GPA129" s="183"/>
      <c r="GPB129" s="184"/>
      <c r="GPC129" s="183"/>
      <c r="GPD129" s="184"/>
      <c r="GPE129" s="183"/>
      <c r="GPF129" s="184"/>
      <c r="GPG129" s="183"/>
      <c r="GPH129" s="184"/>
      <c r="GPI129" s="183"/>
      <c r="GPJ129" s="184"/>
      <c r="GPK129" s="183"/>
      <c r="GPL129" s="184"/>
      <c r="GPM129" s="183"/>
      <c r="GPN129" s="184"/>
      <c r="GPO129" s="183"/>
      <c r="GPP129" s="184"/>
      <c r="GPQ129" s="183"/>
      <c r="GPR129" s="184"/>
      <c r="GPS129" s="183"/>
      <c r="GPT129" s="184"/>
      <c r="GPU129" s="183"/>
      <c r="GPV129" s="184"/>
      <c r="GPW129" s="183"/>
      <c r="GPX129" s="184"/>
      <c r="GPY129" s="183"/>
      <c r="GPZ129" s="184"/>
      <c r="GQA129" s="183"/>
      <c r="GQB129" s="184"/>
      <c r="GQC129" s="183"/>
      <c r="GQD129" s="184"/>
      <c r="GQE129" s="183"/>
      <c r="GQF129" s="184"/>
      <c r="GQG129" s="183"/>
      <c r="GQH129" s="184"/>
      <c r="GQI129" s="183"/>
      <c r="GQJ129" s="184"/>
      <c r="GQK129" s="183"/>
      <c r="GQL129" s="184"/>
      <c r="GQM129" s="183"/>
      <c r="GQN129" s="184"/>
      <c r="GQO129" s="183"/>
      <c r="GQP129" s="184"/>
      <c r="GQQ129" s="183"/>
      <c r="GQR129" s="184"/>
      <c r="GQS129" s="183"/>
      <c r="GQT129" s="184"/>
      <c r="GQU129" s="183"/>
      <c r="GQV129" s="184"/>
      <c r="GQW129" s="183"/>
      <c r="GQX129" s="184"/>
      <c r="GQY129" s="183"/>
      <c r="GQZ129" s="184"/>
      <c r="GRA129" s="183"/>
      <c r="GRB129" s="184"/>
      <c r="GRC129" s="183"/>
      <c r="GRD129" s="184"/>
      <c r="GRE129" s="183"/>
      <c r="GRF129" s="184"/>
      <c r="GRG129" s="183"/>
      <c r="GRH129" s="184"/>
      <c r="GRI129" s="183"/>
      <c r="GRJ129" s="184"/>
      <c r="GRK129" s="183"/>
      <c r="GRL129" s="184"/>
      <c r="GRM129" s="183"/>
      <c r="GRN129" s="184"/>
      <c r="GRO129" s="183"/>
      <c r="GRP129" s="184"/>
      <c r="GRQ129" s="183"/>
      <c r="GRR129" s="184"/>
      <c r="GRS129" s="183"/>
      <c r="GRT129" s="184"/>
      <c r="GRU129" s="183"/>
      <c r="GRV129" s="184"/>
      <c r="GRW129" s="183"/>
      <c r="GRX129" s="184"/>
      <c r="GRY129" s="183"/>
      <c r="GRZ129" s="184"/>
      <c r="GSA129" s="183"/>
      <c r="GSB129" s="184"/>
      <c r="GSC129" s="183"/>
      <c r="GSD129" s="184"/>
      <c r="GSE129" s="183"/>
      <c r="GSF129" s="184"/>
      <c r="GSG129" s="183"/>
      <c r="GSH129" s="184"/>
      <c r="GSI129" s="183"/>
      <c r="GSJ129" s="184"/>
      <c r="GSK129" s="183"/>
      <c r="GSL129" s="184"/>
      <c r="GSM129" s="183"/>
      <c r="GSN129" s="184"/>
      <c r="GSO129" s="183"/>
      <c r="GSP129" s="184"/>
      <c r="GSQ129" s="183"/>
      <c r="GSR129" s="184"/>
      <c r="GSS129" s="183"/>
      <c r="GST129" s="184"/>
      <c r="GSU129" s="183"/>
      <c r="GSV129" s="184"/>
      <c r="GSW129" s="183"/>
      <c r="GSX129" s="184"/>
      <c r="GSY129" s="183"/>
      <c r="GSZ129" s="184"/>
      <c r="GTA129" s="183"/>
      <c r="GTB129" s="184"/>
      <c r="GTC129" s="183"/>
      <c r="GTD129" s="184"/>
      <c r="GTE129" s="183"/>
      <c r="GTF129" s="184"/>
      <c r="GTG129" s="183"/>
      <c r="GTH129" s="184"/>
      <c r="GTI129" s="183"/>
      <c r="GTJ129" s="184"/>
      <c r="GTK129" s="183"/>
      <c r="GTL129" s="184"/>
      <c r="GTM129" s="183"/>
      <c r="GTN129" s="184"/>
      <c r="GTO129" s="183"/>
      <c r="GTP129" s="184"/>
      <c r="GTQ129" s="183"/>
      <c r="GTR129" s="184"/>
      <c r="GTS129" s="183"/>
      <c r="GTT129" s="184"/>
      <c r="GTU129" s="183"/>
      <c r="GTV129" s="184"/>
      <c r="GTW129" s="183"/>
      <c r="GTX129" s="184"/>
      <c r="GTY129" s="183"/>
      <c r="GTZ129" s="184"/>
      <c r="GUA129" s="183"/>
      <c r="GUB129" s="184"/>
      <c r="GUC129" s="183"/>
      <c r="GUD129" s="184"/>
      <c r="GUE129" s="183"/>
      <c r="GUF129" s="184"/>
      <c r="GUG129" s="183"/>
      <c r="GUH129" s="184"/>
      <c r="GUI129" s="183"/>
      <c r="GUJ129" s="184"/>
      <c r="GUK129" s="183"/>
      <c r="GUL129" s="184"/>
      <c r="GUM129" s="183"/>
      <c r="GUN129" s="184"/>
      <c r="GUO129" s="183"/>
      <c r="GUP129" s="184"/>
      <c r="GUQ129" s="183"/>
      <c r="GUR129" s="184"/>
      <c r="GUS129" s="183"/>
      <c r="GUT129" s="184"/>
      <c r="GUU129" s="183"/>
      <c r="GUV129" s="184"/>
      <c r="GUW129" s="183"/>
      <c r="GUX129" s="184"/>
      <c r="GUY129" s="183"/>
      <c r="GUZ129" s="184"/>
      <c r="GVA129" s="183"/>
      <c r="GVB129" s="184"/>
      <c r="GVC129" s="183"/>
      <c r="GVD129" s="184"/>
      <c r="GVE129" s="183"/>
      <c r="GVF129" s="184"/>
      <c r="GVG129" s="183"/>
      <c r="GVH129" s="184"/>
      <c r="GVI129" s="183"/>
      <c r="GVJ129" s="184"/>
      <c r="GVK129" s="183"/>
      <c r="GVL129" s="184"/>
      <c r="GVM129" s="183"/>
      <c r="GVN129" s="184"/>
      <c r="GVO129" s="183"/>
      <c r="GVP129" s="184"/>
      <c r="GVQ129" s="183"/>
      <c r="GVR129" s="184"/>
      <c r="GVS129" s="183"/>
      <c r="GVT129" s="184"/>
      <c r="GVU129" s="183"/>
      <c r="GVV129" s="184"/>
      <c r="GVW129" s="183"/>
      <c r="GVX129" s="184"/>
      <c r="GVY129" s="183"/>
      <c r="GVZ129" s="184"/>
      <c r="GWA129" s="183"/>
      <c r="GWB129" s="184"/>
      <c r="GWC129" s="183"/>
      <c r="GWD129" s="184"/>
      <c r="GWE129" s="183"/>
      <c r="GWF129" s="184"/>
      <c r="GWG129" s="183"/>
      <c r="GWH129" s="184"/>
      <c r="GWI129" s="183"/>
      <c r="GWJ129" s="184"/>
      <c r="GWK129" s="183"/>
      <c r="GWL129" s="184"/>
      <c r="GWM129" s="183"/>
      <c r="GWN129" s="184"/>
      <c r="GWO129" s="183"/>
      <c r="GWP129" s="184"/>
      <c r="GWQ129" s="183"/>
      <c r="GWR129" s="184"/>
      <c r="GWS129" s="183"/>
      <c r="GWT129" s="184"/>
      <c r="GWU129" s="183"/>
      <c r="GWV129" s="184"/>
      <c r="GWW129" s="183"/>
      <c r="GWX129" s="184"/>
      <c r="GWY129" s="183"/>
      <c r="GWZ129" s="184"/>
      <c r="GXA129" s="183"/>
      <c r="GXB129" s="184"/>
      <c r="GXC129" s="183"/>
      <c r="GXD129" s="184"/>
      <c r="GXE129" s="183"/>
      <c r="GXF129" s="184"/>
      <c r="GXG129" s="183"/>
      <c r="GXH129" s="184"/>
      <c r="GXI129" s="183"/>
      <c r="GXJ129" s="184"/>
      <c r="GXK129" s="183"/>
      <c r="GXL129" s="184"/>
      <c r="GXM129" s="183"/>
      <c r="GXN129" s="184"/>
      <c r="GXO129" s="183"/>
      <c r="GXP129" s="184"/>
      <c r="GXQ129" s="183"/>
      <c r="GXR129" s="184"/>
      <c r="GXS129" s="183"/>
      <c r="GXT129" s="184"/>
      <c r="GXU129" s="183"/>
      <c r="GXV129" s="184"/>
      <c r="GXW129" s="183"/>
      <c r="GXX129" s="184"/>
      <c r="GXY129" s="183"/>
      <c r="GXZ129" s="184"/>
      <c r="GYA129" s="183"/>
      <c r="GYB129" s="184"/>
      <c r="GYC129" s="183"/>
      <c r="GYD129" s="184"/>
      <c r="GYE129" s="183"/>
      <c r="GYF129" s="184"/>
      <c r="GYG129" s="183"/>
      <c r="GYH129" s="184"/>
      <c r="GYI129" s="183"/>
      <c r="GYJ129" s="184"/>
      <c r="GYK129" s="183"/>
      <c r="GYL129" s="184"/>
      <c r="GYM129" s="183"/>
      <c r="GYN129" s="184"/>
      <c r="GYO129" s="183"/>
      <c r="GYP129" s="184"/>
      <c r="GYQ129" s="183"/>
      <c r="GYR129" s="184"/>
      <c r="GYS129" s="183"/>
      <c r="GYT129" s="184"/>
      <c r="GYU129" s="183"/>
      <c r="GYV129" s="184"/>
      <c r="GYW129" s="183"/>
      <c r="GYX129" s="184"/>
      <c r="GYY129" s="183"/>
      <c r="GYZ129" s="184"/>
      <c r="GZA129" s="183"/>
      <c r="GZB129" s="184"/>
      <c r="GZC129" s="183"/>
      <c r="GZD129" s="184"/>
      <c r="GZE129" s="183"/>
      <c r="GZF129" s="184"/>
      <c r="GZG129" s="183"/>
      <c r="GZH129" s="184"/>
      <c r="GZI129" s="183"/>
      <c r="GZJ129" s="184"/>
      <c r="GZK129" s="183"/>
      <c r="GZL129" s="184"/>
      <c r="GZM129" s="183"/>
      <c r="GZN129" s="184"/>
      <c r="GZO129" s="183"/>
      <c r="GZP129" s="184"/>
      <c r="GZQ129" s="183"/>
      <c r="GZR129" s="184"/>
      <c r="GZS129" s="183"/>
      <c r="GZT129" s="184"/>
      <c r="GZU129" s="183"/>
      <c r="GZV129" s="184"/>
      <c r="GZW129" s="183"/>
      <c r="GZX129" s="184"/>
      <c r="GZY129" s="183"/>
      <c r="GZZ129" s="184"/>
      <c r="HAA129" s="183"/>
      <c r="HAB129" s="184"/>
      <c r="HAC129" s="183"/>
      <c r="HAD129" s="184"/>
      <c r="HAE129" s="183"/>
      <c r="HAF129" s="184"/>
      <c r="HAG129" s="183"/>
      <c r="HAH129" s="184"/>
      <c r="HAI129" s="183"/>
      <c r="HAJ129" s="184"/>
      <c r="HAK129" s="183"/>
      <c r="HAL129" s="184"/>
      <c r="HAM129" s="183"/>
      <c r="HAN129" s="184"/>
      <c r="HAO129" s="183"/>
      <c r="HAP129" s="184"/>
      <c r="HAQ129" s="183"/>
      <c r="HAR129" s="184"/>
      <c r="HAS129" s="183"/>
      <c r="HAT129" s="184"/>
      <c r="HAU129" s="183"/>
      <c r="HAV129" s="184"/>
      <c r="HAW129" s="183"/>
      <c r="HAX129" s="184"/>
      <c r="HAY129" s="183"/>
      <c r="HAZ129" s="184"/>
      <c r="HBA129" s="183"/>
      <c r="HBB129" s="184"/>
      <c r="HBC129" s="183"/>
      <c r="HBD129" s="184"/>
      <c r="HBE129" s="183"/>
      <c r="HBF129" s="184"/>
      <c r="HBG129" s="183"/>
      <c r="HBH129" s="184"/>
      <c r="HBI129" s="183"/>
      <c r="HBJ129" s="184"/>
      <c r="HBK129" s="183"/>
      <c r="HBL129" s="184"/>
      <c r="HBM129" s="183"/>
      <c r="HBN129" s="184"/>
      <c r="HBO129" s="183"/>
      <c r="HBP129" s="184"/>
      <c r="HBQ129" s="183"/>
      <c r="HBR129" s="184"/>
      <c r="HBS129" s="183"/>
      <c r="HBT129" s="184"/>
      <c r="HBU129" s="183"/>
      <c r="HBV129" s="184"/>
      <c r="HBW129" s="183"/>
      <c r="HBX129" s="184"/>
      <c r="HBY129" s="183"/>
      <c r="HBZ129" s="184"/>
      <c r="HCA129" s="183"/>
      <c r="HCB129" s="184"/>
      <c r="HCC129" s="183"/>
      <c r="HCD129" s="184"/>
      <c r="HCE129" s="183"/>
      <c r="HCF129" s="184"/>
      <c r="HCG129" s="183"/>
      <c r="HCH129" s="184"/>
      <c r="HCI129" s="183"/>
      <c r="HCJ129" s="184"/>
      <c r="HCK129" s="183"/>
      <c r="HCL129" s="184"/>
      <c r="HCM129" s="183"/>
      <c r="HCN129" s="184"/>
      <c r="HCO129" s="183"/>
      <c r="HCP129" s="184"/>
      <c r="HCQ129" s="183"/>
      <c r="HCR129" s="184"/>
      <c r="HCS129" s="183"/>
      <c r="HCT129" s="184"/>
      <c r="HCU129" s="183"/>
      <c r="HCV129" s="184"/>
      <c r="HCW129" s="183"/>
      <c r="HCX129" s="184"/>
      <c r="HCY129" s="183"/>
      <c r="HCZ129" s="184"/>
      <c r="HDA129" s="183"/>
      <c r="HDB129" s="184"/>
      <c r="HDC129" s="183"/>
      <c r="HDD129" s="184"/>
      <c r="HDE129" s="183"/>
      <c r="HDF129" s="184"/>
      <c r="HDG129" s="183"/>
      <c r="HDH129" s="184"/>
      <c r="HDI129" s="183"/>
      <c r="HDJ129" s="184"/>
      <c r="HDK129" s="183"/>
      <c r="HDL129" s="184"/>
      <c r="HDM129" s="183"/>
      <c r="HDN129" s="184"/>
      <c r="HDO129" s="183"/>
      <c r="HDP129" s="184"/>
      <c r="HDQ129" s="183"/>
      <c r="HDR129" s="184"/>
      <c r="HDS129" s="183"/>
      <c r="HDT129" s="184"/>
      <c r="HDU129" s="183"/>
      <c r="HDV129" s="184"/>
      <c r="HDW129" s="183"/>
      <c r="HDX129" s="184"/>
      <c r="HDY129" s="183"/>
      <c r="HDZ129" s="184"/>
      <c r="HEA129" s="183"/>
      <c r="HEB129" s="184"/>
      <c r="HEC129" s="183"/>
      <c r="HED129" s="184"/>
      <c r="HEE129" s="183"/>
      <c r="HEF129" s="184"/>
      <c r="HEG129" s="183"/>
      <c r="HEH129" s="184"/>
      <c r="HEI129" s="183"/>
      <c r="HEJ129" s="184"/>
      <c r="HEK129" s="183"/>
      <c r="HEL129" s="184"/>
      <c r="HEM129" s="183"/>
      <c r="HEN129" s="184"/>
      <c r="HEO129" s="183"/>
      <c r="HEP129" s="184"/>
      <c r="HEQ129" s="183"/>
      <c r="HER129" s="184"/>
      <c r="HES129" s="183"/>
      <c r="HET129" s="184"/>
      <c r="HEU129" s="183"/>
      <c r="HEV129" s="184"/>
      <c r="HEW129" s="183"/>
      <c r="HEX129" s="184"/>
      <c r="HEY129" s="183"/>
      <c r="HEZ129" s="184"/>
      <c r="HFA129" s="183"/>
      <c r="HFB129" s="184"/>
      <c r="HFC129" s="183"/>
      <c r="HFD129" s="184"/>
      <c r="HFE129" s="183"/>
      <c r="HFF129" s="184"/>
      <c r="HFG129" s="183"/>
      <c r="HFH129" s="184"/>
      <c r="HFI129" s="183"/>
      <c r="HFJ129" s="184"/>
      <c r="HFK129" s="183"/>
      <c r="HFL129" s="184"/>
      <c r="HFM129" s="183"/>
      <c r="HFN129" s="184"/>
      <c r="HFO129" s="183"/>
      <c r="HFP129" s="184"/>
      <c r="HFQ129" s="183"/>
      <c r="HFR129" s="184"/>
      <c r="HFS129" s="183"/>
      <c r="HFT129" s="184"/>
      <c r="HFU129" s="183"/>
      <c r="HFV129" s="184"/>
      <c r="HFW129" s="183"/>
      <c r="HFX129" s="184"/>
      <c r="HFY129" s="183"/>
      <c r="HFZ129" s="184"/>
      <c r="HGA129" s="183"/>
      <c r="HGB129" s="184"/>
      <c r="HGC129" s="183"/>
      <c r="HGD129" s="184"/>
      <c r="HGE129" s="183"/>
      <c r="HGF129" s="184"/>
      <c r="HGG129" s="183"/>
      <c r="HGH129" s="184"/>
      <c r="HGI129" s="183"/>
      <c r="HGJ129" s="184"/>
      <c r="HGK129" s="183"/>
      <c r="HGL129" s="184"/>
      <c r="HGM129" s="183"/>
      <c r="HGN129" s="184"/>
      <c r="HGO129" s="183"/>
      <c r="HGP129" s="184"/>
      <c r="HGQ129" s="183"/>
      <c r="HGR129" s="184"/>
      <c r="HGS129" s="183"/>
      <c r="HGT129" s="184"/>
      <c r="HGU129" s="183"/>
      <c r="HGV129" s="184"/>
      <c r="HGW129" s="183"/>
      <c r="HGX129" s="184"/>
      <c r="HGY129" s="183"/>
      <c r="HGZ129" s="184"/>
      <c r="HHA129" s="183"/>
      <c r="HHB129" s="184"/>
      <c r="HHC129" s="183"/>
      <c r="HHD129" s="184"/>
      <c r="HHE129" s="183"/>
      <c r="HHF129" s="184"/>
      <c r="HHG129" s="183"/>
      <c r="HHH129" s="184"/>
      <c r="HHI129" s="183"/>
      <c r="HHJ129" s="184"/>
      <c r="HHK129" s="183"/>
      <c r="HHL129" s="184"/>
      <c r="HHM129" s="183"/>
      <c r="HHN129" s="184"/>
      <c r="HHO129" s="183"/>
      <c r="HHP129" s="184"/>
      <c r="HHQ129" s="183"/>
      <c r="HHR129" s="184"/>
      <c r="HHS129" s="183"/>
      <c r="HHT129" s="184"/>
      <c r="HHU129" s="183"/>
      <c r="HHV129" s="184"/>
      <c r="HHW129" s="183"/>
      <c r="HHX129" s="184"/>
      <c r="HHY129" s="183"/>
      <c r="HHZ129" s="184"/>
      <c r="HIA129" s="183"/>
      <c r="HIB129" s="184"/>
      <c r="HIC129" s="183"/>
      <c r="HID129" s="184"/>
      <c r="HIE129" s="183"/>
      <c r="HIF129" s="184"/>
      <c r="HIG129" s="183"/>
      <c r="HIH129" s="184"/>
      <c r="HII129" s="183"/>
      <c r="HIJ129" s="184"/>
      <c r="HIK129" s="183"/>
      <c r="HIL129" s="184"/>
      <c r="HIM129" s="183"/>
      <c r="HIN129" s="184"/>
      <c r="HIO129" s="183"/>
      <c r="HIP129" s="184"/>
      <c r="HIQ129" s="183"/>
      <c r="HIR129" s="184"/>
      <c r="HIS129" s="183"/>
      <c r="HIT129" s="184"/>
      <c r="HIU129" s="183"/>
      <c r="HIV129" s="184"/>
      <c r="HIW129" s="183"/>
      <c r="HIX129" s="184"/>
      <c r="HIY129" s="183"/>
      <c r="HIZ129" s="184"/>
      <c r="HJA129" s="183"/>
      <c r="HJB129" s="184"/>
      <c r="HJC129" s="183"/>
      <c r="HJD129" s="184"/>
      <c r="HJE129" s="183"/>
      <c r="HJF129" s="184"/>
      <c r="HJG129" s="183"/>
      <c r="HJH129" s="184"/>
      <c r="HJI129" s="183"/>
      <c r="HJJ129" s="184"/>
      <c r="HJK129" s="183"/>
      <c r="HJL129" s="184"/>
      <c r="HJM129" s="183"/>
      <c r="HJN129" s="184"/>
      <c r="HJO129" s="183"/>
      <c r="HJP129" s="184"/>
      <c r="HJQ129" s="183"/>
      <c r="HJR129" s="184"/>
      <c r="HJS129" s="183"/>
      <c r="HJT129" s="184"/>
      <c r="HJU129" s="183"/>
      <c r="HJV129" s="184"/>
      <c r="HJW129" s="183"/>
      <c r="HJX129" s="184"/>
      <c r="HJY129" s="183"/>
      <c r="HJZ129" s="184"/>
      <c r="HKA129" s="183"/>
      <c r="HKB129" s="184"/>
      <c r="HKC129" s="183"/>
      <c r="HKD129" s="184"/>
      <c r="HKE129" s="183"/>
      <c r="HKF129" s="184"/>
      <c r="HKG129" s="183"/>
      <c r="HKH129" s="184"/>
      <c r="HKI129" s="183"/>
      <c r="HKJ129" s="184"/>
      <c r="HKK129" s="183"/>
      <c r="HKL129" s="184"/>
      <c r="HKM129" s="183"/>
      <c r="HKN129" s="184"/>
      <c r="HKO129" s="183"/>
      <c r="HKP129" s="184"/>
      <c r="HKQ129" s="183"/>
      <c r="HKR129" s="184"/>
      <c r="HKS129" s="183"/>
      <c r="HKT129" s="184"/>
      <c r="HKU129" s="183"/>
      <c r="HKV129" s="184"/>
      <c r="HKW129" s="183"/>
      <c r="HKX129" s="184"/>
      <c r="HKY129" s="183"/>
      <c r="HKZ129" s="184"/>
      <c r="HLA129" s="183"/>
      <c r="HLB129" s="184"/>
      <c r="HLC129" s="183"/>
      <c r="HLD129" s="184"/>
      <c r="HLE129" s="183"/>
      <c r="HLF129" s="184"/>
      <c r="HLG129" s="183"/>
      <c r="HLH129" s="184"/>
      <c r="HLI129" s="183"/>
      <c r="HLJ129" s="184"/>
      <c r="HLK129" s="183"/>
      <c r="HLL129" s="184"/>
      <c r="HLM129" s="183"/>
      <c r="HLN129" s="184"/>
      <c r="HLO129" s="183"/>
      <c r="HLP129" s="184"/>
      <c r="HLQ129" s="183"/>
      <c r="HLR129" s="184"/>
      <c r="HLS129" s="183"/>
      <c r="HLT129" s="184"/>
      <c r="HLU129" s="183"/>
      <c r="HLV129" s="184"/>
      <c r="HLW129" s="183"/>
      <c r="HLX129" s="184"/>
      <c r="HLY129" s="183"/>
      <c r="HLZ129" s="184"/>
      <c r="HMA129" s="183"/>
      <c r="HMB129" s="184"/>
      <c r="HMC129" s="183"/>
      <c r="HMD129" s="184"/>
      <c r="HME129" s="183"/>
      <c r="HMF129" s="184"/>
      <c r="HMG129" s="183"/>
      <c r="HMH129" s="184"/>
      <c r="HMI129" s="183"/>
      <c r="HMJ129" s="184"/>
      <c r="HMK129" s="183"/>
      <c r="HML129" s="184"/>
      <c r="HMM129" s="183"/>
      <c r="HMN129" s="184"/>
      <c r="HMO129" s="183"/>
      <c r="HMP129" s="184"/>
      <c r="HMQ129" s="183"/>
      <c r="HMR129" s="184"/>
      <c r="HMS129" s="183"/>
      <c r="HMT129" s="184"/>
      <c r="HMU129" s="183"/>
      <c r="HMV129" s="184"/>
      <c r="HMW129" s="183"/>
      <c r="HMX129" s="184"/>
      <c r="HMY129" s="183"/>
      <c r="HMZ129" s="184"/>
      <c r="HNA129" s="183"/>
      <c r="HNB129" s="184"/>
      <c r="HNC129" s="183"/>
      <c r="HND129" s="184"/>
      <c r="HNE129" s="183"/>
      <c r="HNF129" s="184"/>
      <c r="HNG129" s="183"/>
      <c r="HNH129" s="184"/>
      <c r="HNI129" s="183"/>
      <c r="HNJ129" s="184"/>
      <c r="HNK129" s="183"/>
      <c r="HNL129" s="184"/>
      <c r="HNM129" s="183"/>
      <c r="HNN129" s="184"/>
      <c r="HNO129" s="183"/>
      <c r="HNP129" s="184"/>
      <c r="HNQ129" s="183"/>
      <c r="HNR129" s="184"/>
      <c r="HNS129" s="183"/>
      <c r="HNT129" s="184"/>
      <c r="HNU129" s="183"/>
      <c r="HNV129" s="184"/>
      <c r="HNW129" s="183"/>
      <c r="HNX129" s="184"/>
      <c r="HNY129" s="183"/>
      <c r="HNZ129" s="184"/>
      <c r="HOA129" s="183"/>
      <c r="HOB129" s="184"/>
      <c r="HOC129" s="183"/>
      <c r="HOD129" s="184"/>
      <c r="HOE129" s="183"/>
      <c r="HOF129" s="184"/>
      <c r="HOG129" s="183"/>
      <c r="HOH129" s="184"/>
      <c r="HOI129" s="183"/>
      <c r="HOJ129" s="184"/>
      <c r="HOK129" s="183"/>
      <c r="HOL129" s="184"/>
      <c r="HOM129" s="183"/>
      <c r="HON129" s="184"/>
      <c r="HOO129" s="183"/>
      <c r="HOP129" s="184"/>
      <c r="HOQ129" s="183"/>
      <c r="HOR129" s="184"/>
      <c r="HOS129" s="183"/>
      <c r="HOT129" s="184"/>
      <c r="HOU129" s="183"/>
      <c r="HOV129" s="184"/>
      <c r="HOW129" s="183"/>
      <c r="HOX129" s="184"/>
      <c r="HOY129" s="183"/>
      <c r="HOZ129" s="184"/>
      <c r="HPA129" s="183"/>
      <c r="HPB129" s="184"/>
      <c r="HPC129" s="183"/>
      <c r="HPD129" s="184"/>
      <c r="HPE129" s="183"/>
      <c r="HPF129" s="184"/>
      <c r="HPG129" s="183"/>
      <c r="HPH129" s="184"/>
      <c r="HPI129" s="183"/>
      <c r="HPJ129" s="184"/>
      <c r="HPK129" s="183"/>
      <c r="HPL129" s="184"/>
      <c r="HPM129" s="183"/>
      <c r="HPN129" s="184"/>
      <c r="HPO129" s="183"/>
      <c r="HPP129" s="184"/>
      <c r="HPQ129" s="183"/>
      <c r="HPR129" s="184"/>
      <c r="HPS129" s="183"/>
      <c r="HPT129" s="184"/>
      <c r="HPU129" s="183"/>
      <c r="HPV129" s="184"/>
      <c r="HPW129" s="183"/>
      <c r="HPX129" s="184"/>
      <c r="HPY129" s="183"/>
      <c r="HPZ129" s="184"/>
      <c r="HQA129" s="183"/>
      <c r="HQB129" s="184"/>
      <c r="HQC129" s="183"/>
      <c r="HQD129" s="184"/>
      <c r="HQE129" s="183"/>
      <c r="HQF129" s="184"/>
      <c r="HQG129" s="183"/>
      <c r="HQH129" s="184"/>
      <c r="HQI129" s="183"/>
      <c r="HQJ129" s="184"/>
      <c r="HQK129" s="183"/>
      <c r="HQL129" s="184"/>
      <c r="HQM129" s="183"/>
      <c r="HQN129" s="184"/>
      <c r="HQO129" s="183"/>
      <c r="HQP129" s="184"/>
      <c r="HQQ129" s="183"/>
      <c r="HQR129" s="184"/>
      <c r="HQS129" s="183"/>
      <c r="HQT129" s="184"/>
      <c r="HQU129" s="183"/>
      <c r="HQV129" s="184"/>
      <c r="HQW129" s="183"/>
      <c r="HQX129" s="184"/>
      <c r="HQY129" s="183"/>
      <c r="HQZ129" s="184"/>
      <c r="HRA129" s="183"/>
      <c r="HRB129" s="184"/>
      <c r="HRC129" s="183"/>
      <c r="HRD129" s="184"/>
      <c r="HRE129" s="183"/>
      <c r="HRF129" s="184"/>
      <c r="HRG129" s="183"/>
      <c r="HRH129" s="184"/>
      <c r="HRI129" s="183"/>
      <c r="HRJ129" s="184"/>
      <c r="HRK129" s="183"/>
      <c r="HRL129" s="184"/>
      <c r="HRM129" s="183"/>
      <c r="HRN129" s="184"/>
      <c r="HRO129" s="183"/>
      <c r="HRP129" s="184"/>
      <c r="HRQ129" s="183"/>
      <c r="HRR129" s="184"/>
      <c r="HRS129" s="183"/>
      <c r="HRT129" s="184"/>
      <c r="HRU129" s="183"/>
      <c r="HRV129" s="184"/>
      <c r="HRW129" s="183"/>
      <c r="HRX129" s="184"/>
      <c r="HRY129" s="183"/>
      <c r="HRZ129" s="184"/>
      <c r="HSA129" s="183"/>
      <c r="HSB129" s="184"/>
      <c r="HSC129" s="183"/>
      <c r="HSD129" s="184"/>
      <c r="HSE129" s="183"/>
      <c r="HSF129" s="184"/>
      <c r="HSG129" s="183"/>
      <c r="HSH129" s="184"/>
      <c r="HSI129" s="183"/>
      <c r="HSJ129" s="184"/>
      <c r="HSK129" s="183"/>
      <c r="HSL129" s="184"/>
      <c r="HSM129" s="183"/>
      <c r="HSN129" s="184"/>
      <c r="HSO129" s="183"/>
      <c r="HSP129" s="184"/>
      <c r="HSQ129" s="183"/>
      <c r="HSR129" s="184"/>
      <c r="HSS129" s="183"/>
      <c r="HST129" s="184"/>
      <c r="HSU129" s="183"/>
      <c r="HSV129" s="184"/>
      <c r="HSW129" s="183"/>
      <c r="HSX129" s="184"/>
      <c r="HSY129" s="183"/>
      <c r="HSZ129" s="184"/>
      <c r="HTA129" s="183"/>
      <c r="HTB129" s="184"/>
      <c r="HTC129" s="183"/>
      <c r="HTD129" s="184"/>
      <c r="HTE129" s="183"/>
      <c r="HTF129" s="184"/>
      <c r="HTG129" s="183"/>
      <c r="HTH129" s="184"/>
      <c r="HTI129" s="183"/>
      <c r="HTJ129" s="184"/>
      <c r="HTK129" s="183"/>
      <c r="HTL129" s="184"/>
      <c r="HTM129" s="183"/>
      <c r="HTN129" s="184"/>
      <c r="HTO129" s="183"/>
      <c r="HTP129" s="184"/>
      <c r="HTQ129" s="183"/>
      <c r="HTR129" s="184"/>
      <c r="HTS129" s="183"/>
      <c r="HTT129" s="184"/>
      <c r="HTU129" s="183"/>
      <c r="HTV129" s="184"/>
      <c r="HTW129" s="183"/>
      <c r="HTX129" s="184"/>
      <c r="HTY129" s="183"/>
      <c r="HTZ129" s="184"/>
      <c r="HUA129" s="183"/>
      <c r="HUB129" s="184"/>
      <c r="HUC129" s="183"/>
      <c r="HUD129" s="184"/>
      <c r="HUE129" s="183"/>
      <c r="HUF129" s="184"/>
      <c r="HUG129" s="183"/>
      <c r="HUH129" s="184"/>
      <c r="HUI129" s="183"/>
      <c r="HUJ129" s="184"/>
      <c r="HUK129" s="183"/>
      <c r="HUL129" s="184"/>
      <c r="HUM129" s="183"/>
      <c r="HUN129" s="184"/>
      <c r="HUO129" s="183"/>
      <c r="HUP129" s="184"/>
      <c r="HUQ129" s="183"/>
      <c r="HUR129" s="184"/>
      <c r="HUS129" s="183"/>
      <c r="HUT129" s="184"/>
      <c r="HUU129" s="183"/>
      <c r="HUV129" s="184"/>
      <c r="HUW129" s="183"/>
      <c r="HUX129" s="184"/>
      <c r="HUY129" s="183"/>
      <c r="HUZ129" s="184"/>
      <c r="HVA129" s="183"/>
      <c r="HVB129" s="184"/>
      <c r="HVC129" s="183"/>
      <c r="HVD129" s="184"/>
      <c r="HVE129" s="183"/>
      <c r="HVF129" s="184"/>
      <c r="HVG129" s="183"/>
      <c r="HVH129" s="184"/>
      <c r="HVI129" s="183"/>
      <c r="HVJ129" s="184"/>
      <c r="HVK129" s="183"/>
      <c r="HVL129" s="184"/>
      <c r="HVM129" s="183"/>
      <c r="HVN129" s="184"/>
      <c r="HVO129" s="183"/>
      <c r="HVP129" s="184"/>
      <c r="HVQ129" s="183"/>
      <c r="HVR129" s="184"/>
      <c r="HVS129" s="183"/>
      <c r="HVT129" s="184"/>
      <c r="HVU129" s="183"/>
      <c r="HVV129" s="184"/>
      <c r="HVW129" s="183"/>
      <c r="HVX129" s="184"/>
      <c r="HVY129" s="183"/>
      <c r="HVZ129" s="184"/>
      <c r="HWA129" s="183"/>
      <c r="HWB129" s="184"/>
      <c r="HWC129" s="183"/>
      <c r="HWD129" s="184"/>
      <c r="HWE129" s="183"/>
      <c r="HWF129" s="184"/>
      <c r="HWG129" s="183"/>
      <c r="HWH129" s="184"/>
      <c r="HWI129" s="183"/>
      <c r="HWJ129" s="184"/>
      <c r="HWK129" s="183"/>
      <c r="HWL129" s="184"/>
      <c r="HWM129" s="183"/>
      <c r="HWN129" s="184"/>
      <c r="HWO129" s="183"/>
      <c r="HWP129" s="184"/>
      <c r="HWQ129" s="183"/>
      <c r="HWR129" s="184"/>
      <c r="HWS129" s="183"/>
      <c r="HWT129" s="184"/>
      <c r="HWU129" s="183"/>
      <c r="HWV129" s="184"/>
      <c r="HWW129" s="183"/>
      <c r="HWX129" s="184"/>
      <c r="HWY129" s="183"/>
      <c r="HWZ129" s="184"/>
      <c r="HXA129" s="183"/>
      <c r="HXB129" s="184"/>
      <c r="HXC129" s="183"/>
      <c r="HXD129" s="184"/>
      <c r="HXE129" s="183"/>
      <c r="HXF129" s="184"/>
      <c r="HXG129" s="183"/>
      <c r="HXH129" s="184"/>
      <c r="HXI129" s="183"/>
      <c r="HXJ129" s="184"/>
      <c r="HXK129" s="183"/>
      <c r="HXL129" s="184"/>
      <c r="HXM129" s="183"/>
      <c r="HXN129" s="184"/>
      <c r="HXO129" s="183"/>
      <c r="HXP129" s="184"/>
      <c r="HXQ129" s="183"/>
      <c r="HXR129" s="184"/>
      <c r="HXS129" s="183"/>
      <c r="HXT129" s="184"/>
      <c r="HXU129" s="183"/>
      <c r="HXV129" s="184"/>
      <c r="HXW129" s="183"/>
      <c r="HXX129" s="184"/>
      <c r="HXY129" s="183"/>
      <c r="HXZ129" s="184"/>
      <c r="HYA129" s="183"/>
      <c r="HYB129" s="184"/>
      <c r="HYC129" s="183"/>
      <c r="HYD129" s="184"/>
      <c r="HYE129" s="183"/>
      <c r="HYF129" s="184"/>
      <c r="HYG129" s="183"/>
      <c r="HYH129" s="184"/>
      <c r="HYI129" s="183"/>
      <c r="HYJ129" s="184"/>
      <c r="HYK129" s="183"/>
      <c r="HYL129" s="184"/>
      <c r="HYM129" s="183"/>
      <c r="HYN129" s="184"/>
      <c r="HYO129" s="183"/>
      <c r="HYP129" s="184"/>
      <c r="HYQ129" s="183"/>
      <c r="HYR129" s="184"/>
      <c r="HYS129" s="183"/>
      <c r="HYT129" s="184"/>
      <c r="HYU129" s="183"/>
      <c r="HYV129" s="184"/>
      <c r="HYW129" s="183"/>
      <c r="HYX129" s="184"/>
      <c r="HYY129" s="183"/>
      <c r="HYZ129" s="184"/>
      <c r="HZA129" s="183"/>
      <c r="HZB129" s="184"/>
      <c r="HZC129" s="183"/>
      <c r="HZD129" s="184"/>
      <c r="HZE129" s="183"/>
      <c r="HZF129" s="184"/>
      <c r="HZG129" s="183"/>
      <c r="HZH129" s="184"/>
      <c r="HZI129" s="183"/>
      <c r="HZJ129" s="184"/>
      <c r="HZK129" s="183"/>
      <c r="HZL129" s="184"/>
      <c r="HZM129" s="183"/>
      <c r="HZN129" s="184"/>
      <c r="HZO129" s="183"/>
      <c r="HZP129" s="184"/>
      <c r="HZQ129" s="183"/>
      <c r="HZR129" s="184"/>
      <c r="HZS129" s="183"/>
      <c r="HZT129" s="184"/>
      <c r="HZU129" s="183"/>
      <c r="HZV129" s="184"/>
      <c r="HZW129" s="183"/>
      <c r="HZX129" s="184"/>
      <c r="HZY129" s="183"/>
      <c r="HZZ129" s="184"/>
      <c r="IAA129" s="183"/>
      <c r="IAB129" s="184"/>
      <c r="IAC129" s="183"/>
      <c r="IAD129" s="184"/>
      <c r="IAE129" s="183"/>
      <c r="IAF129" s="184"/>
      <c r="IAG129" s="183"/>
      <c r="IAH129" s="184"/>
      <c r="IAI129" s="183"/>
      <c r="IAJ129" s="184"/>
      <c r="IAK129" s="183"/>
      <c r="IAL129" s="184"/>
      <c r="IAM129" s="183"/>
      <c r="IAN129" s="184"/>
      <c r="IAO129" s="183"/>
      <c r="IAP129" s="184"/>
      <c r="IAQ129" s="183"/>
      <c r="IAR129" s="184"/>
      <c r="IAS129" s="183"/>
      <c r="IAT129" s="184"/>
      <c r="IAU129" s="183"/>
      <c r="IAV129" s="184"/>
      <c r="IAW129" s="183"/>
      <c r="IAX129" s="184"/>
      <c r="IAY129" s="183"/>
      <c r="IAZ129" s="184"/>
      <c r="IBA129" s="183"/>
      <c r="IBB129" s="184"/>
      <c r="IBC129" s="183"/>
      <c r="IBD129" s="184"/>
      <c r="IBE129" s="183"/>
      <c r="IBF129" s="184"/>
      <c r="IBG129" s="183"/>
      <c r="IBH129" s="184"/>
      <c r="IBI129" s="183"/>
      <c r="IBJ129" s="184"/>
      <c r="IBK129" s="183"/>
      <c r="IBL129" s="184"/>
      <c r="IBM129" s="183"/>
      <c r="IBN129" s="184"/>
      <c r="IBO129" s="183"/>
      <c r="IBP129" s="184"/>
      <c r="IBQ129" s="183"/>
      <c r="IBR129" s="184"/>
      <c r="IBS129" s="183"/>
      <c r="IBT129" s="184"/>
      <c r="IBU129" s="183"/>
      <c r="IBV129" s="184"/>
      <c r="IBW129" s="183"/>
      <c r="IBX129" s="184"/>
      <c r="IBY129" s="183"/>
      <c r="IBZ129" s="184"/>
      <c r="ICA129" s="183"/>
      <c r="ICB129" s="184"/>
      <c r="ICC129" s="183"/>
      <c r="ICD129" s="184"/>
      <c r="ICE129" s="183"/>
      <c r="ICF129" s="184"/>
      <c r="ICG129" s="183"/>
      <c r="ICH129" s="184"/>
      <c r="ICI129" s="183"/>
      <c r="ICJ129" s="184"/>
      <c r="ICK129" s="183"/>
      <c r="ICL129" s="184"/>
      <c r="ICM129" s="183"/>
      <c r="ICN129" s="184"/>
      <c r="ICO129" s="183"/>
      <c r="ICP129" s="184"/>
      <c r="ICQ129" s="183"/>
      <c r="ICR129" s="184"/>
      <c r="ICS129" s="183"/>
      <c r="ICT129" s="184"/>
      <c r="ICU129" s="183"/>
      <c r="ICV129" s="184"/>
      <c r="ICW129" s="183"/>
      <c r="ICX129" s="184"/>
      <c r="ICY129" s="183"/>
      <c r="ICZ129" s="184"/>
      <c r="IDA129" s="183"/>
      <c r="IDB129" s="184"/>
      <c r="IDC129" s="183"/>
      <c r="IDD129" s="184"/>
      <c r="IDE129" s="183"/>
      <c r="IDF129" s="184"/>
      <c r="IDG129" s="183"/>
      <c r="IDH129" s="184"/>
      <c r="IDI129" s="183"/>
      <c r="IDJ129" s="184"/>
      <c r="IDK129" s="183"/>
      <c r="IDL129" s="184"/>
      <c r="IDM129" s="183"/>
      <c r="IDN129" s="184"/>
      <c r="IDO129" s="183"/>
      <c r="IDP129" s="184"/>
      <c r="IDQ129" s="183"/>
      <c r="IDR129" s="184"/>
      <c r="IDS129" s="183"/>
      <c r="IDT129" s="184"/>
      <c r="IDU129" s="183"/>
      <c r="IDV129" s="184"/>
      <c r="IDW129" s="183"/>
      <c r="IDX129" s="184"/>
      <c r="IDY129" s="183"/>
      <c r="IDZ129" s="184"/>
      <c r="IEA129" s="183"/>
      <c r="IEB129" s="184"/>
      <c r="IEC129" s="183"/>
      <c r="IED129" s="184"/>
      <c r="IEE129" s="183"/>
      <c r="IEF129" s="184"/>
      <c r="IEG129" s="183"/>
      <c r="IEH129" s="184"/>
      <c r="IEI129" s="183"/>
      <c r="IEJ129" s="184"/>
      <c r="IEK129" s="183"/>
      <c r="IEL129" s="184"/>
      <c r="IEM129" s="183"/>
      <c r="IEN129" s="184"/>
      <c r="IEO129" s="183"/>
      <c r="IEP129" s="184"/>
      <c r="IEQ129" s="183"/>
      <c r="IER129" s="184"/>
      <c r="IES129" s="183"/>
      <c r="IET129" s="184"/>
      <c r="IEU129" s="183"/>
      <c r="IEV129" s="184"/>
      <c r="IEW129" s="183"/>
      <c r="IEX129" s="184"/>
      <c r="IEY129" s="183"/>
      <c r="IEZ129" s="184"/>
      <c r="IFA129" s="183"/>
      <c r="IFB129" s="184"/>
      <c r="IFC129" s="183"/>
      <c r="IFD129" s="184"/>
      <c r="IFE129" s="183"/>
      <c r="IFF129" s="184"/>
      <c r="IFG129" s="183"/>
      <c r="IFH129" s="184"/>
      <c r="IFI129" s="183"/>
      <c r="IFJ129" s="184"/>
      <c r="IFK129" s="183"/>
      <c r="IFL129" s="184"/>
      <c r="IFM129" s="183"/>
      <c r="IFN129" s="184"/>
      <c r="IFO129" s="183"/>
      <c r="IFP129" s="184"/>
      <c r="IFQ129" s="183"/>
      <c r="IFR129" s="184"/>
      <c r="IFS129" s="183"/>
      <c r="IFT129" s="184"/>
      <c r="IFU129" s="183"/>
      <c r="IFV129" s="184"/>
      <c r="IFW129" s="183"/>
      <c r="IFX129" s="184"/>
      <c r="IFY129" s="183"/>
      <c r="IFZ129" s="184"/>
      <c r="IGA129" s="183"/>
      <c r="IGB129" s="184"/>
      <c r="IGC129" s="183"/>
      <c r="IGD129" s="184"/>
      <c r="IGE129" s="183"/>
      <c r="IGF129" s="184"/>
      <c r="IGG129" s="183"/>
      <c r="IGH129" s="184"/>
      <c r="IGI129" s="183"/>
      <c r="IGJ129" s="184"/>
      <c r="IGK129" s="183"/>
      <c r="IGL129" s="184"/>
      <c r="IGM129" s="183"/>
      <c r="IGN129" s="184"/>
      <c r="IGO129" s="183"/>
      <c r="IGP129" s="184"/>
      <c r="IGQ129" s="183"/>
      <c r="IGR129" s="184"/>
      <c r="IGS129" s="183"/>
      <c r="IGT129" s="184"/>
      <c r="IGU129" s="183"/>
      <c r="IGV129" s="184"/>
      <c r="IGW129" s="183"/>
      <c r="IGX129" s="184"/>
      <c r="IGY129" s="183"/>
      <c r="IGZ129" s="184"/>
      <c r="IHA129" s="183"/>
      <c r="IHB129" s="184"/>
      <c r="IHC129" s="183"/>
      <c r="IHD129" s="184"/>
      <c r="IHE129" s="183"/>
      <c r="IHF129" s="184"/>
      <c r="IHG129" s="183"/>
      <c r="IHH129" s="184"/>
      <c r="IHI129" s="183"/>
      <c r="IHJ129" s="184"/>
      <c r="IHK129" s="183"/>
      <c r="IHL129" s="184"/>
      <c r="IHM129" s="183"/>
      <c r="IHN129" s="184"/>
      <c r="IHO129" s="183"/>
      <c r="IHP129" s="184"/>
      <c r="IHQ129" s="183"/>
      <c r="IHR129" s="184"/>
      <c r="IHS129" s="183"/>
      <c r="IHT129" s="184"/>
      <c r="IHU129" s="183"/>
      <c r="IHV129" s="184"/>
      <c r="IHW129" s="183"/>
      <c r="IHX129" s="184"/>
      <c r="IHY129" s="183"/>
      <c r="IHZ129" s="184"/>
      <c r="IIA129" s="183"/>
      <c r="IIB129" s="184"/>
      <c r="IIC129" s="183"/>
      <c r="IID129" s="184"/>
      <c r="IIE129" s="183"/>
      <c r="IIF129" s="184"/>
      <c r="IIG129" s="183"/>
      <c r="IIH129" s="184"/>
      <c r="III129" s="183"/>
      <c r="IIJ129" s="184"/>
      <c r="IIK129" s="183"/>
      <c r="IIL129" s="184"/>
      <c r="IIM129" s="183"/>
      <c r="IIN129" s="184"/>
      <c r="IIO129" s="183"/>
      <c r="IIP129" s="184"/>
      <c r="IIQ129" s="183"/>
      <c r="IIR129" s="184"/>
      <c r="IIS129" s="183"/>
      <c r="IIT129" s="184"/>
      <c r="IIU129" s="183"/>
      <c r="IIV129" s="184"/>
      <c r="IIW129" s="183"/>
      <c r="IIX129" s="184"/>
      <c r="IIY129" s="183"/>
      <c r="IIZ129" s="184"/>
      <c r="IJA129" s="183"/>
      <c r="IJB129" s="184"/>
      <c r="IJC129" s="183"/>
      <c r="IJD129" s="184"/>
      <c r="IJE129" s="183"/>
      <c r="IJF129" s="184"/>
      <c r="IJG129" s="183"/>
      <c r="IJH129" s="184"/>
      <c r="IJI129" s="183"/>
      <c r="IJJ129" s="184"/>
      <c r="IJK129" s="183"/>
      <c r="IJL129" s="184"/>
      <c r="IJM129" s="183"/>
      <c r="IJN129" s="184"/>
      <c r="IJO129" s="183"/>
      <c r="IJP129" s="184"/>
      <c r="IJQ129" s="183"/>
      <c r="IJR129" s="184"/>
      <c r="IJS129" s="183"/>
      <c r="IJT129" s="184"/>
      <c r="IJU129" s="183"/>
      <c r="IJV129" s="184"/>
      <c r="IJW129" s="183"/>
      <c r="IJX129" s="184"/>
      <c r="IJY129" s="183"/>
      <c r="IJZ129" s="184"/>
      <c r="IKA129" s="183"/>
      <c r="IKB129" s="184"/>
      <c r="IKC129" s="183"/>
      <c r="IKD129" s="184"/>
      <c r="IKE129" s="183"/>
      <c r="IKF129" s="184"/>
      <c r="IKG129" s="183"/>
      <c r="IKH129" s="184"/>
      <c r="IKI129" s="183"/>
      <c r="IKJ129" s="184"/>
      <c r="IKK129" s="183"/>
      <c r="IKL129" s="184"/>
      <c r="IKM129" s="183"/>
      <c r="IKN129" s="184"/>
      <c r="IKO129" s="183"/>
      <c r="IKP129" s="184"/>
      <c r="IKQ129" s="183"/>
      <c r="IKR129" s="184"/>
      <c r="IKS129" s="183"/>
      <c r="IKT129" s="184"/>
      <c r="IKU129" s="183"/>
      <c r="IKV129" s="184"/>
      <c r="IKW129" s="183"/>
      <c r="IKX129" s="184"/>
      <c r="IKY129" s="183"/>
      <c r="IKZ129" s="184"/>
      <c r="ILA129" s="183"/>
      <c r="ILB129" s="184"/>
      <c r="ILC129" s="183"/>
      <c r="ILD129" s="184"/>
      <c r="ILE129" s="183"/>
      <c r="ILF129" s="184"/>
      <c r="ILG129" s="183"/>
      <c r="ILH129" s="184"/>
      <c r="ILI129" s="183"/>
      <c r="ILJ129" s="184"/>
      <c r="ILK129" s="183"/>
      <c r="ILL129" s="184"/>
      <c r="ILM129" s="183"/>
      <c r="ILN129" s="184"/>
      <c r="ILO129" s="183"/>
      <c r="ILP129" s="184"/>
      <c r="ILQ129" s="183"/>
      <c r="ILR129" s="184"/>
      <c r="ILS129" s="183"/>
      <c r="ILT129" s="184"/>
      <c r="ILU129" s="183"/>
      <c r="ILV129" s="184"/>
      <c r="ILW129" s="183"/>
      <c r="ILX129" s="184"/>
      <c r="ILY129" s="183"/>
      <c r="ILZ129" s="184"/>
      <c r="IMA129" s="183"/>
      <c r="IMB129" s="184"/>
      <c r="IMC129" s="183"/>
      <c r="IMD129" s="184"/>
      <c r="IME129" s="183"/>
      <c r="IMF129" s="184"/>
      <c r="IMG129" s="183"/>
      <c r="IMH129" s="184"/>
      <c r="IMI129" s="183"/>
      <c r="IMJ129" s="184"/>
      <c r="IMK129" s="183"/>
      <c r="IML129" s="184"/>
      <c r="IMM129" s="183"/>
      <c r="IMN129" s="184"/>
      <c r="IMO129" s="183"/>
      <c r="IMP129" s="184"/>
      <c r="IMQ129" s="183"/>
      <c r="IMR129" s="184"/>
      <c r="IMS129" s="183"/>
      <c r="IMT129" s="184"/>
      <c r="IMU129" s="183"/>
      <c r="IMV129" s="184"/>
      <c r="IMW129" s="183"/>
      <c r="IMX129" s="184"/>
      <c r="IMY129" s="183"/>
      <c r="IMZ129" s="184"/>
      <c r="INA129" s="183"/>
      <c r="INB129" s="184"/>
      <c r="INC129" s="183"/>
      <c r="IND129" s="184"/>
      <c r="INE129" s="183"/>
      <c r="INF129" s="184"/>
      <c r="ING129" s="183"/>
      <c r="INH129" s="184"/>
      <c r="INI129" s="183"/>
      <c r="INJ129" s="184"/>
      <c r="INK129" s="183"/>
      <c r="INL129" s="184"/>
      <c r="INM129" s="183"/>
      <c r="INN129" s="184"/>
      <c r="INO129" s="183"/>
      <c r="INP129" s="184"/>
      <c r="INQ129" s="183"/>
      <c r="INR129" s="184"/>
      <c r="INS129" s="183"/>
      <c r="INT129" s="184"/>
      <c r="INU129" s="183"/>
      <c r="INV129" s="184"/>
      <c r="INW129" s="183"/>
      <c r="INX129" s="184"/>
      <c r="INY129" s="183"/>
      <c r="INZ129" s="184"/>
      <c r="IOA129" s="183"/>
      <c r="IOB129" s="184"/>
      <c r="IOC129" s="183"/>
      <c r="IOD129" s="184"/>
      <c r="IOE129" s="183"/>
      <c r="IOF129" s="184"/>
      <c r="IOG129" s="183"/>
      <c r="IOH129" s="184"/>
      <c r="IOI129" s="183"/>
      <c r="IOJ129" s="184"/>
      <c r="IOK129" s="183"/>
      <c r="IOL129" s="184"/>
      <c r="IOM129" s="183"/>
      <c r="ION129" s="184"/>
      <c r="IOO129" s="183"/>
      <c r="IOP129" s="184"/>
      <c r="IOQ129" s="183"/>
      <c r="IOR129" s="184"/>
      <c r="IOS129" s="183"/>
      <c r="IOT129" s="184"/>
      <c r="IOU129" s="183"/>
      <c r="IOV129" s="184"/>
      <c r="IOW129" s="183"/>
      <c r="IOX129" s="184"/>
      <c r="IOY129" s="183"/>
      <c r="IOZ129" s="184"/>
      <c r="IPA129" s="183"/>
      <c r="IPB129" s="184"/>
      <c r="IPC129" s="183"/>
      <c r="IPD129" s="184"/>
      <c r="IPE129" s="183"/>
      <c r="IPF129" s="184"/>
      <c r="IPG129" s="183"/>
      <c r="IPH129" s="184"/>
      <c r="IPI129" s="183"/>
      <c r="IPJ129" s="184"/>
      <c r="IPK129" s="183"/>
      <c r="IPL129" s="184"/>
      <c r="IPM129" s="183"/>
      <c r="IPN129" s="184"/>
      <c r="IPO129" s="183"/>
      <c r="IPP129" s="184"/>
      <c r="IPQ129" s="183"/>
      <c r="IPR129" s="184"/>
      <c r="IPS129" s="183"/>
      <c r="IPT129" s="184"/>
      <c r="IPU129" s="183"/>
      <c r="IPV129" s="184"/>
      <c r="IPW129" s="183"/>
      <c r="IPX129" s="184"/>
      <c r="IPY129" s="183"/>
      <c r="IPZ129" s="184"/>
      <c r="IQA129" s="183"/>
      <c r="IQB129" s="184"/>
      <c r="IQC129" s="183"/>
      <c r="IQD129" s="184"/>
      <c r="IQE129" s="183"/>
      <c r="IQF129" s="184"/>
      <c r="IQG129" s="183"/>
      <c r="IQH129" s="184"/>
      <c r="IQI129" s="183"/>
      <c r="IQJ129" s="184"/>
      <c r="IQK129" s="183"/>
      <c r="IQL129" s="184"/>
      <c r="IQM129" s="183"/>
      <c r="IQN129" s="184"/>
      <c r="IQO129" s="183"/>
      <c r="IQP129" s="184"/>
      <c r="IQQ129" s="183"/>
      <c r="IQR129" s="184"/>
      <c r="IQS129" s="183"/>
      <c r="IQT129" s="184"/>
      <c r="IQU129" s="183"/>
      <c r="IQV129" s="184"/>
      <c r="IQW129" s="183"/>
      <c r="IQX129" s="184"/>
      <c r="IQY129" s="183"/>
      <c r="IQZ129" s="184"/>
      <c r="IRA129" s="183"/>
      <c r="IRB129" s="184"/>
      <c r="IRC129" s="183"/>
      <c r="IRD129" s="184"/>
      <c r="IRE129" s="183"/>
      <c r="IRF129" s="184"/>
      <c r="IRG129" s="183"/>
      <c r="IRH129" s="184"/>
      <c r="IRI129" s="183"/>
      <c r="IRJ129" s="184"/>
      <c r="IRK129" s="183"/>
      <c r="IRL129" s="184"/>
      <c r="IRM129" s="183"/>
      <c r="IRN129" s="184"/>
      <c r="IRO129" s="183"/>
      <c r="IRP129" s="184"/>
      <c r="IRQ129" s="183"/>
      <c r="IRR129" s="184"/>
      <c r="IRS129" s="183"/>
      <c r="IRT129" s="184"/>
      <c r="IRU129" s="183"/>
      <c r="IRV129" s="184"/>
      <c r="IRW129" s="183"/>
      <c r="IRX129" s="184"/>
      <c r="IRY129" s="183"/>
      <c r="IRZ129" s="184"/>
      <c r="ISA129" s="183"/>
      <c r="ISB129" s="184"/>
      <c r="ISC129" s="183"/>
      <c r="ISD129" s="184"/>
      <c r="ISE129" s="183"/>
      <c r="ISF129" s="184"/>
      <c r="ISG129" s="183"/>
      <c r="ISH129" s="184"/>
      <c r="ISI129" s="183"/>
      <c r="ISJ129" s="184"/>
      <c r="ISK129" s="183"/>
      <c r="ISL129" s="184"/>
      <c r="ISM129" s="183"/>
      <c r="ISN129" s="184"/>
      <c r="ISO129" s="183"/>
      <c r="ISP129" s="184"/>
      <c r="ISQ129" s="183"/>
      <c r="ISR129" s="184"/>
      <c r="ISS129" s="183"/>
      <c r="IST129" s="184"/>
      <c r="ISU129" s="183"/>
      <c r="ISV129" s="184"/>
      <c r="ISW129" s="183"/>
      <c r="ISX129" s="184"/>
      <c r="ISY129" s="183"/>
      <c r="ISZ129" s="184"/>
      <c r="ITA129" s="183"/>
      <c r="ITB129" s="184"/>
      <c r="ITC129" s="183"/>
      <c r="ITD129" s="184"/>
      <c r="ITE129" s="183"/>
      <c r="ITF129" s="184"/>
      <c r="ITG129" s="183"/>
      <c r="ITH129" s="184"/>
      <c r="ITI129" s="183"/>
      <c r="ITJ129" s="184"/>
      <c r="ITK129" s="183"/>
      <c r="ITL129" s="184"/>
      <c r="ITM129" s="183"/>
      <c r="ITN129" s="184"/>
      <c r="ITO129" s="183"/>
      <c r="ITP129" s="184"/>
      <c r="ITQ129" s="183"/>
      <c r="ITR129" s="184"/>
      <c r="ITS129" s="183"/>
      <c r="ITT129" s="184"/>
      <c r="ITU129" s="183"/>
      <c r="ITV129" s="184"/>
      <c r="ITW129" s="183"/>
      <c r="ITX129" s="184"/>
      <c r="ITY129" s="183"/>
      <c r="ITZ129" s="184"/>
      <c r="IUA129" s="183"/>
      <c r="IUB129" s="184"/>
      <c r="IUC129" s="183"/>
      <c r="IUD129" s="184"/>
      <c r="IUE129" s="183"/>
      <c r="IUF129" s="184"/>
      <c r="IUG129" s="183"/>
      <c r="IUH129" s="184"/>
      <c r="IUI129" s="183"/>
      <c r="IUJ129" s="184"/>
      <c r="IUK129" s="183"/>
      <c r="IUL129" s="184"/>
      <c r="IUM129" s="183"/>
      <c r="IUN129" s="184"/>
      <c r="IUO129" s="183"/>
      <c r="IUP129" s="184"/>
      <c r="IUQ129" s="183"/>
      <c r="IUR129" s="184"/>
      <c r="IUS129" s="183"/>
      <c r="IUT129" s="184"/>
      <c r="IUU129" s="183"/>
      <c r="IUV129" s="184"/>
      <c r="IUW129" s="183"/>
      <c r="IUX129" s="184"/>
      <c r="IUY129" s="183"/>
      <c r="IUZ129" s="184"/>
      <c r="IVA129" s="183"/>
      <c r="IVB129" s="184"/>
      <c r="IVC129" s="183"/>
      <c r="IVD129" s="184"/>
      <c r="IVE129" s="183"/>
      <c r="IVF129" s="184"/>
      <c r="IVG129" s="183"/>
      <c r="IVH129" s="184"/>
      <c r="IVI129" s="183"/>
      <c r="IVJ129" s="184"/>
      <c r="IVK129" s="183"/>
      <c r="IVL129" s="184"/>
      <c r="IVM129" s="183"/>
      <c r="IVN129" s="184"/>
      <c r="IVO129" s="183"/>
      <c r="IVP129" s="184"/>
      <c r="IVQ129" s="183"/>
      <c r="IVR129" s="184"/>
      <c r="IVS129" s="183"/>
      <c r="IVT129" s="184"/>
      <c r="IVU129" s="183"/>
      <c r="IVV129" s="184"/>
      <c r="IVW129" s="183"/>
      <c r="IVX129" s="184"/>
      <c r="IVY129" s="183"/>
      <c r="IVZ129" s="184"/>
      <c r="IWA129" s="183"/>
      <c r="IWB129" s="184"/>
      <c r="IWC129" s="183"/>
      <c r="IWD129" s="184"/>
      <c r="IWE129" s="183"/>
      <c r="IWF129" s="184"/>
      <c r="IWG129" s="183"/>
      <c r="IWH129" s="184"/>
      <c r="IWI129" s="183"/>
      <c r="IWJ129" s="184"/>
      <c r="IWK129" s="183"/>
      <c r="IWL129" s="184"/>
      <c r="IWM129" s="183"/>
      <c r="IWN129" s="184"/>
      <c r="IWO129" s="183"/>
      <c r="IWP129" s="184"/>
      <c r="IWQ129" s="183"/>
      <c r="IWR129" s="184"/>
      <c r="IWS129" s="183"/>
      <c r="IWT129" s="184"/>
      <c r="IWU129" s="183"/>
      <c r="IWV129" s="184"/>
      <c r="IWW129" s="183"/>
      <c r="IWX129" s="184"/>
      <c r="IWY129" s="183"/>
      <c r="IWZ129" s="184"/>
      <c r="IXA129" s="183"/>
      <c r="IXB129" s="184"/>
      <c r="IXC129" s="183"/>
      <c r="IXD129" s="184"/>
      <c r="IXE129" s="183"/>
      <c r="IXF129" s="184"/>
      <c r="IXG129" s="183"/>
      <c r="IXH129" s="184"/>
      <c r="IXI129" s="183"/>
      <c r="IXJ129" s="184"/>
      <c r="IXK129" s="183"/>
      <c r="IXL129" s="184"/>
      <c r="IXM129" s="183"/>
      <c r="IXN129" s="184"/>
      <c r="IXO129" s="183"/>
      <c r="IXP129" s="184"/>
      <c r="IXQ129" s="183"/>
      <c r="IXR129" s="184"/>
      <c r="IXS129" s="183"/>
      <c r="IXT129" s="184"/>
      <c r="IXU129" s="183"/>
      <c r="IXV129" s="184"/>
      <c r="IXW129" s="183"/>
      <c r="IXX129" s="184"/>
      <c r="IXY129" s="183"/>
      <c r="IXZ129" s="184"/>
      <c r="IYA129" s="183"/>
      <c r="IYB129" s="184"/>
      <c r="IYC129" s="183"/>
      <c r="IYD129" s="184"/>
      <c r="IYE129" s="183"/>
      <c r="IYF129" s="184"/>
      <c r="IYG129" s="183"/>
      <c r="IYH129" s="184"/>
      <c r="IYI129" s="183"/>
      <c r="IYJ129" s="184"/>
      <c r="IYK129" s="183"/>
      <c r="IYL129" s="184"/>
      <c r="IYM129" s="183"/>
      <c r="IYN129" s="184"/>
      <c r="IYO129" s="183"/>
      <c r="IYP129" s="184"/>
      <c r="IYQ129" s="183"/>
      <c r="IYR129" s="184"/>
      <c r="IYS129" s="183"/>
      <c r="IYT129" s="184"/>
      <c r="IYU129" s="183"/>
      <c r="IYV129" s="184"/>
      <c r="IYW129" s="183"/>
      <c r="IYX129" s="184"/>
      <c r="IYY129" s="183"/>
      <c r="IYZ129" s="184"/>
      <c r="IZA129" s="183"/>
      <c r="IZB129" s="184"/>
      <c r="IZC129" s="183"/>
      <c r="IZD129" s="184"/>
      <c r="IZE129" s="183"/>
      <c r="IZF129" s="184"/>
      <c r="IZG129" s="183"/>
      <c r="IZH129" s="184"/>
      <c r="IZI129" s="183"/>
      <c r="IZJ129" s="184"/>
      <c r="IZK129" s="183"/>
      <c r="IZL129" s="184"/>
      <c r="IZM129" s="183"/>
      <c r="IZN129" s="184"/>
      <c r="IZO129" s="183"/>
      <c r="IZP129" s="184"/>
      <c r="IZQ129" s="183"/>
      <c r="IZR129" s="184"/>
      <c r="IZS129" s="183"/>
      <c r="IZT129" s="184"/>
      <c r="IZU129" s="183"/>
      <c r="IZV129" s="184"/>
      <c r="IZW129" s="183"/>
      <c r="IZX129" s="184"/>
      <c r="IZY129" s="183"/>
      <c r="IZZ129" s="184"/>
      <c r="JAA129" s="183"/>
      <c r="JAB129" s="184"/>
      <c r="JAC129" s="183"/>
      <c r="JAD129" s="184"/>
      <c r="JAE129" s="183"/>
      <c r="JAF129" s="184"/>
      <c r="JAG129" s="183"/>
      <c r="JAH129" s="184"/>
      <c r="JAI129" s="183"/>
      <c r="JAJ129" s="184"/>
      <c r="JAK129" s="183"/>
      <c r="JAL129" s="184"/>
      <c r="JAM129" s="183"/>
      <c r="JAN129" s="184"/>
      <c r="JAO129" s="183"/>
      <c r="JAP129" s="184"/>
      <c r="JAQ129" s="183"/>
      <c r="JAR129" s="184"/>
      <c r="JAS129" s="183"/>
      <c r="JAT129" s="184"/>
      <c r="JAU129" s="183"/>
      <c r="JAV129" s="184"/>
      <c r="JAW129" s="183"/>
      <c r="JAX129" s="184"/>
      <c r="JAY129" s="183"/>
      <c r="JAZ129" s="184"/>
      <c r="JBA129" s="183"/>
      <c r="JBB129" s="184"/>
      <c r="JBC129" s="183"/>
      <c r="JBD129" s="184"/>
      <c r="JBE129" s="183"/>
      <c r="JBF129" s="184"/>
      <c r="JBG129" s="183"/>
      <c r="JBH129" s="184"/>
      <c r="JBI129" s="183"/>
      <c r="JBJ129" s="184"/>
      <c r="JBK129" s="183"/>
      <c r="JBL129" s="184"/>
      <c r="JBM129" s="183"/>
      <c r="JBN129" s="184"/>
      <c r="JBO129" s="183"/>
      <c r="JBP129" s="184"/>
      <c r="JBQ129" s="183"/>
      <c r="JBR129" s="184"/>
      <c r="JBS129" s="183"/>
      <c r="JBT129" s="184"/>
      <c r="JBU129" s="183"/>
      <c r="JBV129" s="184"/>
      <c r="JBW129" s="183"/>
      <c r="JBX129" s="184"/>
      <c r="JBY129" s="183"/>
      <c r="JBZ129" s="184"/>
      <c r="JCA129" s="183"/>
      <c r="JCB129" s="184"/>
      <c r="JCC129" s="183"/>
      <c r="JCD129" s="184"/>
      <c r="JCE129" s="183"/>
      <c r="JCF129" s="184"/>
      <c r="JCG129" s="183"/>
      <c r="JCH129" s="184"/>
      <c r="JCI129" s="183"/>
      <c r="JCJ129" s="184"/>
      <c r="JCK129" s="183"/>
      <c r="JCL129" s="184"/>
      <c r="JCM129" s="183"/>
      <c r="JCN129" s="184"/>
      <c r="JCO129" s="183"/>
      <c r="JCP129" s="184"/>
      <c r="JCQ129" s="183"/>
      <c r="JCR129" s="184"/>
      <c r="JCS129" s="183"/>
      <c r="JCT129" s="184"/>
      <c r="JCU129" s="183"/>
      <c r="JCV129" s="184"/>
      <c r="JCW129" s="183"/>
      <c r="JCX129" s="184"/>
      <c r="JCY129" s="183"/>
      <c r="JCZ129" s="184"/>
      <c r="JDA129" s="183"/>
      <c r="JDB129" s="184"/>
      <c r="JDC129" s="183"/>
      <c r="JDD129" s="184"/>
      <c r="JDE129" s="183"/>
      <c r="JDF129" s="184"/>
      <c r="JDG129" s="183"/>
      <c r="JDH129" s="184"/>
      <c r="JDI129" s="183"/>
      <c r="JDJ129" s="184"/>
      <c r="JDK129" s="183"/>
      <c r="JDL129" s="184"/>
      <c r="JDM129" s="183"/>
      <c r="JDN129" s="184"/>
      <c r="JDO129" s="183"/>
      <c r="JDP129" s="184"/>
      <c r="JDQ129" s="183"/>
      <c r="JDR129" s="184"/>
      <c r="JDS129" s="183"/>
      <c r="JDT129" s="184"/>
      <c r="JDU129" s="183"/>
      <c r="JDV129" s="184"/>
      <c r="JDW129" s="183"/>
      <c r="JDX129" s="184"/>
      <c r="JDY129" s="183"/>
      <c r="JDZ129" s="184"/>
      <c r="JEA129" s="183"/>
      <c r="JEB129" s="184"/>
      <c r="JEC129" s="183"/>
      <c r="JED129" s="184"/>
      <c r="JEE129" s="183"/>
      <c r="JEF129" s="184"/>
      <c r="JEG129" s="183"/>
      <c r="JEH129" s="184"/>
      <c r="JEI129" s="183"/>
      <c r="JEJ129" s="184"/>
      <c r="JEK129" s="183"/>
      <c r="JEL129" s="184"/>
      <c r="JEM129" s="183"/>
      <c r="JEN129" s="184"/>
      <c r="JEO129" s="183"/>
      <c r="JEP129" s="184"/>
      <c r="JEQ129" s="183"/>
      <c r="JER129" s="184"/>
      <c r="JES129" s="183"/>
      <c r="JET129" s="184"/>
      <c r="JEU129" s="183"/>
      <c r="JEV129" s="184"/>
      <c r="JEW129" s="183"/>
      <c r="JEX129" s="184"/>
      <c r="JEY129" s="183"/>
      <c r="JEZ129" s="184"/>
      <c r="JFA129" s="183"/>
      <c r="JFB129" s="184"/>
      <c r="JFC129" s="183"/>
      <c r="JFD129" s="184"/>
      <c r="JFE129" s="183"/>
      <c r="JFF129" s="184"/>
      <c r="JFG129" s="183"/>
      <c r="JFH129" s="184"/>
      <c r="JFI129" s="183"/>
      <c r="JFJ129" s="184"/>
      <c r="JFK129" s="183"/>
      <c r="JFL129" s="184"/>
      <c r="JFM129" s="183"/>
      <c r="JFN129" s="184"/>
      <c r="JFO129" s="183"/>
      <c r="JFP129" s="184"/>
      <c r="JFQ129" s="183"/>
      <c r="JFR129" s="184"/>
      <c r="JFS129" s="183"/>
      <c r="JFT129" s="184"/>
      <c r="JFU129" s="183"/>
      <c r="JFV129" s="184"/>
      <c r="JFW129" s="183"/>
      <c r="JFX129" s="184"/>
      <c r="JFY129" s="183"/>
      <c r="JFZ129" s="184"/>
      <c r="JGA129" s="183"/>
      <c r="JGB129" s="184"/>
      <c r="JGC129" s="183"/>
      <c r="JGD129" s="184"/>
      <c r="JGE129" s="183"/>
      <c r="JGF129" s="184"/>
      <c r="JGG129" s="183"/>
      <c r="JGH129" s="184"/>
      <c r="JGI129" s="183"/>
      <c r="JGJ129" s="184"/>
      <c r="JGK129" s="183"/>
      <c r="JGL129" s="184"/>
      <c r="JGM129" s="183"/>
      <c r="JGN129" s="184"/>
      <c r="JGO129" s="183"/>
      <c r="JGP129" s="184"/>
      <c r="JGQ129" s="183"/>
      <c r="JGR129" s="184"/>
      <c r="JGS129" s="183"/>
      <c r="JGT129" s="184"/>
      <c r="JGU129" s="183"/>
      <c r="JGV129" s="184"/>
      <c r="JGW129" s="183"/>
      <c r="JGX129" s="184"/>
      <c r="JGY129" s="183"/>
      <c r="JGZ129" s="184"/>
      <c r="JHA129" s="183"/>
      <c r="JHB129" s="184"/>
      <c r="JHC129" s="183"/>
      <c r="JHD129" s="184"/>
      <c r="JHE129" s="183"/>
      <c r="JHF129" s="184"/>
      <c r="JHG129" s="183"/>
      <c r="JHH129" s="184"/>
      <c r="JHI129" s="183"/>
      <c r="JHJ129" s="184"/>
      <c r="JHK129" s="183"/>
      <c r="JHL129" s="184"/>
      <c r="JHM129" s="183"/>
      <c r="JHN129" s="184"/>
      <c r="JHO129" s="183"/>
      <c r="JHP129" s="184"/>
      <c r="JHQ129" s="183"/>
      <c r="JHR129" s="184"/>
      <c r="JHS129" s="183"/>
      <c r="JHT129" s="184"/>
      <c r="JHU129" s="183"/>
      <c r="JHV129" s="184"/>
      <c r="JHW129" s="183"/>
      <c r="JHX129" s="184"/>
      <c r="JHY129" s="183"/>
      <c r="JHZ129" s="184"/>
      <c r="JIA129" s="183"/>
      <c r="JIB129" s="184"/>
      <c r="JIC129" s="183"/>
      <c r="JID129" s="184"/>
      <c r="JIE129" s="183"/>
      <c r="JIF129" s="184"/>
      <c r="JIG129" s="183"/>
      <c r="JIH129" s="184"/>
      <c r="JII129" s="183"/>
      <c r="JIJ129" s="184"/>
      <c r="JIK129" s="183"/>
      <c r="JIL129" s="184"/>
      <c r="JIM129" s="183"/>
      <c r="JIN129" s="184"/>
      <c r="JIO129" s="183"/>
      <c r="JIP129" s="184"/>
      <c r="JIQ129" s="183"/>
      <c r="JIR129" s="184"/>
      <c r="JIS129" s="183"/>
      <c r="JIT129" s="184"/>
      <c r="JIU129" s="183"/>
      <c r="JIV129" s="184"/>
      <c r="JIW129" s="183"/>
      <c r="JIX129" s="184"/>
      <c r="JIY129" s="183"/>
      <c r="JIZ129" s="184"/>
      <c r="JJA129" s="183"/>
      <c r="JJB129" s="184"/>
      <c r="JJC129" s="183"/>
      <c r="JJD129" s="184"/>
      <c r="JJE129" s="183"/>
      <c r="JJF129" s="184"/>
      <c r="JJG129" s="183"/>
      <c r="JJH129" s="184"/>
      <c r="JJI129" s="183"/>
      <c r="JJJ129" s="184"/>
      <c r="JJK129" s="183"/>
      <c r="JJL129" s="184"/>
      <c r="JJM129" s="183"/>
      <c r="JJN129" s="184"/>
      <c r="JJO129" s="183"/>
      <c r="JJP129" s="184"/>
      <c r="JJQ129" s="183"/>
      <c r="JJR129" s="184"/>
      <c r="JJS129" s="183"/>
      <c r="JJT129" s="184"/>
      <c r="JJU129" s="183"/>
      <c r="JJV129" s="184"/>
      <c r="JJW129" s="183"/>
      <c r="JJX129" s="184"/>
      <c r="JJY129" s="183"/>
      <c r="JJZ129" s="184"/>
      <c r="JKA129" s="183"/>
      <c r="JKB129" s="184"/>
      <c r="JKC129" s="183"/>
      <c r="JKD129" s="184"/>
      <c r="JKE129" s="183"/>
      <c r="JKF129" s="184"/>
      <c r="JKG129" s="183"/>
      <c r="JKH129" s="184"/>
      <c r="JKI129" s="183"/>
      <c r="JKJ129" s="184"/>
      <c r="JKK129" s="183"/>
      <c r="JKL129" s="184"/>
      <c r="JKM129" s="183"/>
      <c r="JKN129" s="184"/>
      <c r="JKO129" s="183"/>
      <c r="JKP129" s="184"/>
      <c r="JKQ129" s="183"/>
      <c r="JKR129" s="184"/>
      <c r="JKS129" s="183"/>
      <c r="JKT129" s="184"/>
      <c r="JKU129" s="183"/>
      <c r="JKV129" s="184"/>
      <c r="JKW129" s="183"/>
      <c r="JKX129" s="184"/>
      <c r="JKY129" s="183"/>
      <c r="JKZ129" s="184"/>
      <c r="JLA129" s="183"/>
      <c r="JLB129" s="184"/>
      <c r="JLC129" s="183"/>
      <c r="JLD129" s="184"/>
      <c r="JLE129" s="183"/>
      <c r="JLF129" s="184"/>
      <c r="JLG129" s="183"/>
      <c r="JLH129" s="184"/>
      <c r="JLI129" s="183"/>
      <c r="JLJ129" s="184"/>
      <c r="JLK129" s="183"/>
      <c r="JLL129" s="184"/>
      <c r="JLM129" s="183"/>
      <c r="JLN129" s="184"/>
      <c r="JLO129" s="183"/>
      <c r="JLP129" s="184"/>
      <c r="JLQ129" s="183"/>
      <c r="JLR129" s="184"/>
      <c r="JLS129" s="183"/>
      <c r="JLT129" s="184"/>
      <c r="JLU129" s="183"/>
      <c r="JLV129" s="184"/>
      <c r="JLW129" s="183"/>
      <c r="JLX129" s="184"/>
      <c r="JLY129" s="183"/>
      <c r="JLZ129" s="184"/>
      <c r="JMA129" s="183"/>
      <c r="JMB129" s="184"/>
      <c r="JMC129" s="183"/>
      <c r="JMD129" s="184"/>
      <c r="JME129" s="183"/>
      <c r="JMF129" s="184"/>
      <c r="JMG129" s="183"/>
      <c r="JMH129" s="184"/>
      <c r="JMI129" s="183"/>
      <c r="JMJ129" s="184"/>
      <c r="JMK129" s="183"/>
      <c r="JML129" s="184"/>
      <c r="JMM129" s="183"/>
      <c r="JMN129" s="184"/>
      <c r="JMO129" s="183"/>
      <c r="JMP129" s="184"/>
      <c r="JMQ129" s="183"/>
      <c r="JMR129" s="184"/>
      <c r="JMS129" s="183"/>
      <c r="JMT129" s="184"/>
      <c r="JMU129" s="183"/>
      <c r="JMV129" s="184"/>
      <c r="JMW129" s="183"/>
      <c r="JMX129" s="184"/>
      <c r="JMY129" s="183"/>
      <c r="JMZ129" s="184"/>
      <c r="JNA129" s="183"/>
      <c r="JNB129" s="184"/>
      <c r="JNC129" s="183"/>
      <c r="JND129" s="184"/>
      <c r="JNE129" s="183"/>
      <c r="JNF129" s="184"/>
      <c r="JNG129" s="183"/>
      <c r="JNH129" s="184"/>
      <c r="JNI129" s="183"/>
      <c r="JNJ129" s="184"/>
      <c r="JNK129" s="183"/>
      <c r="JNL129" s="184"/>
      <c r="JNM129" s="183"/>
      <c r="JNN129" s="184"/>
      <c r="JNO129" s="183"/>
      <c r="JNP129" s="184"/>
      <c r="JNQ129" s="183"/>
      <c r="JNR129" s="184"/>
      <c r="JNS129" s="183"/>
      <c r="JNT129" s="184"/>
      <c r="JNU129" s="183"/>
      <c r="JNV129" s="184"/>
      <c r="JNW129" s="183"/>
      <c r="JNX129" s="184"/>
      <c r="JNY129" s="183"/>
      <c r="JNZ129" s="184"/>
      <c r="JOA129" s="183"/>
      <c r="JOB129" s="184"/>
      <c r="JOC129" s="183"/>
      <c r="JOD129" s="184"/>
      <c r="JOE129" s="183"/>
      <c r="JOF129" s="184"/>
      <c r="JOG129" s="183"/>
      <c r="JOH129" s="184"/>
      <c r="JOI129" s="183"/>
      <c r="JOJ129" s="184"/>
      <c r="JOK129" s="183"/>
      <c r="JOL129" s="184"/>
      <c r="JOM129" s="183"/>
      <c r="JON129" s="184"/>
      <c r="JOO129" s="183"/>
      <c r="JOP129" s="184"/>
      <c r="JOQ129" s="183"/>
      <c r="JOR129" s="184"/>
      <c r="JOS129" s="183"/>
      <c r="JOT129" s="184"/>
      <c r="JOU129" s="183"/>
      <c r="JOV129" s="184"/>
      <c r="JOW129" s="183"/>
      <c r="JOX129" s="184"/>
      <c r="JOY129" s="183"/>
      <c r="JOZ129" s="184"/>
      <c r="JPA129" s="183"/>
      <c r="JPB129" s="184"/>
      <c r="JPC129" s="183"/>
      <c r="JPD129" s="184"/>
      <c r="JPE129" s="183"/>
      <c r="JPF129" s="184"/>
      <c r="JPG129" s="183"/>
      <c r="JPH129" s="184"/>
      <c r="JPI129" s="183"/>
      <c r="JPJ129" s="184"/>
      <c r="JPK129" s="183"/>
      <c r="JPL129" s="184"/>
      <c r="JPM129" s="183"/>
      <c r="JPN129" s="184"/>
      <c r="JPO129" s="183"/>
      <c r="JPP129" s="184"/>
      <c r="JPQ129" s="183"/>
      <c r="JPR129" s="184"/>
      <c r="JPS129" s="183"/>
      <c r="JPT129" s="184"/>
      <c r="JPU129" s="183"/>
      <c r="JPV129" s="184"/>
      <c r="JPW129" s="183"/>
      <c r="JPX129" s="184"/>
      <c r="JPY129" s="183"/>
      <c r="JPZ129" s="184"/>
      <c r="JQA129" s="183"/>
      <c r="JQB129" s="184"/>
      <c r="JQC129" s="183"/>
      <c r="JQD129" s="184"/>
      <c r="JQE129" s="183"/>
      <c r="JQF129" s="184"/>
      <c r="JQG129" s="183"/>
      <c r="JQH129" s="184"/>
      <c r="JQI129" s="183"/>
      <c r="JQJ129" s="184"/>
      <c r="JQK129" s="183"/>
      <c r="JQL129" s="184"/>
      <c r="JQM129" s="183"/>
      <c r="JQN129" s="184"/>
      <c r="JQO129" s="183"/>
      <c r="JQP129" s="184"/>
      <c r="JQQ129" s="183"/>
      <c r="JQR129" s="184"/>
      <c r="JQS129" s="183"/>
      <c r="JQT129" s="184"/>
      <c r="JQU129" s="183"/>
      <c r="JQV129" s="184"/>
      <c r="JQW129" s="183"/>
      <c r="JQX129" s="184"/>
      <c r="JQY129" s="183"/>
      <c r="JQZ129" s="184"/>
      <c r="JRA129" s="183"/>
      <c r="JRB129" s="184"/>
      <c r="JRC129" s="183"/>
      <c r="JRD129" s="184"/>
      <c r="JRE129" s="183"/>
      <c r="JRF129" s="184"/>
      <c r="JRG129" s="183"/>
      <c r="JRH129" s="184"/>
      <c r="JRI129" s="183"/>
      <c r="JRJ129" s="184"/>
      <c r="JRK129" s="183"/>
      <c r="JRL129" s="184"/>
      <c r="JRM129" s="183"/>
      <c r="JRN129" s="184"/>
      <c r="JRO129" s="183"/>
      <c r="JRP129" s="184"/>
      <c r="JRQ129" s="183"/>
      <c r="JRR129" s="184"/>
      <c r="JRS129" s="183"/>
      <c r="JRT129" s="184"/>
      <c r="JRU129" s="183"/>
      <c r="JRV129" s="184"/>
      <c r="JRW129" s="183"/>
      <c r="JRX129" s="184"/>
      <c r="JRY129" s="183"/>
      <c r="JRZ129" s="184"/>
      <c r="JSA129" s="183"/>
      <c r="JSB129" s="184"/>
      <c r="JSC129" s="183"/>
      <c r="JSD129" s="184"/>
      <c r="JSE129" s="183"/>
      <c r="JSF129" s="184"/>
      <c r="JSG129" s="183"/>
      <c r="JSH129" s="184"/>
      <c r="JSI129" s="183"/>
      <c r="JSJ129" s="184"/>
      <c r="JSK129" s="183"/>
      <c r="JSL129" s="184"/>
      <c r="JSM129" s="183"/>
      <c r="JSN129" s="184"/>
      <c r="JSO129" s="183"/>
      <c r="JSP129" s="184"/>
      <c r="JSQ129" s="183"/>
      <c r="JSR129" s="184"/>
      <c r="JSS129" s="183"/>
      <c r="JST129" s="184"/>
      <c r="JSU129" s="183"/>
      <c r="JSV129" s="184"/>
      <c r="JSW129" s="183"/>
      <c r="JSX129" s="184"/>
      <c r="JSY129" s="183"/>
      <c r="JSZ129" s="184"/>
      <c r="JTA129" s="183"/>
      <c r="JTB129" s="184"/>
      <c r="JTC129" s="183"/>
      <c r="JTD129" s="184"/>
      <c r="JTE129" s="183"/>
      <c r="JTF129" s="184"/>
      <c r="JTG129" s="183"/>
      <c r="JTH129" s="184"/>
      <c r="JTI129" s="183"/>
      <c r="JTJ129" s="184"/>
      <c r="JTK129" s="183"/>
      <c r="JTL129" s="184"/>
      <c r="JTM129" s="183"/>
      <c r="JTN129" s="184"/>
      <c r="JTO129" s="183"/>
      <c r="JTP129" s="184"/>
      <c r="JTQ129" s="183"/>
      <c r="JTR129" s="184"/>
      <c r="JTS129" s="183"/>
      <c r="JTT129" s="184"/>
      <c r="JTU129" s="183"/>
      <c r="JTV129" s="184"/>
      <c r="JTW129" s="183"/>
      <c r="JTX129" s="184"/>
      <c r="JTY129" s="183"/>
      <c r="JTZ129" s="184"/>
      <c r="JUA129" s="183"/>
      <c r="JUB129" s="184"/>
      <c r="JUC129" s="183"/>
      <c r="JUD129" s="184"/>
      <c r="JUE129" s="183"/>
      <c r="JUF129" s="184"/>
      <c r="JUG129" s="183"/>
      <c r="JUH129" s="184"/>
      <c r="JUI129" s="183"/>
      <c r="JUJ129" s="184"/>
      <c r="JUK129" s="183"/>
      <c r="JUL129" s="184"/>
      <c r="JUM129" s="183"/>
      <c r="JUN129" s="184"/>
      <c r="JUO129" s="183"/>
      <c r="JUP129" s="184"/>
      <c r="JUQ129" s="183"/>
      <c r="JUR129" s="184"/>
      <c r="JUS129" s="183"/>
      <c r="JUT129" s="184"/>
      <c r="JUU129" s="183"/>
      <c r="JUV129" s="184"/>
      <c r="JUW129" s="183"/>
      <c r="JUX129" s="184"/>
      <c r="JUY129" s="183"/>
      <c r="JUZ129" s="184"/>
      <c r="JVA129" s="183"/>
      <c r="JVB129" s="184"/>
      <c r="JVC129" s="183"/>
      <c r="JVD129" s="184"/>
      <c r="JVE129" s="183"/>
      <c r="JVF129" s="184"/>
      <c r="JVG129" s="183"/>
      <c r="JVH129" s="184"/>
      <c r="JVI129" s="183"/>
      <c r="JVJ129" s="184"/>
      <c r="JVK129" s="183"/>
      <c r="JVL129" s="184"/>
      <c r="JVM129" s="183"/>
      <c r="JVN129" s="184"/>
      <c r="JVO129" s="183"/>
      <c r="JVP129" s="184"/>
      <c r="JVQ129" s="183"/>
      <c r="JVR129" s="184"/>
      <c r="JVS129" s="183"/>
      <c r="JVT129" s="184"/>
      <c r="JVU129" s="183"/>
      <c r="JVV129" s="184"/>
      <c r="JVW129" s="183"/>
      <c r="JVX129" s="184"/>
      <c r="JVY129" s="183"/>
      <c r="JVZ129" s="184"/>
      <c r="JWA129" s="183"/>
      <c r="JWB129" s="184"/>
      <c r="JWC129" s="183"/>
      <c r="JWD129" s="184"/>
      <c r="JWE129" s="183"/>
      <c r="JWF129" s="184"/>
      <c r="JWG129" s="183"/>
      <c r="JWH129" s="184"/>
      <c r="JWI129" s="183"/>
      <c r="JWJ129" s="184"/>
      <c r="JWK129" s="183"/>
      <c r="JWL129" s="184"/>
      <c r="JWM129" s="183"/>
      <c r="JWN129" s="184"/>
      <c r="JWO129" s="183"/>
      <c r="JWP129" s="184"/>
      <c r="JWQ129" s="183"/>
      <c r="JWR129" s="184"/>
      <c r="JWS129" s="183"/>
      <c r="JWT129" s="184"/>
      <c r="JWU129" s="183"/>
      <c r="JWV129" s="184"/>
      <c r="JWW129" s="183"/>
      <c r="JWX129" s="184"/>
      <c r="JWY129" s="183"/>
      <c r="JWZ129" s="184"/>
      <c r="JXA129" s="183"/>
      <c r="JXB129" s="184"/>
      <c r="JXC129" s="183"/>
      <c r="JXD129" s="184"/>
      <c r="JXE129" s="183"/>
      <c r="JXF129" s="184"/>
      <c r="JXG129" s="183"/>
      <c r="JXH129" s="184"/>
      <c r="JXI129" s="183"/>
      <c r="JXJ129" s="184"/>
      <c r="JXK129" s="183"/>
      <c r="JXL129" s="184"/>
      <c r="JXM129" s="183"/>
      <c r="JXN129" s="184"/>
      <c r="JXO129" s="183"/>
      <c r="JXP129" s="184"/>
      <c r="JXQ129" s="183"/>
      <c r="JXR129" s="184"/>
      <c r="JXS129" s="183"/>
      <c r="JXT129" s="184"/>
      <c r="JXU129" s="183"/>
      <c r="JXV129" s="184"/>
      <c r="JXW129" s="183"/>
      <c r="JXX129" s="184"/>
      <c r="JXY129" s="183"/>
      <c r="JXZ129" s="184"/>
      <c r="JYA129" s="183"/>
      <c r="JYB129" s="184"/>
      <c r="JYC129" s="183"/>
      <c r="JYD129" s="184"/>
      <c r="JYE129" s="183"/>
      <c r="JYF129" s="184"/>
      <c r="JYG129" s="183"/>
      <c r="JYH129" s="184"/>
      <c r="JYI129" s="183"/>
      <c r="JYJ129" s="184"/>
      <c r="JYK129" s="183"/>
      <c r="JYL129" s="184"/>
      <c r="JYM129" s="183"/>
      <c r="JYN129" s="184"/>
      <c r="JYO129" s="183"/>
      <c r="JYP129" s="184"/>
      <c r="JYQ129" s="183"/>
      <c r="JYR129" s="184"/>
      <c r="JYS129" s="183"/>
      <c r="JYT129" s="184"/>
      <c r="JYU129" s="183"/>
      <c r="JYV129" s="184"/>
      <c r="JYW129" s="183"/>
      <c r="JYX129" s="184"/>
      <c r="JYY129" s="183"/>
      <c r="JYZ129" s="184"/>
      <c r="JZA129" s="183"/>
      <c r="JZB129" s="184"/>
      <c r="JZC129" s="183"/>
      <c r="JZD129" s="184"/>
      <c r="JZE129" s="183"/>
      <c r="JZF129" s="184"/>
      <c r="JZG129" s="183"/>
      <c r="JZH129" s="184"/>
      <c r="JZI129" s="183"/>
      <c r="JZJ129" s="184"/>
      <c r="JZK129" s="183"/>
      <c r="JZL129" s="184"/>
      <c r="JZM129" s="183"/>
      <c r="JZN129" s="184"/>
      <c r="JZO129" s="183"/>
      <c r="JZP129" s="184"/>
      <c r="JZQ129" s="183"/>
      <c r="JZR129" s="184"/>
      <c r="JZS129" s="183"/>
      <c r="JZT129" s="184"/>
      <c r="JZU129" s="183"/>
      <c r="JZV129" s="184"/>
      <c r="JZW129" s="183"/>
      <c r="JZX129" s="184"/>
      <c r="JZY129" s="183"/>
      <c r="JZZ129" s="184"/>
      <c r="KAA129" s="183"/>
      <c r="KAB129" s="184"/>
      <c r="KAC129" s="183"/>
      <c r="KAD129" s="184"/>
      <c r="KAE129" s="183"/>
      <c r="KAF129" s="184"/>
      <c r="KAG129" s="183"/>
      <c r="KAH129" s="184"/>
      <c r="KAI129" s="183"/>
      <c r="KAJ129" s="184"/>
      <c r="KAK129" s="183"/>
      <c r="KAL129" s="184"/>
      <c r="KAM129" s="183"/>
      <c r="KAN129" s="184"/>
      <c r="KAO129" s="183"/>
      <c r="KAP129" s="184"/>
      <c r="KAQ129" s="183"/>
      <c r="KAR129" s="184"/>
      <c r="KAS129" s="183"/>
      <c r="KAT129" s="184"/>
      <c r="KAU129" s="183"/>
      <c r="KAV129" s="184"/>
      <c r="KAW129" s="183"/>
      <c r="KAX129" s="184"/>
      <c r="KAY129" s="183"/>
      <c r="KAZ129" s="184"/>
      <c r="KBA129" s="183"/>
      <c r="KBB129" s="184"/>
      <c r="KBC129" s="183"/>
      <c r="KBD129" s="184"/>
      <c r="KBE129" s="183"/>
      <c r="KBF129" s="184"/>
      <c r="KBG129" s="183"/>
      <c r="KBH129" s="184"/>
      <c r="KBI129" s="183"/>
      <c r="KBJ129" s="184"/>
      <c r="KBK129" s="183"/>
      <c r="KBL129" s="184"/>
      <c r="KBM129" s="183"/>
      <c r="KBN129" s="184"/>
      <c r="KBO129" s="183"/>
      <c r="KBP129" s="184"/>
      <c r="KBQ129" s="183"/>
      <c r="KBR129" s="184"/>
      <c r="KBS129" s="183"/>
      <c r="KBT129" s="184"/>
      <c r="KBU129" s="183"/>
      <c r="KBV129" s="184"/>
      <c r="KBW129" s="183"/>
      <c r="KBX129" s="184"/>
      <c r="KBY129" s="183"/>
      <c r="KBZ129" s="184"/>
      <c r="KCA129" s="183"/>
      <c r="KCB129" s="184"/>
      <c r="KCC129" s="183"/>
      <c r="KCD129" s="184"/>
      <c r="KCE129" s="183"/>
      <c r="KCF129" s="184"/>
      <c r="KCG129" s="183"/>
      <c r="KCH129" s="184"/>
      <c r="KCI129" s="183"/>
      <c r="KCJ129" s="184"/>
      <c r="KCK129" s="183"/>
      <c r="KCL129" s="184"/>
      <c r="KCM129" s="183"/>
      <c r="KCN129" s="184"/>
      <c r="KCO129" s="183"/>
      <c r="KCP129" s="184"/>
      <c r="KCQ129" s="183"/>
      <c r="KCR129" s="184"/>
      <c r="KCS129" s="183"/>
      <c r="KCT129" s="184"/>
      <c r="KCU129" s="183"/>
      <c r="KCV129" s="184"/>
      <c r="KCW129" s="183"/>
      <c r="KCX129" s="184"/>
      <c r="KCY129" s="183"/>
      <c r="KCZ129" s="184"/>
      <c r="KDA129" s="183"/>
      <c r="KDB129" s="184"/>
      <c r="KDC129" s="183"/>
      <c r="KDD129" s="184"/>
      <c r="KDE129" s="183"/>
      <c r="KDF129" s="184"/>
      <c r="KDG129" s="183"/>
      <c r="KDH129" s="184"/>
      <c r="KDI129" s="183"/>
      <c r="KDJ129" s="184"/>
      <c r="KDK129" s="183"/>
      <c r="KDL129" s="184"/>
      <c r="KDM129" s="183"/>
      <c r="KDN129" s="184"/>
      <c r="KDO129" s="183"/>
      <c r="KDP129" s="184"/>
      <c r="KDQ129" s="183"/>
      <c r="KDR129" s="184"/>
      <c r="KDS129" s="183"/>
      <c r="KDT129" s="184"/>
      <c r="KDU129" s="183"/>
      <c r="KDV129" s="184"/>
      <c r="KDW129" s="183"/>
      <c r="KDX129" s="184"/>
      <c r="KDY129" s="183"/>
      <c r="KDZ129" s="184"/>
      <c r="KEA129" s="183"/>
      <c r="KEB129" s="184"/>
      <c r="KEC129" s="183"/>
      <c r="KED129" s="184"/>
      <c r="KEE129" s="183"/>
      <c r="KEF129" s="184"/>
      <c r="KEG129" s="183"/>
      <c r="KEH129" s="184"/>
      <c r="KEI129" s="183"/>
      <c r="KEJ129" s="184"/>
      <c r="KEK129" s="183"/>
      <c r="KEL129" s="184"/>
      <c r="KEM129" s="183"/>
      <c r="KEN129" s="184"/>
      <c r="KEO129" s="183"/>
      <c r="KEP129" s="184"/>
      <c r="KEQ129" s="183"/>
      <c r="KER129" s="184"/>
      <c r="KES129" s="183"/>
      <c r="KET129" s="184"/>
      <c r="KEU129" s="183"/>
      <c r="KEV129" s="184"/>
      <c r="KEW129" s="183"/>
      <c r="KEX129" s="184"/>
      <c r="KEY129" s="183"/>
      <c r="KEZ129" s="184"/>
      <c r="KFA129" s="183"/>
      <c r="KFB129" s="184"/>
      <c r="KFC129" s="183"/>
      <c r="KFD129" s="184"/>
      <c r="KFE129" s="183"/>
      <c r="KFF129" s="184"/>
      <c r="KFG129" s="183"/>
      <c r="KFH129" s="184"/>
      <c r="KFI129" s="183"/>
      <c r="KFJ129" s="184"/>
      <c r="KFK129" s="183"/>
      <c r="KFL129" s="184"/>
      <c r="KFM129" s="183"/>
      <c r="KFN129" s="184"/>
      <c r="KFO129" s="183"/>
      <c r="KFP129" s="184"/>
      <c r="KFQ129" s="183"/>
      <c r="KFR129" s="184"/>
      <c r="KFS129" s="183"/>
      <c r="KFT129" s="184"/>
      <c r="KFU129" s="183"/>
      <c r="KFV129" s="184"/>
      <c r="KFW129" s="183"/>
      <c r="KFX129" s="184"/>
      <c r="KFY129" s="183"/>
      <c r="KFZ129" s="184"/>
      <c r="KGA129" s="183"/>
      <c r="KGB129" s="184"/>
      <c r="KGC129" s="183"/>
      <c r="KGD129" s="184"/>
      <c r="KGE129" s="183"/>
      <c r="KGF129" s="184"/>
      <c r="KGG129" s="183"/>
      <c r="KGH129" s="184"/>
      <c r="KGI129" s="183"/>
      <c r="KGJ129" s="184"/>
      <c r="KGK129" s="183"/>
      <c r="KGL129" s="184"/>
      <c r="KGM129" s="183"/>
      <c r="KGN129" s="184"/>
      <c r="KGO129" s="183"/>
      <c r="KGP129" s="184"/>
      <c r="KGQ129" s="183"/>
      <c r="KGR129" s="184"/>
      <c r="KGS129" s="183"/>
      <c r="KGT129" s="184"/>
      <c r="KGU129" s="183"/>
      <c r="KGV129" s="184"/>
      <c r="KGW129" s="183"/>
      <c r="KGX129" s="184"/>
      <c r="KGY129" s="183"/>
      <c r="KGZ129" s="184"/>
      <c r="KHA129" s="183"/>
      <c r="KHB129" s="184"/>
      <c r="KHC129" s="183"/>
      <c r="KHD129" s="184"/>
      <c r="KHE129" s="183"/>
      <c r="KHF129" s="184"/>
      <c r="KHG129" s="183"/>
      <c r="KHH129" s="184"/>
      <c r="KHI129" s="183"/>
      <c r="KHJ129" s="184"/>
      <c r="KHK129" s="183"/>
      <c r="KHL129" s="184"/>
      <c r="KHM129" s="183"/>
      <c r="KHN129" s="184"/>
      <c r="KHO129" s="183"/>
      <c r="KHP129" s="184"/>
      <c r="KHQ129" s="183"/>
      <c r="KHR129" s="184"/>
      <c r="KHS129" s="183"/>
      <c r="KHT129" s="184"/>
      <c r="KHU129" s="183"/>
      <c r="KHV129" s="184"/>
      <c r="KHW129" s="183"/>
      <c r="KHX129" s="184"/>
      <c r="KHY129" s="183"/>
      <c r="KHZ129" s="184"/>
      <c r="KIA129" s="183"/>
      <c r="KIB129" s="184"/>
      <c r="KIC129" s="183"/>
      <c r="KID129" s="184"/>
      <c r="KIE129" s="183"/>
      <c r="KIF129" s="184"/>
      <c r="KIG129" s="183"/>
      <c r="KIH129" s="184"/>
      <c r="KII129" s="183"/>
      <c r="KIJ129" s="184"/>
      <c r="KIK129" s="183"/>
      <c r="KIL129" s="184"/>
      <c r="KIM129" s="183"/>
      <c r="KIN129" s="184"/>
      <c r="KIO129" s="183"/>
      <c r="KIP129" s="184"/>
      <c r="KIQ129" s="183"/>
      <c r="KIR129" s="184"/>
      <c r="KIS129" s="183"/>
      <c r="KIT129" s="184"/>
      <c r="KIU129" s="183"/>
      <c r="KIV129" s="184"/>
      <c r="KIW129" s="183"/>
      <c r="KIX129" s="184"/>
      <c r="KIY129" s="183"/>
      <c r="KIZ129" s="184"/>
      <c r="KJA129" s="183"/>
      <c r="KJB129" s="184"/>
      <c r="KJC129" s="183"/>
      <c r="KJD129" s="184"/>
      <c r="KJE129" s="183"/>
      <c r="KJF129" s="184"/>
      <c r="KJG129" s="183"/>
      <c r="KJH129" s="184"/>
      <c r="KJI129" s="183"/>
      <c r="KJJ129" s="184"/>
      <c r="KJK129" s="183"/>
      <c r="KJL129" s="184"/>
      <c r="KJM129" s="183"/>
      <c r="KJN129" s="184"/>
      <c r="KJO129" s="183"/>
      <c r="KJP129" s="184"/>
      <c r="KJQ129" s="183"/>
      <c r="KJR129" s="184"/>
      <c r="KJS129" s="183"/>
      <c r="KJT129" s="184"/>
      <c r="KJU129" s="183"/>
      <c r="KJV129" s="184"/>
      <c r="KJW129" s="183"/>
      <c r="KJX129" s="184"/>
      <c r="KJY129" s="183"/>
      <c r="KJZ129" s="184"/>
      <c r="KKA129" s="183"/>
      <c r="KKB129" s="184"/>
      <c r="KKC129" s="183"/>
      <c r="KKD129" s="184"/>
      <c r="KKE129" s="183"/>
      <c r="KKF129" s="184"/>
      <c r="KKG129" s="183"/>
      <c r="KKH129" s="184"/>
      <c r="KKI129" s="183"/>
      <c r="KKJ129" s="184"/>
      <c r="KKK129" s="183"/>
      <c r="KKL129" s="184"/>
      <c r="KKM129" s="183"/>
      <c r="KKN129" s="184"/>
      <c r="KKO129" s="183"/>
      <c r="KKP129" s="184"/>
      <c r="KKQ129" s="183"/>
      <c r="KKR129" s="184"/>
      <c r="KKS129" s="183"/>
      <c r="KKT129" s="184"/>
      <c r="KKU129" s="183"/>
      <c r="KKV129" s="184"/>
      <c r="KKW129" s="183"/>
      <c r="KKX129" s="184"/>
      <c r="KKY129" s="183"/>
      <c r="KKZ129" s="184"/>
      <c r="KLA129" s="183"/>
      <c r="KLB129" s="184"/>
      <c r="KLC129" s="183"/>
      <c r="KLD129" s="184"/>
      <c r="KLE129" s="183"/>
      <c r="KLF129" s="184"/>
      <c r="KLG129" s="183"/>
      <c r="KLH129" s="184"/>
      <c r="KLI129" s="183"/>
      <c r="KLJ129" s="184"/>
      <c r="KLK129" s="183"/>
      <c r="KLL129" s="184"/>
      <c r="KLM129" s="183"/>
      <c r="KLN129" s="184"/>
      <c r="KLO129" s="183"/>
      <c r="KLP129" s="184"/>
      <c r="KLQ129" s="183"/>
      <c r="KLR129" s="184"/>
      <c r="KLS129" s="183"/>
      <c r="KLT129" s="184"/>
      <c r="KLU129" s="183"/>
      <c r="KLV129" s="184"/>
      <c r="KLW129" s="183"/>
      <c r="KLX129" s="184"/>
      <c r="KLY129" s="183"/>
      <c r="KLZ129" s="184"/>
      <c r="KMA129" s="183"/>
      <c r="KMB129" s="184"/>
      <c r="KMC129" s="183"/>
      <c r="KMD129" s="184"/>
      <c r="KME129" s="183"/>
      <c r="KMF129" s="184"/>
      <c r="KMG129" s="183"/>
      <c r="KMH129" s="184"/>
      <c r="KMI129" s="183"/>
      <c r="KMJ129" s="184"/>
      <c r="KMK129" s="183"/>
      <c r="KML129" s="184"/>
      <c r="KMM129" s="183"/>
      <c r="KMN129" s="184"/>
      <c r="KMO129" s="183"/>
      <c r="KMP129" s="184"/>
      <c r="KMQ129" s="183"/>
      <c r="KMR129" s="184"/>
      <c r="KMS129" s="183"/>
      <c r="KMT129" s="184"/>
      <c r="KMU129" s="183"/>
      <c r="KMV129" s="184"/>
      <c r="KMW129" s="183"/>
      <c r="KMX129" s="184"/>
      <c r="KMY129" s="183"/>
      <c r="KMZ129" s="184"/>
      <c r="KNA129" s="183"/>
      <c r="KNB129" s="184"/>
      <c r="KNC129" s="183"/>
      <c r="KND129" s="184"/>
      <c r="KNE129" s="183"/>
      <c r="KNF129" s="184"/>
      <c r="KNG129" s="183"/>
      <c r="KNH129" s="184"/>
      <c r="KNI129" s="183"/>
      <c r="KNJ129" s="184"/>
      <c r="KNK129" s="183"/>
      <c r="KNL129" s="184"/>
      <c r="KNM129" s="183"/>
      <c r="KNN129" s="184"/>
      <c r="KNO129" s="183"/>
      <c r="KNP129" s="184"/>
      <c r="KNQ129" s="183"/>
      <c r="KNR129" s="184"/>
      <c r="KNS129" s="183"/>
      <c r="KNT129" s="184"/>
      <c r="KNU129" s="183"/>
      <c r="KNV129" s="184"/>
      <c r="KNW129" s="183"/>
      <c r="KNX129" s="184"/>
      <c r="KNY129" s="183"/>
      <c r="KNZ129" s="184"/>
      <c r="KOA129" s="183"/>
      <c r="KOB129" s="184"/>
      <c r="KOC129" s="183"/>
      <c r="KOD129" s="184"/>
      <c r="KOE129" s="183"/>
      <c r="KOF129" s="184"/>
      <c r="KOG129" s="183"/>
      <c r="KOH129" s="184"/>
      <c r="KOI129" s="183"/>
      <c r="KOJ129" s="184"/>
      <c r="KOK129" s="183"/>
      <c r="KOL129" s="184"/>
      <c r="KOM129" s="183"/>
      <c r="KON129" s="184"/>
      <c r="KOO129" s="183"/>
      <c r="KOP129" s="184"/>
      <c r="KOQ129" s="183"/>
      <c r="KOR129" s="184"/>
      <c r="KOS129" s="183"/>
      <c r="KOT129" s="184"/>
      <c r="KOU129" s="183"/>
      <c r="KOV129" s="184"/>
      <c r="KOW129" s="183"/>
      <c r="KOX129" s="184"/>
      <c r="KOY129" s="183"/>
      <c r="KOZ129" s="184"/>
      <c r="KPA129" s="183"/>
      <c r="KPB129" s="184"/>
      <c r="KPC129" s="183"/>
      <c r="KPD129" s="184"/>
      <c r="KPE129" s="183"/>
      <c r="KPF129" s="184"/>
      <c r="KPG129" s="183"/>
      <c r="KPH129" s="184"/>
      <c r="KPI129" s="183"/>
      <c r="KPJ129" s="184"/>
      <c r="KPK129" s="183"/>
      <c r="KPL129" s="184"/>
      <c r="KPM129" s="183"/>
      <c r="KPN129" s="184"/>
      <c r="KPO129" s="183"/>
      <c r="KPP129" s="184"/>
      <c r="KPQ129" s="183"/>
      <c r="KPR129" s="184"/>
      <c r="KPS129" s="183"/>
      <c r="KPT129" s="184"/>
      <c r="KPU129" s="183"/>
      <c r="KPV129" s="184"/>
      <c r="KPW129" s="183"/>
      <c r="KPX129" s="184"/>
      <c r="KPY129" s="183"/>
      <c r="KPZ129" s="184"/>
      <c r="KQA129" s="183"/>
      <c r="KQB129" s="184"/>
      <c r="KQC129" s="183"/>
      <c r="KQD129" s="184"/>
      <c r="KQE129" s="183"/>
      <c r="KQF129" s="184"/>
      <c r="KQG129" s="183"/>
      <c r="KQH129" s="184"/>
      <c r="KQI129" s="183"/>
      <c r="KQJ129" s="184"/>
      <c r="KQK129" s="183"/>
      <c r="KQL129" s="184"/>
      <c r="KQM129" s="183"/>
      <c r="KQN129" s="184"/>
      <c r="KQO129" s="183"/>
      <c r="KQP129" s="184"/>
      <c r="KQQ129" s="183"/>
      <c r="KQR129" s="184"/>
      <c r="KQS129" s="183"/>
      <c r="KQT129" s="184"/>
      <c r="KQU129" s="183"/>
      <c r="KQV129" s="184"/>
      <c r="KQW129" s="183"/>
      <c r="KQX129" s="184"/>
      <c r="KQY129" s="183"/>
      <c r="KQZ129" s="184"/>
      <c r="KRA129" s="183"/>
      <c r="KRB129" s="184"/>
      <c r="KRC129" s="183"/>
      <c r="KRD129" s="184"/>
      <c r="KRE129" s="183"/>
      <c r="KRF129" s="184"/>
      <c r="KRG129" s="183"/>
      <c r="KRH129" s="184"/>
      <c r="KRI129" s="183"/>
      <c r="KRJ129" s="184"/>
      <c r="KRK129" s="183"/>
      <c r="KRL129" s="184"/>
      <c r="KRM129" s="183"/>
      <c r="KRN129" s="184"/>
      <c r="KRO129" s="183"/>
      <c r="KRP129" s="184"/>
      <c r="KRQ129" s="183"/>
      <c r="KRR129" s="184"/>
      <c r="KRS129" s="183"/>
      <c r="KRT129" s="184"/>
      <c r="KRU129" s="183"/>
      <c r="KRV129" s="184"/>
      <c r="KRW129" s="183"/>
      <c r="KRX129" s="184"/>
      <c r="KRY129" s="183"/>
      <c r="KRZ129" s="184"/>
      <c r="KSA129" s="183"/>
      <c r="KSB129" s="184"/>
      <c r="KSC129" s="183"/>
      <c r="KSD129" s="184"/>
      <c r="KSE129" s="183"/>
      <c r="KSF129" s="184"/>
      <c r="KSG129" s="183"/>
      <c r="KSH129" s="184"/>
      <c r="KSI129" s="183"/>
      <c r="KSJ129" s="184"/>
      <c r="KSK129" s="183"/>
      <c r="KSL129" s="184"/>
      <c r="KSM129" s="183"/>
      <c r="KSN129" s="184"/>
      <c r="KSO129" s="183"/>
      <c r="KSP129" s="184"/>
      <c r="KSQ129" s="183"/>
      <c r="KSR129" s="184"/>
      <c r="KSS129" s="183"/>
      <c r="KST129" s="184"/>
      <c r="KSU129" s="183"/>
      <c r="KSV129" s="184"/>
      <c r="KSW129" s="183"/>
      <c r="KSX129" s="184"/>
      <c r="KSY129" s="183"/>
      <c r="KSZ129" s="184"/>
      <c r="KTA129" s="183"/>
      <c r="KTB129" s="184"/>
      <c r="KTC129" s="183"/>
      <c r="KTD129" s="184"/>
      <c r="KTE129" s="183"/>
      <c r="KTF129" s="184"/>
      <c r="KTG129" s="183"/>
      <c r="KTH129" s="184"/>
      <c r="KTI129" s="183"/>
      <c r="KTJ129" s="184"/>
      <c r="KTK129" s="183"/>
      <c r="KTL129" s="184"/>
      <c r="KTM129" s="183"/>
      <c r="KTN129" s="184"/>
      <c r="KTO129" s="183"/>
      <c r="KTP129" s="184"/>
      <c r="KTQ129" s="183"/>
      <c r="KTR129" s="184"/>
      <c r="KTS129" s="183"/>
      <c r="KTT129" s="184"/>
      <c r="KTU129" s="183"/>
      <c r="KTV129" s="184"/>
      <c r="KTW129" s="183"/>
      <c r="KTX129" s="184"/>
      <c r="KTY129" s="183"/>
      <c r="KTZ129" s="184"/>
      <c r="KUA129" s="183"/>
      <c r="KUB129" s="184"/>
      <c r="KUC129" s="183"/>
      <c r="KUD129" s="184"/>
      <c r="KUE129" s="183"/>
      <c r="KUF129" s="184"/>
      <c r="KUG129" s="183"/>
      <c r="KUH129" s="184"/>
      <c r="KUI129" s="183"/>
      <c r="KUJ129" s="184"/>
      <c r="KUK129" s="183"/>
      <c r="KUL129" s="184"/>
      <c r="KUM129" s="183"/>
      <c r="KUN129" s="184"/>
      <c r="KUO129" s="183"/>
      <c r="KUP129" s="184"/>
      <c r="KUQ129" s="183"/>
      <c r="KUR129" s="184"/>
      <c r="KUS129" s="183"/>
      <c r="KUT129" s="184"/>
      <c r="KUU129" s="183"/>
      <c r="KUV129" s="184"/>
      <c r="KUW129" s="183"/>
      <c r="KUX129" s="184"/>
      <c r="KUY129" s="183"/>
      <c r="KUZ129" s="184"/>
      <c r="KVA129" s="183"/>
      <c r="KVB129" s="184"/>
      <c r="KVC129" s="183"/>
      <c r="KVD129" s="184"/>
      <c r="KVE129" s="183"/>
      <c r="KVF129" s="184"/>
      <c r="KVG129" s="183"/>
      <c r="KVH129" s="184"/>
      <c r="KVI129" s="183"/>
      <c r="KVJ129" s="184"/>
      <c r="KVK129" s="183"/>
      <c r="KVL129" s="184"/>
      <c r="KVM129" s="183"/>
      <c r="KVN129" s="184"/>
      <c r="KVO129" s="183"/>
      <c r="KVP129" s="184"/>
      <c r="KVQ129" s="183"/>
      <c r="KVR129" s="184"/>
      <c r="KVS129" s="183"/>
      <c r="KVT129" s="184"/>
      <c r="KVU129" s="183"/>
      <c r="KVV129" s="184"/>
      <c r="KVW129" s="183"/>
      <c r="KVX129" s="184"/>
      <c r="KVY129" s="183"/>
      <c r="KVZ129" s="184"/>
      <c r="KWA129" s="183"/>
      <c r="KWB129" s="184"/>
      <c r="KWC129" s="183"/>
      <c r="KWD129" s="184"/>
      <c r="KWE129" s="183"/>
      <c r="KWF129" s="184"/>
      <c r="KWG129" s="183"/>
      <c r="KWH129" s="184"/>
      <c r="KWI129" s="183"/>
      <c r="KWJ129" s="184"/>
      <c r="KWK129" s="183"/>
      <c r="KWL129" s="184"/>
      <c r="KWM129" s="183"/>
      <c r="KWN129" s="184"/>
      <c r="KWO129" s="183"/>
      <c r="KWP129" s="184"/>
      <c r="KWQ129" s="183"/>
      <c r="KWR129" s="184"/>
      <c r="KWS129" s="183"/>
      <c r="KWT129" s="184"/>
      <c r="KWU129" s="183"/>
      <c r="KWV129" s="184"/>
      <c r="KWW129" s="183"/>
      <c r="KWX129" s="184"/>
      <c r="KWY129" s="183"/>
      <c r="KWZ129" s="184"/>
      <c r="KXA129" s="183"/>
      <c r="KXB129" s="184"/>
      <c r="KXC129" s="183"/>
      <c r="KXD129" s="184"/>
      <c r="KXE129" s="183"/>
      <c r="KXF129" s="184"/>
      <c r="KXG129" s="183"/>
      <c r="KXH129" s="184"/>
      <c r="KXI129" s="183"/>
      <c r="KXJ129" s="184"/>
      <c r="KXK129" s="183"/>
      <c r="KXL129" s="184"/>
      <c r="KXM129" s="183"/>
      <c r="KXN129" s="184"/>
      <c r="KXO129" s="183"/>
      <c r="KXP129" s="184"/>
      <c r="KXQ129" s="183"/>
      <c r="KXR129" s="184"/>
      <c r="KXS129" s="183"/>
      <c r="KXT129" s="184"/>
      <c r="KXU129" s="183"/>
      <c r="KXV129" s="184"/>
      <c r="KXW129" s="183"/>
      <c r="KXX129" s="184"/>
      <c r="KXY129" s="183"/>
      <c r="KXZ129" s="184"/>
      <c r="KYA129" s="183"/>
      <c r="KYB129" s="184"/>
      <c r="KYC129" s="183"/>
      <c r="KYD129" s="184"/>
      <c r="KYE129" s="183"/>
      <c r="KYF129" s="184"/>
      <c r="KYG129" s="183"/>
      <c r="KYH129" s="184"/>
      <c r="KYI129" s="183"/>
      <c r="KYJ129" s="184"/>
      <c r="KYK129" s="183"/>
      <c r="KYL129" s="184"/>
      <c r="KYM129" s="183"/>
      <c r="KYN129" s="184"/>
      <c r="KYO129" s="183"/>
      <c r="KYP129" s="184"/>
      <c r="KYQ129" s="183"/>
      <c r="KYR129" s="184"/>
      <c r="KYS129" s="183"/>
      <c r="KYT129" s="184"/>
      <c r="KYU129" s="183"/>
      <c r="KYV129" s="184"/>
      <c r="KYW129" s="183"/>
      <c r="KYX129" s="184"/>
      <c r="KYY129" s="183"/>
      <c r="KYZ129" s="184"/>
      <c r="KZA129" s="183"/>
      <c r="KZB129" s="184"/>
      <c r="KZC129" s="183"/>
      <c r="KZD129" s="184"/>
      <c r="KZE129" s="183"/>
      <c r="KZF129" s="184"/>
      <c r="KZG129" s="183"/>
      <c r="KZH129" s="184"/>
      <c r="KZI129" s="183"/>
      <c r="KZJ129" s="184"/>
      <c r="KZK129" s="183"/>
      <c r="KZL129" s="184"/>
      <c r="KZM129" s="183"/>
      <c r="KZN129" s="184"/>
      <c r="KZO129" s="183"/>
      <c r="KZP129" s="184"/>
      <c r="KZQ129" s="183"/>
      <c r="KZR129" s="184"/>
      <c r="KZS129" s="183"/>
      <c r="KZT129" s="184"/>
      <c r="KZU129" s="183"/>
      <c r="KZV129" s="184"/>
      <c r="KZW129" s="183"/>
      <c r="KZX129" s="184"/>
      <c r="KZY129" s="183"/>
      <c r="KZZ129" s="184"/>
      <c r="LAA129" s="183"/>
      <c r="LAB129" s="184"/>
      <c r="LAC129" s="183"/>
      <c r="LAD129" s="184"/>
      <c r="LAE129" s="183"/>
      <c r="LAF129" s="184"/>
      <c r="LAG129" s="183"/>
      <c r="LAH129" s="184"/>
      <c r="LAI129" s="183"/>
      <c r="LAJ129" s="184"/>
      <c r="LAK129" s="183"/>
      <c r="LAL129" s="184"/>
      <c r="LAM129" s="183"/>
      <c r="LAN129" s="184"/>
      <c r="LAO129" s="183"/>
      <c r="LAP129" s="184"/>
      <c r="LAQ129" s="183"/>
      <c r="LAR129" s="184"/>
      <c r="LAS129" s="183"/>
      <c r="LAT129" s="184"/>
      <c r="LAU129" s="183"/>
      <c r="LAV129" s="184"/>
      <c r="LAW129" s="183"/>
      <c r="LAX129" s="184"/>
      <c r="LAY129" s="183"/>
      <c r="LAZ129" s="184"/>
      <c r="LBA129" s="183"/>
      <c r="LBB129" s="184"/>
      <c r="LBC129" s="183"/>
      <c r="LBD129" s="184"/>
      <c r="LBE129" s="183"/>
      <c r="LBF129" s="184"/>
      <c r="LBG129" s="183"/>
      <c r="LBH129" s="184"/>
      <c r="LBI129" s="183"/>
      <c r="LBJ129" s="184"/>
      <c r="LBK129" s="183"/>
      <c r="LBL129" s="184"/>
      <c r="LBM129" s="183"/>
      <c r="LBN129" s="184"/>
      <c r="LBO129" s="183"/>
      <c r="LBP129" s="184"/>
      <c r="LBQ129" s="183"/>
      <c r="LBR129" s="184"/>
      <c r="LBS129" s="183"/>
      <c r="LBT129" s="184"/>
      <c r="LBU129" s="183"/>
      <c r="LBV129" s="184"/>
      <c r="LBW129" s="183"/>
      <c r="LBX129" s="184"/>
      <c r="LBY129" s="183"/>
      <c r="LBZ129" s="184"/>
      <c r="LCA129" s="183"/>
      <c r="LCB129" s="184"/>
      <c r="LCC129" s="183"/>
      <c r="LCD129" s="184"/>
      <c r="LCE129" s="183"/>
      <c r="LCF129" s="184"/>
      <c r="LCG129" s="183"/>
      <c r="LCH129" s="184"/>
      <c r="LCI129" s="183"/>
      <c r="LCJ129" s="184"/>
      <c r="LCK129" s="183"/>
      <c r="LCL129" s="184"/>
      <c r="LCM129" s="183"/>
      <c r="LCN129" s="184"/>
      <c r="LCO129" s="183"/>
      <c r="LCP129" s="184"/>
      <c r="LCQ129" s="183"/>
      <c r="LCR129" s="184"/>
      <c r="LCS129" s="183"/>
      <c r="LCT129" s="184"/>
      <c r="LCU129" s="183"/>
      <c r="LCV129" s="184"/>
      <c r="LCW129" s="183"/>
      <c r="LCX129" s="184"/>
      <c r="LCY129" s="183"/>
      <c r="LCZ129" s="184"/>
      <c r="LDA129" s="183"/>
      <c r="LDB129" s="184"/>
      <c r="LDC129" s="183"/>
      <c r="LDD129" s="184"/>
      <c r="LDE129" s="183"/>
      <c r="LDF129" s="184"/>
      <c r="LDG129" s="183"/>
      <c r="LDH129" s="184"/>
      <c r="LDI129" s="183"/>
      <c r="LDJ129" s="184"/>
      <c r="LDK129" s="183"/>
      <c r="LDL129" s="184"/>
      <c r="LDM129" s="183"/>
      <c r="LDN129" s="184"/>
      <c r="LDO129" s="183"/>
      <c r="LDP129" s="184"/>
      <c r="LDQ129" s="183"/>
      <c r="LDR129" s="184"/>
      <c r="LDS129" s="183"/>
      <c r="LDT129" s="184"/>
      <c r="LDU129" s="183"/>
      <c r="LDV129" s="184"/>
      <c r="LDW129" s="183"/>
      <c r="LDX129" s="184"/>
      <c r="LDY129" s="183"/>
      <c r="LDZ129" s="184"/>
      <c r="LEA129" s="183"/>
      <c r="LEB129" s="184"/>
      <c r="LEC129" s="183"/>
      <c r="LED129" s="184"/>
      <c r="LEE129" s="183"/>
      <c r="LEF129" s="184"/>
      <c r="LEG129" s="183"/>
      <c r="LEH129" s="184"/>
      <c r="LEI129" s="183"/>
      <c r="LEJ129" s="184"/>
      <c r="LEK129" s="183"/>
      <c r="LEL129" s="184"/>
      <c r="LEM129" s="183"/>
      <c r="LEN129" s="184"/>
      <c r="LEO129" s="183"/>
      <c r="LEP129" s="184"/>
      <c r="LEQ129" s="183"/>
      <c r="LER129" s="184"/>
      <c r="LES129" s="183"/>
      <c r="LET129" s="184"/>
      <c r="LEU129" s="183"/>
      <c r="LEV129" s="184"/>
      <c r="LEW129" s="183"/>
      <c r="LEX129" s="184"/>
      <c r="LEY129" s="183"/>
      <c r="LEZ129" s="184"/>
      <c r="LFA129" s="183"/>
      <c r="LFB129" s="184"/>
      <c r="LFC129" s="183"/>
      <c r="LFD129" s="184"/>
      <c r="LFE129" s="183"/>
      <c r="LFF129" s="184"/>
      <c r="LFG129" s="183"/>
      <c r="LFH129" s="184"/>
      <c r="LFI129" s="183"/>
      <c r="LFJ129" s="184"/>
      <c r="LFK129" s="183"/>
      <c r="LFL129" s="184"/>
      <c r="LFM129" s="183"/>
      <c r="LFN129" s="184"/>
      <c r="LFO129" s="183"/>
      <c r="LFP129" s="184"/>
      <c r="LFQ129" s="183"/>
      <c r="LFR129" s="184"/>
      <c r="LFS129" s="183"/>
      <c r="LFT129" s="184"/>
      <c r="LFU129" s="183"/>
      <c r="LFV129" s="184"/>
      <c r="LFW129" s="183"/>
      <c r="LFX129" s="184"/>
      <c r="LFY129" s="183"/>
      <c r="LFZ129" s="184"/>
      <c r="LGA129" s="183"/>
      <c r="LGB129" s="184"/>
      <c r="LGC129" s="183"/>
      <c r="LGD129" s="184"/>
      <c r="LGE129" s="183"/>
      <c r="LGF129" s="184"/>
      <c r="LGG129" s="183"/>
      <c r="LGH129" s="184"/>
      <c r="LGI129" s="183"/>
      <c r="LGJ129" s="184"/>
      <c r="LGK129" s="183"/>
      <c r="LGL129" s="184"/>
      <c r="LGM129" s="183"/>
      <c r="LGN129" s="184"/>
      <c r="LGO129" s="183"/>
      <c r="LGP129" s="184"/>
      <c r="LGQ129" s="183"/>
      <c r="LGR129" s="184"/>
      <c r="LGS129" s="183"/>
      <c r="LGT129" s="184"/>
      <c r="LGU129" s="183"/>
      <c r="LGV129" s="184"/>
      <c r="LGW129" s="183"/>
      <c r="LGX129" s="184"/>
      <c r="LGY129" s="183"/>
      <c r="LGZ129" s="184"/>
      <c r="LHA129" s="183"/>
      <c r="LHB129" s="184"/>
      <c r="LHC129" s="183"/>
      <c r="LHD129" s="184"/>
      <c r="LHE129" s="183"/>
      <c r="LHF129" s="184"/>
      <c r="LHG129" s="183"/>
      <c r="LHH129" s="184"/>
      <c r="LHI129" s="183"/>
      <c r="LHJ129" s="184"/>
      <c r="LHK129" s="183"/>
      <c r="LHL129" s="184"/>
      <c r="LHM129" s="183"/>
      <c r="LHN129" s="184"/>
      <c r="LHO129" s="183"/>
      <c r="LHP129" s="184"/>
      <c r="LHQ129" s="183"/>
      <c r="LHR129" s="184"/>
      <c r="LHS129" s="183"/>
      <c r="LHT129" s="184"/>
      <c r="LHU129" s="183"/>
      <c r="LHV129" s="184"/>
      <c r="LHW129" s="183"/>
      <c r="LHX129" s="184"/>
      <c r="LHY129" s="183"/>
      <c r="LHZ129" s="184"/>
      <c r="LIA129" s="183"/>
      <c r="LIB129" s="184"/>
      <c r="LIC129" s="183"/>
      <c r="LID129" s="184"/>
      <c r="LIE129" s="183"/>
      <c r="LIF129" s="184"/>
      <c r="LIG129" s="183"/>
      <c r="LIH129" s="184"/>
      <c r="LII129" s="183"/>
      <c r="LIJ129" s="184"/>
      <c r="LIK129" s="183"/>
      <c r="LIL129" s="184"/>
      <c r="LIM129" s="183"/>
      <c r="LIN129" s="184"/>
      <c r="LIO129" s="183"/>
      <c r="LIP129" s="184"/>
      <c r="LIQ129" s="183"/>
      <c r="LIR129" s="184"/>
      <c r="LIS129" s="183"/>
      <c r="LIT129" s="184"/>
      <c r="LIU129" s="183"/>
      <c r="LIV129" s="184"/>
      <c r="LIW129" s="183"/>
      <c r="LIX129" s="184"/>
      <c r="LIY129" s="183"/>
      <c r="LIZ129" s="184"/>
      <c r="LJA129" s="183"/>
      <c r="LJB129" s="184"/>
      <c r="LJC129" s="183"/>
      <c r="LJD129" s="184"/>
      <c r="LJE129" s="183"/>
      <c r="LJF129" s="184"/>
      <c r="LJG129" s="183"/>
      <c r="LJH129" s="184"/>
      <c r="LJI129" s="183"/>
      <c r="LJJ129" s="184"/>
      <c r="LJK129" s="183"/>
      <c r="LJL129" s="184"/>
      <c r="LJM129" s="183"/>
      <c r="LJN129" s="184"/>
      <c r="LJO129" s="183"/>
      <c r="LJP129" s="184"/>
      <c r="LJQ129" s="183"/>
      <c r="LJR129" s="184"/>
      <c r="LJS129" s="183"/>
      <c r="LJT129" s="184"/>
      <c r="LJU129" s="183"/>
      <c r="LJV129" s="184"/>
      <c r="LJW129" s="183"/>
      <c r="LJX129" s="184"/>
      <c r="LJY129" s="183"/>
      <c r="LJZ129" s="184"/>
      <c r="LKA129" s="183"/>
      <c r="LKB129" s="184"/>
      <c r="LKC129" s="183"/>
      <c r="LKD129" s="184"/>
      <c r="LKE129" s="183"/>
      <c r="LKF129" s="184"/>
      <c r="LKG129" s="183"/>
      <c r="LKH129" s="184"/>
      <c r="LKI129" s="183"/>
      <c r="LKJ129" s="184"/>
      <c r="LKK129" s="183"/>
      <c r="LKL129" s="184"/>
      <c r="LKM129" s="183"/>
      <c r="LKN129" s="184"/>
      <c r="LKO129" s="183"/>
      <c r="LKP129" s="184"/>
      <c r="LKQ129" s="183"/>
      <c r="LKR129" s="184"/>
      <c r="LKS129" s="183"/>
      <c r="LKT129" s="184"/>
      <c r="LKU129" s="183"/>
      <c r="LKV129" s="184"/>
      <c r="LKW129" s="183"/>
      <c r="LKX129" s="184"/>
      <c r="LKY129" s="183"/>
      <c r="LKZ129" s="184"/>
      <c r="LLA129" s="183"/>
      <c r="LLB129" s="184"/>
      <c r="LLC129" s="183"/>
      <c r="LLD129" s="184"/>
      <c r="LLE129" s="183"/>
      <c r="LLF129" s="184"/>
      <c r="LLG129" s="183"/>
      <c r="LLH129" s="184"/>
      <c r="LLI129" s="183"/>
      <c r="LLJ129" s="184"/>
      <c r="LLK129" s="183"/>
      <c r="LLL129" s="184"/>
      <c r="LLM129" s="183"/>
      <c r="LLN129" s="184"/>
      <c r="LLO129" s="183"/>
      <c r="LLP129" s="184"/>
      <c r="LLQ129" s="183"/>
      <c r="LLR129" s="184"/>
      <c r="LLS129" s="183"/>
      <c r="LLT129" s="184"/>
      <c r="LLU129" s="183"/>
      <c r="LLV129" s="184"/>
      <c r="LLW129" s="183"/>
      <c r="LLX129" s="184"/>
      <c r="LLY129" s="183"/>
      <c r="LLZ129" s="184"/>
      <c r="LMA129" s="183"/>
      <c r="LMB129" s="184"/>
      <c r="LMC129" s="183"/>
      <c r="LMD129" s="184"/>
      <c r="LME129" s="183"/>
      <c r="LMF129" s="184"/>
      <c r="LMG129" s="183"/>
      <c r="LMH129" s="184"/>
      <c r="LMI129" s="183"/>
      <c r="LMJ129" s="184"/>
      <c r="LMK129" s="183"/>
      <c r="LML129" s="184"/>
      <c r="LMM129" s="183"/>
      <c r="LMN129" s="184"/>
      <c r="LMO129" s="183"/>
      <c r="LMP129" s="184"/>
      <c r="LMQ129" s="183"/>
      <c r="LMR129" s="184"/>
      <c r="LMS129" s="183"/>
      <c r="LMT129" s="184"/>
      <c r="LMU129" s="183"/>
      <c r="LMV129" s="184"/>
      <c r="LMW129" s="183"/>
      <c r="LMX129" s="184"/>
      <c r="LMY129" s="183"/>
      <c r="LMZ129" s="184"/>
      <c r="LNA129" s="183"/>
      <c r="LNB129" s="184"/>
      <c r="LNC129" s="183"/>
      <c r="LND129" s="184"/>
      <c r="LNE129" s="183"/>
      <c r="LNF129" s="184"/>
      <c r="LNG129" s="183"/>
      <c r="LNH129" s="184"/>
      <c r="LNI129" s="183"/>
      <c r="LNJ129" s="184"/>
      <c r="LNK129" s="183"/>
      <c r="LNL129" s="184"/>
      <c r="LNM129" s="183"/>
      <c r="LNN129" s="184"/>
      <c r="LNO129" s="183"/>
      <c r="LNP129" s="184"/>
      <c r="LNQ129" s="183"/>
      <c r="LNR129" s="184"/>
      <c r="LNS129" s="183"/>
      <c r="LNT129" s="184"/>
      <c r="LNU129" s="183"/>
      <c r="LNV129" s="184"/>
      <c r="LNW129" s="183"/>
      <c r="LNX129" s="184"/>
      <c r="LNY129" s="183"/>
      <c r="LNZ129" s="184"/>
      <c r="LOA129" s="183"/>
      <c r="LOB129" s="184"/>
      <c r="LOC129" s="183"/>
      <c r="LOD129" s="184"/>
      <c r="LOE129" s="183"/>
      <c r="LOF129" s="184"/>
      <c r="LOG129" s="183"/>
      <c r="LOH129" s="184"/>
      <c r="LOI129" s="183"/>
      <c r="LOJ129" s="184"/>
      <c r="LOK129" s="183"/>
      <c r="LOL129" s="184"/>
      <c r="LOM129" s="183"/>
      <c r="LON129" s="184"/>
      <c r="LOO129" s="183"/>
      <c r="LOP129" s="184"/>
      <c r="LOQ129" s="183"/>
      <c r="LOR129" s="184"/>
      <c r="LOS129" s="183"/>
      <c r="LOT129" s="184"/>
      <c r="LOU129" s="183"/>
      <c r="LOV129" s="184"/>
      <c r="LOW129" s="183"/>
      <c r="LOX129" s="184"/>
      <c r="LOY129" s="183"/>
      <c r="LOZ129" s="184"/>
      <c r="LPA129" s="183"/>
      <c r="LPB129" s="184"/>
      <c r="LPC129" s="183"/>
      <c r="LPD129" s="184"/>
      <c r="LPE129" s="183"/>
      <c r="LPF129" s="184"/>
      <c r="LPG129" s="183"/>
      <c r="LPH129" s="184"/>
      <c r="LPI129" s="183"/>
      <c r="LPJ129" s="184"/>
      <c r="LPK129" s="183"/>
      <c r="LPL129" s="184"/>
      <c r="LPM129" s="183"/>
      <c r="LPN129" s="184"/>
      <c r="LPO129" s="183"/>
      <c r="LPP129" s="184"/>
      <c r="LPQ129" s="183"/>
      <c r="LPR129" s="184"/>
      <c r="LPS129" s="183"/>
      <c r="LPT129" s="184"/>
      <c r="LPU129" s="183"/>
      <c r="LPV129" s="184"/>
      <c r="LPW129" s="183"/>
      <c r="LPX129" s="184"/>
      <c r="LPY129" s="183"/>
      <c r="LPZ129" s="184"/>
      <c r="LQA129" s="183"/>
      <c r="LQB129" s="184"/>
      <c r="LQC129" s="183"/>
      <c r="LQD129" s="184"/>
      <c r="LQE129" s="183"/>
      <c r="LQF129" s="184"/>
      <c r="LQG129" s="183"/>
      <c r="LQH129" s="184"/>
      <c r="LQI129" s="183"/>
      <c r="LQJ129" s="184"/>
      <c r="LQK129" s="183"/>
      <c r="LQL129" s="184"/>
      <c r="LQM129" s="183"/>
      <c r="LQN129" s="184"/>
      <c r="LQO129" s="183"/>
      <c r="LQP129" s="184"/>
      <c r="LQQ129" s="183"/>
      <c r="LQR129" s="184"/>
      <c r="LQS129" s="183"/>
      <c r="LQT129" s="184"/>
      <c r="LQU129" s="183"/>
      <c r="LQV129" s="184"/>
      <c r="LQW129" s="183"/>
      <c r="LQX129" s="184"/>
      <c r="LQY129" s="183"/>
      <c r="LQZ129" s="184"/>
      <c r="LRA129" s="183"/>
      <c r="LRB129" s="184"/>
      <c r="LRC129" s="183"/>
      <c r="LRD129" s="184"/>
      <c r="LRE129" s="183"/>
      <c r="LRF129" s="184"/>
      <c r="LRG129" s="183"/>
      <c r="LRH129" s="184"/>
      <c r="LRI129" s="183"/>
      <c r="LRJ129" s="184"/>
      <c r="LRK129" s="183"/>
      <c r="LRL129" s="184"/>
      <c r="LRM129" s="183"/>
      <c r="LRN129" s="184"/>
      <c r="LRO129" s="183"/>
      <c r="LRP129" s="184"/>
      <c r="LRQ129" s="183"/>
      <c r="LRR129" s="184"/>
      <c r="LRS129" s="183"/>
      <c r="LRT129" s="184"/>
      <c r="LRU129" s="183"/>
      <c r="LRV129" s="184"/>
      <c r="LRW129" s="183"/>
      <c r="LRX129" s="184"/>
      <c r="LRY129" s="183"/>
      <c r="LRZ129" s="184"/>
      <c r="LSA129" s="183"/>
      <c r="LSB129" s="184"/>
      <c r="LSC129" s="183"/>
      <c r="LSD129" s="184"/>
      <c r="LSE129" s="183"/>
      <c r="LSF129" s="184"/>
      <c r="LSG129" s="183"/>
      <c r="LSH129" s="184"/>
      <c r="LSI129" s="183"/>
      <c r="LSJ129" s="184"/>
      <c r="LSK129" s="183"/>
      <c r="LSL129" s="184"/>
      <c r="LSM129" s="183"/>
      <c r="LSN129" s="184"/>
      <c r="LSO129" s="183"/>
      <c r="LSP129" s="184"/>
      <c r="LSQ129" s="183"/>
      <c r="LSR129" s="184"/>
      <c r="LSS129" s="183"/>
      <c r="LST129" s="184"/>
      <c r="LSU129" s="183"/>
      <c r="LSV129" s="184"/>
      <c r="LSW129" s="183"/>
      <c r="LSX129" s="184"/>
      <c r="LSY129" s="183"/>
      <c r="LSZ129" s="184"/>
      <c r="LTA129" s="183"/>
      <c r="LTB129" s="184"/>
      <c r="LTC129" s="183"/>
      <c r="LTD129" s="184"/>
      <c r="LTE129" s="183"/>
      <c r="LTF129" s="184"/>
      <c r="LTG129" s="183"/>
      <c r="LTH129" s="184"/>
      <c r="LTI129" s="183"/>
      <c r="LTJ129" s="184"/>
      <c r="LTK129" s="183"/>
      <c r="LTL129" s="184"/>
      <c r="LTM129" s="183"/>
      <c r="LTN129" s="184"/>
      <c r="LTO129" s="183"/>
      <c r="LTP129" s="184"/>
      <c r="LTQ129" s="183"/>
      <c r="LTR129" s="184"/>
      <c r="LTS129" s="183"/>
      <c r="LTT129" s="184"/>
      <c r="LTU129" s="183"/>
      <c r="LTV129" s="184"/>
      <c r="LTW129" s="183"/>
      <c r="LTX129" s="184"/>
      <c r="LTY129" s="183"/>
      <c r="LTZ129" s="184"/>
      <c r="LUA129" s="183"/>
      <c r="LUB129" s="184"/>
      <c r="LUC129" s="183"/>
      <c r="LUD129" s="184"/>
      <c r="LUE129" s="183"/>
      <c r="LUF129" s="184"/>
      <c r="LUG129" s="183"/>
      <c r="LUH129" s="184"/>
      <c r="LUI129" s="183"/>
      <c r="LUJ129" s="184"/>
      <c r="LUK129" s="183"/>
      <c r="LUL129" s="184"/>
      <c r="LUM129" s="183"/>
      <c r="LUN129" s="184"/>
      <c r="LUO129" s="183"/>
      <c r="LUP129" s="184"/>
      <c r="LUQ129" s="183"/>
      <c r="LUR129" s="184"/>
      <c r="LUS129" s="183"/>
      <c r="LUT129" s="184"/>
      <c r="LUU129" s="183"/>
      <c r="LUV129" s="184"/>
      <c r="LUW129" s="183"/>
      <c r="LUX129" s="184"/>
      <c r="LUY129" s="183"/>
      <c r="LUZ129" s="184"/>
      <c r="LVA129" s="183"/>
      <c r="LVB129" s="184"/>
      <c r="LVC129" s="183"/>
      <c r="LVD129" s="184"/>
      <c r="LVE129" s="183"/>
      <c r="LVF129" s="184"/>
      <c r="LVG129" s="183"/>
      <c r="LVH129" s="184"/>
      <c r="LVI129" s="183"/>
      <c r="LVJ129" s="184"/>
      <c r="LVK129" s="183"/>
      <c r="LVL129" s="184"/>
      <c r="LVM129" s="183"/>
      <c r="LVN129" s="184"/>
      <c r="LVO129" s="183"/>
      <c r="LVP129" s="184"/>
      <c r="LVQ129" s="183"/>
      <c r="LVR129" s="184"/>
      <c r="LVS129" s="183"/>
      <c r="LVT129" s="184"/>
      <c r="LVU129" s="183"/>
      <c r="LVV129" s="184"/>
      <c r="LVW129" s="183"/>
      <c r="LVX129" s="184"/>
      <c r="LVY129" s="183"/>
      <c r="LVZ129" s="184"/>
      <c r="LWA129" s="183"/>
      <c r="LWB129" s="184"/>
      <c r="LWC129" s="183"/>
      <c r="LWD129" s="184"/>
      <c r="LWE129" s="183"/>
      <c r="LWF129" s="184"/>
      <c r="LWG129" s="183"/>
      <c r="LWH129" s="184"/>
      <c r="LWI129" s="183"/>
      <c r="LWJ129" s="184"/>
      <c r="LWK129" s="183"/>
      <c r="LWL129" s="184"/>
      <c r="LWM129" s="183"/>
      <c r="LWN129" s="184"/>
      <c r="LWO129" s="183"/>
      <c r="LWP129" s="184"/>
      <c r="LWQ129" s="183"/>
      <c r="LWR129" s="184"/>
      <c r="LWS129" s="183"/>
      <c r="LWT129" s="184"/>
      <c r="LWU129" s="183"/>
      <c r="LWV129" s="184"/>
      <c r="LWW129" s="183"/>
      <c r="LWX129" s="184"/>
      <c r="LWY129" s="183"/>
      <c r="LWZ129" s="184"/>
      <c r="LXA129" s="183"/>
      <c r="LXB129" s="184"/>
      <c r="LXC129" s="183"/>
      <c r="LXD129" s="184"/>
      <c r="LXE129" s="183"/>
      <c r="LXF129" s="184"/>
      <c r="LXG129" s="183"/>
      <c r="LXH129" s="184"/>
      <c r="LXI129" s="183"/>
      <c r="LXJ129" s="184"/>
      <c r="LXK129" s="183"/>
      <c r="LXL129" s="184"/>
      <c r="LXM129" s="183"/>
      <c r="LXN129" s="184"/>
      <c r="LXO129" s="183"/>
      <c r="LXP129" s="184"/>
      <c r="LXQ129" s="183"/>
      <c r="LXR129" s="184"/>
      <c r="LXS129" s="183"/>
      <c r="LXT129" s="184"/>
      <c r="LXU129" s="183"/>
      <c r="LXV129" s="184"/>
      <c r="LXW129" s="183"/>
      <c r="LXX129" s="184"/>
      <c r="LXY129" s="183"/>
      <c r="LXZ129" s="184"/>
      <c r="LYA129" s="183"/>
      <c r="LYB129" s="184"/>
      <c r="LYC129" s="183"/>
      <c r="LYD129" s="184"/>
      <c r="LYE129" s="183"/>
      <c r="LYF129" s="184"/>
      <c r="LYG129" s="183"/>
      <c r="LYH129" s="184"/>
      <c r="LYI129" s="183"/>
      <c r="LYJ129" s="184"/>
      <c r="LYK129" s="183"/>
      <c r="LYL129" s="184"/>
      <c r="LYM129" s="183"/>
      <c r="LYN129" s="184"/>
      <c r="LYO129" s="183"/>
      <c r="LYP129" s="184"/>
      <c r="LYQ129" s="183"/>
      <c r="LYR129" s="184"/>
      <c r="LYS129" s="183"/>
      <c r="LYT129" s="184"/>
      <c r="LYU129" s="183"/>
      <c r="LYV129" s="184"/>
      <c r="LYW129" s="183"/>
      <c r="LYX129" s="184"/>
      <c r="LYY129" s="183"/>
      <c r="LYZ129" s="184"/>
      <c r="LZA129" s="183"/>
      <c r="LZB129" s="184"/>
      <c r="LZC129" s="183"/>
      <c r="LZD129" s="184"/>
      <c r="LZE129" s="183"/>
      <c r="LZF129" s="184"/>
      <c r="LZG129" s="183"/>
      <c r="LZH129" s="184"/>
      <c r="LZI129" s="183"/>
      <c r="LZJ129" s="184"/>
      <c r="LZK129" s="183"/>
      <c r="LZL129" s="184"/>
      <c r="LZM129" s="183"/>
      <c r="LZN129" s="184"/>
      <c r="LZO129" s="183"/>
      <c r="LZP129" s="184"/>
      <c r="LZQ129" s="183"/>
      <c r="LZR129" s="184"/>
      <c r="LZS129" s="183"/>
      <c r="LZT129" s="184"/>
      <c r="LZU129" s="183"/>
      <c r="LZV129" s="184"/>
      <c r="LZW129" s="183"/>
      <c r="LZX129" s="184"/>
      <c r="LZY129" s="183"/>
      <c r="LZZ129" s="184"/>
      <c r="MAA129" s="183"/>
      <c r="MAB129" s="184"/>
      <c r="MAC129" s="183"/>
      <c r="MAD129" s="184"/>
      <c r="MAE129" s="183"/>
      <c r="MAF129" s="184"/>
      <c r="MAG129" s="183"/>
      <c r="MAH129" s="184"/>
      <c r="MAI129" s="183"/>
      <c r="MAJ129" s="184"/>
      <c r="MAK129" s="183"/>
      <c r="MAL129" s="184"/>
      <c r="MAM129" s="183"/>
      <c r="MAN129" s="184"/>
      <c r="MAO129" s="183"/>
      <c r="MAP129" s="184"/>
      <c r="MAQ129" s="183"/>
      <c r="MAR129" s="184"/>
      <c r="MAS129" s="183"/>
      <c r="MAT129" s="184"/>
      <c r="MAU129" s="183"/>
      <c r="MAV129" s="184"/>
      <c r="MAW129" s="183"/>
      <c r="MAX129" s="184"/>
      <c r="MAY129" s="183"/>
      <c r="MAZ129" s="184"/>
      <c r="MBA129" s="183"/>
      <c r="MBB129" s="184"/>
      <c r="MBC129" s="183"/>
      <c r="MBD129" s="184"/>
      <c r="MBE129" s="183"/>
      <c r="MBF129" s="184"/>
      <c r="MBG129" s="183"/>
      <c r="MBH129" s="184"/>
      <c r="MBI129" s="183"/>
      <c r="MBJ129" s="184"/>
      <c r="MBK129" s="183"/>
      <c r="MBL129" s="184"/>
      <c r="MBM129" s="183"/>
      <c r="MBN129" s="184"/>
      <c r="MBO129" s="183"/>
      <c r="MBP129" s="184"/>
      <c r="MBQ129" s="183"/>
      <c r="MBR129" s="184"/>
      <c r="MBS129" s="183"/>
      <c r="MBT129" s="184"/>
      <c r="MBU129" s="183"/>
      <c r="MBV129" s="184"/>
      <c r="MBW129" s="183"/>
      <c r="MBX129" s="184"/>
      <c r="MBY129" s="183"/>
      <c r="MBZ129" s="184"/>
      <c r="MCA129" s="183"/>
      <c r="MCB129" s="184"/>
      <c r="MCC129" s="183"/>
      <c r="MCD129" s="184"/>
      <c r="MCE129" s="183"/>
      <c r="MCF129" s="184"/>
      <c r="MCG129" s="183"/>
      <c r="MCH129" s="184"/>
      <c r="MCI129" s="183"/>
      <c r="MCJ129" s="184"/>
      <c r="MCK129" s="183"/>
      <c r="MCL129" s="184"/>
      <c r="MCM129" s="183"/>
      <c r="MCN129" s="184"/>
      <c r="MCO129" s="183"/>
      <c r="MCP129" s="184"/>
      <c r="MCQ129" s="183"/>
      <c r="MCR129" s="184"/>
      <c r="MCS129" s="183"/>
      <c r="MCT129" s="184"/>
      <c r="MCU129" s="183"/>
      <c r="MCV129" s="184"/>
      <c r="MCW129" s="183"/>
      <c r="MCX129" s="184"/>
      <c r="MCY129" s="183"/>
      <c r="MCZ129" s="184"/>
      <c r="MDA129" s="183"/>
      <c r="MDB129" s="184"/>
      <c r="MDC129" s="183"/>
      <c r="MDD129" s="184"/>
      <c r="MDE129" s="183"/>
      <c r="MDF129" s="184"/>
      <c r="MDG129" s="183"/>
      <c r="MDH129" s="184"/>
      <c r="MDI129" s="183"/>
      <c r="MDJ129" s="184"/>
      <c r="MDK129" s="183"/>
      <c r="MDL129" s="184"/>
      <c r="MDM129" s="183"/>
      <c r="MDN129" s="184"/>
      <c r="MDO129" s="183"/>
      <c r="MDP129" s="184"/>
      <c r="MDQ129" s="183"/>
      <c r="MDR129" s="184"/>
      <c r="MDS129" s="183"/>
      <c r="MDT129" s="184"/>
      <c r="MDU129" s="183"/>
      <c r="MDV129" s="184"/>
      <c r="MDW129" s="183"/>
      <c r="MDX129" s="184"/>
      <c r="MDY129" s="183"/>
      <c r="MDZ129" s="184"/>
      <c r="MEA129" s="183"/>
      <c r="MEB129" s="184"/>
      <c r="MEC129" s="183"/>
      <c r="MED129" s="184"/>
      <c r="MEE129" s="183"/>
      <c r="MEF129" s="184"/>
      <c r="MEG129" s="183"/>
      <c r="MEH129" s="184"/>
      <c r="MEI129" s="183"/>
      <c r="MEJ129" s="184"/>
      <c r="MEK129" s="183"/>
      <c r="MEL129" s="184"/>
      <c r="MEM129" s="183"/>
      <c r="MEN129" s="184"/>
      <c r="MEO129" s="183"/>
      <c r="MEP129" s="184"/>
      <c r="MEQ129" s="183"/>
      <c r="MER129" s="184"/>
      <c r="MES129" s="183"/>
      <c r="MET129" s="184"/>
      <c r="MEU129" s="183"/>
      <c r="MEV129" s="184"/>
      <c r="MEW129" s="183"/>
      <c r="MEX129" s="184"/>
      <c r="MEY129" s="183"/>
      <c r="MEZ129" s="184"/>
      <c r="MFA129" s="183"/>
      <c r="MFB129" s="184"/>
      <c r="MFC129" s="183"/>
      <c r="MFD129" s="184"/>
      <c r="MFE129" s="183"/>
      <c r="MFF129" s="184"/>
      <c r="MFG129" s="183"/>
      <c r="MFH129" s="184"/>
      <c r="MFI129" s="183"/>
      <c r="MFJ129" s="184"/>
      <c r="MFK129" s="183"/>
      <c r="MFL129" s="184"/>
      <c r="MFM129" s="183"/>
      <c r="MFN129" s="184"/>
      <c r="MFO129" s="183"/>
      <c r="MFP129" s="184"/>
      <c r="MFQ129" s="183"/>
      <c r="MFR129" s="184"/>
      <c r="MFS129" s="183"/>
      <c r="MFT129" s="184"/>
      <c r="MFU129" s="183"/>
      <c r="MFV129" s="184"/>
      <c r="MFW129" s="183"/>
      <c r="MFX129" s="184"/>
      <c r="MFY129" s="183"/>
      <c r="MFZ129" s="184"/>
      <c r="MGA129" s="183"/>
      <c r="MGB129" s="184"/>
      <c r="MGC129" s="183"/>
      <c r="MGD129" s="184"/>
      <c r="MGE129" s="183"/>
      <c r="MGF129" s="184"/>
      <c r="MGG129" s="183"/>
      <c r="MGH129" s="184"/>
      <c r="MGI129" s="183"/>
      <c r="MGJ129" s="184"/>
      <c r="MGK129" s="183"/>
      <c r="MGL129" s="184"/>
      <c r="MGM129" s="183"/>
      <c r="MGN129" s="184"/>
      <c r="MGO129" s="183"/>
      <c r="MGP129" s="184"/>
      <c r="MGQ129" s="183"/>
      <c r="MGR129" s="184"/>
      <c r="MGS129" s="183"/>
      <c r="MGT129" s="184"/>
      <c r="MGU129" s="183"/>
      <c r="MGV129" s="184"/>
      <c r="MGW129" s="183"/>
      <c r="MGX129" s="184"/>
      <c r="MGY129" s="183"/>
      <c r="MGZ129" s="184"/>
      <c r="MHA129" s="183"/>
      <c r="MHB129" s="184"/>
      <c r="MHC129" s="183"/>
      <c r="MHD129" s="184"/>
      <c r="MHE129" s="183"/>
      <c r="MHF129" s="184"/>
      <c r="MHG129" s="183"/>
      <c r="MHH129" s="184"/>
      <c r="MHI129" s="183"/>
      <c r="MHJ129" s="184"/>
      <c r="MHK129" s="183"/>
      <c r="MHL129" s="184"/>
      <c r="MHM129" s="183"/>
      <c r="MHN129" s="184"/>
      <c r="MHO129" s="183"/>
      <c r="MHP129" s="184"/>
      <c r="MHQ129" s="183"/>
      <c r="MHR129" s="184"/>
      <c r="MHS129" s="183"/>
      <c r="MHT129" s="184"/>
      <c r="MHU129" s="183"/>
      <c r="MHV129" s="184"/>
      <c r="MHW129" s="183"/>
      <c r="MHX129" s="184"/>
      <c r="MHY129" s="183"/>
      <c r="MHZ129" s="184"/>
      <c r="MIA129" s="183"/>
      <c r="MIB129" s="184"/>
      <c r="MIC129" s="183"/>
      <c r="MID129" s="184"/>
      <c r="MIE129" s="183"/>
      <c r="MIF129" s="184"/>
      <c r="MIG129" s="183"/>
      <c r="MIH129" s="184"/>
      <c r="MII129" s="183"/>
      <c r="MIJ129" s="184"/>
      <c r="MIK129" s="183"/>
      <c r="MIL129" s="184"/>
      <c r="MIM129" s="183"/>
      <c r="MIN129" s="184"/>
      <c r="MIO129" s="183"/>
      <c r="MIP129" s="184"/>
      <c r="MIQ129" s="183"/>
      <c r="MIR129" s="184"/>
      <c r="MIS129" s="183"/>
      <c r="MIT129" s="184"/>
      <c r="MIU129" s="183"/>
      <c r="MIV129" s="184"/>
      <c r="MIW129" s="183"/>
      <c r="MIX129" s="184"/>
      <c r="MIY129" s="183"/>
      <c r="MIZ129" s="184"/>
      <c r="MJA129" s="183"/>
      <c r="MJB129" s="184"/>
      <c r="MJC129" s="183"/>
      <c r="MJD129" s="184"/>
      <c r="MJE129" s="183"/>
      <c r="MJF129" s="184"/>
      <c r="MJG129" s="183"/>
      <c r="MJH129" s="184"/>
      <c r="MJI129" s="183"/>
      <c r="MJJ129" s="184"/>
      <c r="MJK129" s="183"/>
      <c r="MJL129" s="184"/>
      <c r="MJM129" s="183"/>
      <c r="MJN129" s="184"/>
      <c r="MJO129" s="183"/>
      <c r="MJP129" s="184"/>
      <c r="MJQ129" s="183"/>
      <c r="MJR129" s="184"/>
      <c r="MJS129" s="183"/>
      <c r="MJT129" s="184"/>
      <c r="MJU129" s="183"/>
      <c r="MJV129" s="184"/>
      <c r="MJW129" s="183"/>
      <c r="MJX129" s="184"/>
      <c r="MJY129" s="183"/>
      <c r="MJZ129" s="184"/>
      <c r="MKA129" s="183"/>
      <c r="MKB129" s="184"/>
      <c r="MKC129" s="183"/>
      <c r="MKD129" s="184"/>
      <c r="MKE129" s="183"/>
      <c r="MKF129" s="184"/>
      <c r="MKG129" s="183"/>
      <c r="MKH129" s="184"/>
      <c r="MKI129" s="183"/>
      <c r="MKJ129" s="184"/>
      <c r="MKK129" s="183"/>
      <c r="MKL129" s="184"/>
      <c r="MKM129" s="183"/>
      <c r="MKN129" s="184"/>
      <c r="MKO129" s="183"/>
      <c r="MKP129" s="184"/>
      <c r="MKQ129" s="183"/>
      <c r="MKR129" s="184"/>
      <c r="MKS129" s="183"/>
      <c r="MKT129" s="184"/>
      <c r="MKU129" s="183"/>
      <c r="MKV129" s="184"/>
      <c r="MKW129" s="183"/>
      <c r="MKX129" s="184"/>
      <c r="MKY129" s="183"/>
      <c r="MKZ129" s="184"/>
      <c r="MLA129" s="183"/>
      <c r="MLB129" s="184"/>
      <c r="MLC129" s="183"/>
      <c r="MLD129" s="184"/>
      <c r="MLE129" s="183"/>
      <c r="MLF129" s="184"/>
      <c r="MLG129" s="183"/>
      <c r="MLH129" s="184"/>
      <c r="MLI129" s="183"/>
      <c r="MLJ129" s="184"/>
      <c r="MLK129" s="183"/>
      <c r="MLL129" s="184"/>
      <c r="MLM129" s="183"/>
      <c r="MLN129" s="184"/>
      <c r="MLO129" s="183"/>
      <c r="MLP129" s="184"/>
      <c r="MLQ129" s="183"/>
      <c r="MLR129" s="184"/>
      <c r="MLS129" s="183"/>
      <c r="MLT129" s="184"/>
      <c r="MLU129" s="183"/>
      <c r="MLV129" s="184"/>
      <c r="MLW129" s="183"/>
      <c r="MLX129" s="184"/>
      <c r="MLY129" s="183"/>
      <c r="MLZ129" s="184"/>
      <c r="MMA129" s="183"/>
      <c r="MMB129" s="184"/>
      <c r="MMC129" s="183"/>
      <c r="MMD129" s="184"/>
      <c r="MME129" s="183"/>
      <c r="MMF129" s="184"/>
      <c r="MMG129" s="183"/>
      <c r="MMH129" s="184"/>
      <c r="MMI129" s="183"/>
      <c r="MMJ129" s="184"/>
      <c r="MMK129" s="183"/>
      <c r="MML129" s="184"/>
      <c r="MMM129" s="183"/>
      <c r="MMN129" s="184"/>
      <c r="MMO129" s="183"/>
      <c r="MMP129" s="184"/>
      <c r="MMQ129" s="183"/>
      <c r="MMR129" s="184"/>
      <c r="MMS129" s="183"/>
      <c r="MMT129" s="184"/>
      <c r="MMU129" s="183"/>
      <c r="MMV129" s="184"/>
      <c r="MMW129" s="183"/>
      <c r="MMX129" s="184"/>
      <c r="MMY129" s="183"/>
      <c r="MMZ129" s="184"/>
      <c r="MNA129" s="183"/>
      <c r="MNB129" s="184"/>
      <c r="MNC129" s="183"/>
      <c r="MND129" s="184"/>
      <c r="MNE129" s="183"/>
      <c r="MNF129" s="184"/>
      <c r="MNG129" s="183"/>
      <c r="MNH129" s="184"/>
      <c r="MNI129" s="183"/>
      <c r="MNJ129" s="184"/>
      <c r="MNK129" s="183"/>
      <c r="MNL129" s="184"/>
      <c r="MNM129" s="183"/>
      <c r="MNN129" s="184"/>
      <c r="MNO129" s="183"/>
      <c r="MNP129" s="184"/>
      <c r="MNQ129" s="183"/>
      <c r="MNR129" s="184"/>
      <c r="MNS129" s="183"/>
      <c r="MNT129" s="184"/>
      <c r="MNU129" s="183"/>
      <c r="MNV129" s="184"/>
      <c r="MNW129" s="183"/>
      <c r="MNX129" s="184"/>
      <c r="MNY129" s="183"/>
      <c r="MNZ129" s="184"/>
      <c r="MOA129" s="183"/>
      <c r="MOB129" s="184"/>
      <c r="MOC129" s="183"/>
      <c r="MOD129" s="184"/>
      <c r="MOE129" s="183"/>
      <c r="MOF129" s="184"/>
      <c r="MOG129" s="183"/>
      <c r="MOH129" s="184"/>
      <c r="MOI129" s="183"/>
      <c r="MOJ129" s="184"/>
      <c r="MOK129" s="183"/>
      <c r="MOL129" s="184"/>
      <c r="MOM129" s="183"/>
      <c r="MON129" s="184"/>
      <c r="MOO129" s="183"/>
      <c r="MOP129" s="184"/>
      <c r="MOQ129" s="183"/>
      <c r="MOR129" s="184"/>
      <c r="MOS129" s="183"/>
      <c r="MOT129" s="184"/>
      <c r="MOU129" s="183"/>
      <c r="MOV129" s="184"/>
      <c r="MOW129" s="183"/>
      <c r="MOX129" s="184"/>
      <c r="MOY129" s="183"/>
      <c r="MOZ129" s="184"/>
      <c r="MPA129" s="183"/>
      <c r="MPB129" s="184"/>
      <c r="MPC129" s="183"/>
      <c r="MPD129" s="184"/>
      <c r="MPE129" s="183"/>
      <c r="MPF129" s="184"/>
      <c r="MPG129" s="183"/>
      <c r="MPH129" s="184"/>
      <c r="MPI129" s="183"/>
      <c r="MPJ129" s="184"/>
      <c r="MPK129" s="183"/>
      <c r="MPL129" s="184"/>
      <c r="MPM129" s="183"/>
      <c r="MPN129" s="184"/>
      <c r="MPO129" s="183"/>
      <c r="MPP129" s="184"/>
      <c r="MPQ129" s="183"/>
      <c r="MPR129" s="184"/>
      <c r="MPS129" s="183"/>
      <c r="MPT129" s="184"/>
      <c r="MPU129" s="183"/>
      <c r="MPV129" s="184"/>
      <c r="MPW129" s="183"/>
      <c r="MPX129" s="184"/>
      <c r="MPY129" s="183"/>
      <c r="MPZ129" s="184"/>
      <c r="MQA129" s="183"/>
      <c r="MQB129" s="184"/>
      <c r="MQC129" s="183"/>
      <c r="MQD129" s="184"/>
      <c r="MQE129" s="183"/>
      <c r="MQF129" s="184"/>
      <c r="MQG129" s="183"/>
      <c r="MQH129" s="184"/>
      <c r="MQI129" s="183"/>
      <c r="MQJ129" s="184"/>
      <c r="MQK129" s="183"/>
      <c r="MQL129" s="184"/>
      <c r="MQM129" s="183"/>
      <c r="MQN129" s="184"/>
      <c r="MQO129" s="183"/>
      <c r="MQP129" s="184"/>
      <c r="MQQ129" s="183"/>
      <c r="MQR129" s="184"/>
      <c r="MQS129" s="183"/>
      <c r="MQT129" s="184"/>
      <c r="MQU129" s="183"/>
      <c r="MQV129" s="184"/>
      <c r="MQW129" s="183"/>
      <c r="MQX129" s="184"/>
      <c r="MQY129" s="183"/>
      <c r="MQZ129" s="184"/>
      <c r="MRA129" s="183"/>
      <c r="MRB129" s="184"/>
      <c r="MRC129" s="183"/>
      <c r="MRD129" s="184"/>
      <c r="MRE129" s="183"/>
      <c r="MRF129" s="184"/>
      <c r="MRG129" s="183"/>
      <c r="MRH129" s="184"/>
      <c r="MRI129" s="183"/>
      <c r="MRJ129" s="184"/>
      <c r="MRK129" s="183"/>
      <c r="MRL129" s="184"/>
      <c r="MRM129" s="183"/>
      <c r="MRN129" s="184"/>
      <c r="MRO129" s="183"/>
      <c r="MRP129" s="184"/>
      <c r="MRQ129" s="183"/>
      <c r="MRR129" s="184"/>
      <c r="MRS129" s="183"/>
      <c r="MRT129" s="184"/>
      <c r="MRU129" s="183"/>
      <c r="MRV129" s="184"/>
      <c r="MRW129" s="183"/>
      <c r="MRX129" s="184"/>
      <c r="MRY129" s="183"/>
      <c r="MRZ129" s="184"/>
      <c r="MSA129" s="183"/>
      <c r="MSB129" s="184"/>
      <c r="MSC129" s="183"/>
      <c r="MSD129" s="184"/>
      <c r="MSE129" s="183"/>
      <c r="MSF129" s="184"/>
      <c r="MSG129" s="183"/>
      <c r="MSH129" s="184"/>
      <c r="MSI129" s="183"/>
      <c r="MSJ129" s="184"/>
      <c r="MSK129" s="183"/>
      <c r="MSL129" s="184"/>
      <c r="MSM129" s="183"/>
      <c r="MSN129" s="184"/>
      <c r="MSO129" s="183"/>
      <c r="MSP129" s="184"/>
      <c r="MSQ129" s="183"/>
      <c r="MSR129" s="184"/>
      <c r="MSS129" s="183"/>
      <c r="MST129" s="184"/>
      <c r="MSU129" s="183"/>
      <c r="MSV129" s="184"/>
      <c r="MSW129" s="183"/>
      <c r="MSX129" s="184"/>
      <c r="MSY129" s="183"/>
      <c r="MSZ129" s="184"/>
      <c r="MTA129" s="183"/>
      <c r="MTB129" s="184"/>
      <c r="MTC129" s="183"/>
      <c r="MTD129" s="184"/>
      <c r="MTE129" s="183"/>
      <c r="MTF129" s="184"/>
      <c r="MTG129" s="183"/>
      <c r="MTH129" s="184"/>
      <c r="MTI129" s="183"/>
      <c r="MTJ129" s="184"/>
      <c r="MTK129" s="183"/>
      <c r="MTL129" s="184"/>
      <c r="MTM129" s="183"/>
      <c r="MTN129" s="184"/>
      <c r="MTO129" s="183"/>
      <c r="MTP129" s="184"/>
      <c r="MTQ129" s="183"/>
      <c r="MTR129" s="184"/>
      <c r="MTS129" s="183"/>
      <c r="MTT129" s="184"/>
      <c r="MTU129" s="183"/>
      <c r="MTV129" s="184"/>
      <c r="MTW129" s="183"/>
      <c r="MTX129" s="184"/>
      <c r="MTY129" s="183"/>
      <c r="MTZ129" s="184"/>
      <c r="MUA129" s="183"/>
      <c r="MUB129" s="184"/>
      <c r="MUC129" s="183"/>
      <c r="MUD129" s="184"/>
      <c r="MUE129" s="183"/>
      <c r="MUF129" s="184"/>
      <c r="MUG129" s="183"/>
      <c r="MUH129" s="184"/>
      <c r="MUI129" s="183"/>
      <c r="MUJ129" s="184"/>
      <c r="MUK129" s="183"/>
      <c r="MUL129" s="184"/>
      <c r="MUM129" s="183"/>
      <c r="MUN129" s="184"/>
      <c r="MUO129" s="183"/>
      <c r="MUP129" s="184"/>
      <c r="MUQ129" s="183"/>
      <c r="MUR129" s="184"/>
      <c r="MUS129" s="183"/>
      <c r="MUT129" s="184"/>
      <c r="MUU129" s="183"/>
      <c r="MUV129" s="184"/>
      <c r="MUW129" s="183"/>
      <c r="MUX129" s="184"/>
      <c r="MUY129" s="183"/>
      <c r="MUZ129" s="184"/>
      <c r="MVA129" s="183"/>
      <c r="MVB129" s="184"/>
      <c r="MVC129" s="183"/>
      <c r="MVD129" s="184"/>
      <c r="MVE129" s="183"/>
      <c r="MVF129" s="184"/>
      <c r="MVG129" s="183"/>
      <c r="MVH129" s="184"/>
      <c r="MVI129" s="183"/>
      <c r="MVJ129" s="184"/>
      <c r="MVK129" s="183"/>
      <c r="MVL129" s="184"/>
      <c r="MVM129" s="183"/>
      <c r="MVN129" s="184"/>
      <c r="MVO129" s="183"/>
      <c r="MVP129" s="184"/>
      <c r="MVQ129" s="183"/>
      <c r="MVR129" s="184"/>
      <c r="MVS129" s="183"/>
      <c r="MVT129" s="184"/>
      <c r="MVU129" s="183"/>
      <c r="MVV129" s="184"/>
      <c r="MVW129" s="183"/>
      <c r="MVX129" s="184"/>
      <c r="MVY129" s="183"/>
      <c r="MVZ129" s="184"/>
      <c r="MWA129" s="183"/>
      <c r="MWB129" s="184"/>
      <c r="MWC129" s="183"/>
      <c r="MWD129" s="184"/>
      <c r="MWE129" s="183"/>
      <c r="MWF129" s="184"/>
      <c r="MWG129" s="183"/>
      <c r="MWH129" s="184"/>
      <c r="MWI129" s="183"/>
      <c r="MWJ129" s="184"/>
      <c r="MWK129" s="183"/>
      <c r="MWL129" s="184"/>
      <c r="MWM129" s="183"/>
      <c r="MWN129" s="184"/>
      <c r="MWO129" s="183"/>
      <c r="MWP129" s="184"/>
      <c r="MWQ129" s="183"/>
      <c r="MWR129" s="184"/>
      <c r="MWS129" s="183"/>
      <c r="MWT129" s="184"/>
      <c r="MWU129" s="183"/>
      <c r="MWV129" s="184"/>
      <c r="MWW129" s="183"/>
      <c r="MWX129" s="184"/>
      <c r="MWY129" s="183"/>
      <c r="MWZ129" s="184"/>
      <c r="MXA129" s="183"/>
      <c r="MXB129" s="184"/>
      <c r="MXC129" s="183"/>
      <c r="MXD129" s="184"/>
      <c r="MXE129" s="183"/>
      <c r="MXF129" s="184"/>
      <c r="MXG129" s="183"/>
      <c r="MXH129" s="184"/>
      <c r="MXI129" s="183"/>
      <c r="MXJ129" s="184"/>
      <c r="MXK129" s="183"/>
      <c r="MXL129" s="184"/>
      <c r="MXM129" s="183"/>
      <c r="MXN129" s="184"/>
      <c r="MXO129" s="183"/>
      <c r="MXP129" s="184"/>
      <c r="MXQ129" s="183"/>
      <c r="MXR129" s="184"/>
      <c r="MXS129" s="183"/>
      <c r="MXT129" s="184"/>
      <c r="MXU129" s="183"/>
      <c r="MXV129" s="184"/>
      <c r="MXW129" s="183"/>
      <c r="MXX129" s="184"/>
      <c r="MXY129" s="183"/>
      <c r="MXZ129" s="184"/>
      <c r="MYA129" s="183"/>
      <c r="MYB129" s="184"/>
      <c r="MYC129" s="183"/>
      <c r="MYD129" s="184"/>
      <c r="MYE129" s="183"/>
      <c r="MYF129" s="184"/>
      <c r="MYG129" s="183"/>
      <c r="MYH129" s="184"/>
      <c r="MYI129" s="183"/>
      <c r="MYJ129" s="184"/>
      <c r="MYK129" s="183"/>
      <c r="MYL129" s="184"/>
      <c r="MYM129" s="183"/>
      <c r="MYN129" s="184"/>
      <c r="MYO129" s="183"/>
      <c r="MYP129" s="184"/>
      <c r="MYQ129" s="183"/>
      <c r="MYR129" s="184"/>
      <c r="MYS129" s="183"/>
      <c r="MYT129" s="184"/>
      <c r="MYU129" s="183"/>
      <c r="MYV129" s="184"/>
      <c r="MYW129" s="183"/>
      <c r="MYX129" s="184"/>
      <c r="MYY129" s="183"/>
      <c r="MYZ129" s="184"/>
      <c r="MZA129" s="183"/>
      <c r="MZB129" s="184"/>
      <c r="MZC129" s="183"/>
      <c r="MZD129" s="184"/>
      <c r="MZE129" s="183"/>
      <c r="MZF129" s="184"/>
      <c r="MZG129" s="183"/>
      <c r="MZH129" s="184"/>
      <c r="MZI129" s="183"/>
      <c r="MZJ129" s="184"/>
      <c r="MZK129" s="183"/>
      <c r="MZL129" s="184"/>
      <c r="MZM129" s="183"/>
      <c r="MZN129" s="184"/>
      <c r="MZO129" s="183"/>
      <c r="MZP129" s="184"/>
      <c r="MZQ129" s="183"/>
      <c r="MZR129" s="184"/>
      <c r="MZS129" s="183"/>
      <c r="MZT129" s="184"/>
      <c r="MZU129" s="183"/>
      <c r="MZV129" s="184"/>
      <c r="MZW129" s="183"/>
      <c r="MZX129" s="184"/>
      <c r="MZY129" s="183"/>
      <c r="MZZ129" s="184"/>
      <c r="NAA129" s="183"/>
      <c r="NAB129" s="184"/>
      <c r="NAC129" s="183"/>
      <c r="NAD129" s="184"/>
      <c r="NAE129" s="183"/>
      <c r="NAF129" s="184"/>
      <c r="NAG129" s="183"/>
      <c r="NAH129" s="184"/>
      <c r="NAI129" s="183"/>
      <c r="NAJ129" s="184"/>
      <c r="NAK129" s="183"/>
      <c r="NAL129" s="184"/>
      <c r="NAM129" s="183"/>
      <c r="NAN129" s="184"/>
      <c r="NAO129" s="183"/>
      <c r="NAP129" s="184"/>
      <c r="NAQ129" s="183"/>
      <c r="NAR129" s="184"/>
      <c r="NAS129" s="183"/>
      <c r="NAT129" s="184"/>
      <c r="NAU129" s="183"/>
      <c r="NAV129" s="184"/>
      <c r="NAW129" s="183"/>
      <c r="NAX129" s="184"/>
      <c r="NAY129" s="183"/>
      <c r="NAZ129" s="184"/>
      <c r="NBA129" s="183"/>
      <c r="NBB129" s="184"/>
      <c r="NBC129" s="183"/>
      <c r="NBD129" s="184"/>
      <c r="NBE129" s="183"/>
      <c r="NBF129" s="184"/>
      <c r="NBG129" s="183"/>
      <c r="NBH129" s="184"/>
      <c r="NBI129" s="183"/>
      <c r="NBJ129" s="184"/>
      <c r="NBK129" s="183"/>
      <c r="NBL129" s="184"/>
      <c r="NBM129" s="183"/>
      <c r="NBN129" s="184"/>
      <c r="NBO129" s="183"/>
      <c r="NBP129" s="184"/>
      <c r="NBQ129" s="183"/>
      <c r="NBR129" s="184"/>
      <c r="NBS129" s="183"/>
      <c r="NBT129" s="184"/>
      <c r="NBU129" s="183"/>
      <c r="NBV129" s="184"/>
      <c r="NBW129" s="183"/>
      <c r="NBX129" s="184"/>
      <c r="NBY129" s="183"/>
      <c r="NBZ129" s="184"/>
      <c r="NCA129" s="183"/>
      <c r="NCB129" s="184"/>
      <c r="NCC129" s="183"/>
      <c r="NCD129" s="184"/>
      <c r="NCE129" s="183"/>
      <c r="NCF129" s="184"/>
      <c r="NCG129" s="183"/>
      <c r="NCH129" s="184"/>
      <c r="NCI129" s="183"/>
      <c r="NCJ129" s="184"/>
      <c r="NCK129" s="183"/>
      <c r="NCL129" s="184"/>
      <c r="NCM129" s="183"/>
      <c r="NCN129" s="184"/>
      <c r="NCO129" s="183"/>
      <c r="NCP129" s="184"/>
      <c r="NCQ129" s="183"/>
      <c r="NCR129" s="184"/>
      <c r="NCS129" s="183"/>
      <c r="NCT129" s="184"/>
      <c r="NCU129" s="183"/>
      <c r="NCV129" s="184"/>
      <c r="NCW129" s="183"/>
      <c r="NCX129" s="184"/>
      <c r="NCY129" s="183"/>
      <c r="NCZ129" s="184"/>
      <c r="NDA129" s="183"/>
      <c r="NDB129" s="184"/>
      <c r="NDC129" s="183"/>
      <c r="NDD129" s="184"/>
      <c r="NDE129" s="183"/>
      <c r="NDF129" s="184"/>
      <c r="NDG129" s="183"/>
      <c r="NDH129" s="184"/>
      <c r="NDI129" s="183"/>
      <c r="NDJ129" s="184"/>
      <c r="NDK129" s="183"/>
      <c r="NDL129" s="184"/>
      <c r="NDM129" s="183"/>
      <c r="NDN129" s="184"/>
      <c r="NDO129" s="183"/>
      <c r="NDP129" s="184"/>
      <c r="NDQ129" s="183"/>
      <c r="NDR129" s="184"/>
      <c r="NDS129" s="183"/>
      <c r="NDT129" s="184"/>
      <c r="NDU129" s="183"/>
      <c r="NDV129" s="184"/>
      <c r="NDW129" s="183"/>
      <c r="NDX129" s="184"/>
      <c r="NDY129" s="183"/>
      <c r="NDZ129" s="184"/>
      <c r="NEA129" s="183"/>
      <c r="NEB129" s="184"/>
      <c r="NEC129" s="183"/>
      <c r="NED129" s="184"/>
      <c r="NEE129" s="183"/>
      <c r="NEF129" s="184"/>
      <c r="NEG129" s="183"/>
      <c r="NEH129" s="184"/>
      <c r="NEI129" s="183"/>
      <c r="NEJ129" s="184"/>
      <c r="NEK129" s="183"/>
      <c r="NEL129" s="184"/>
      <c r="NEM129" s="183"/>
      <c r="NEN129" s="184"/>
      <c r="NEO129" s="183"/>
      <c r="NEP129" s="184"/>
      <c r="NEQ129" s="183"/>
      <c r="NER129" s="184"/>
      <c r="NES129" s="183"/>
      <c r="NET129" s="184"/>
      <c r="NEU129" s="183"/>
      <c r="NEV129" s="184"/>
      <c r="NEW129" s="183"/>
      <c r="NEX129" s="184"/>
      <c r="NEY129" s="183"/>
      <c r="NEZ129" s="184"/>
      <c r="NFA129" s="183"/>
      <c r="NFB129" s="184"/>
      <c r="NFC129" s="183"/>
      <c r="NFD129" s="184"/>
      <c r="NFE129" s="183"/>
      <c r="NFF129" s="184"/>
      <c r="NFG129" s="183"/>
      <c r="NFH129" s="184"/>
      <c r="NFI129" s="183"/>
      <c r="NFJ129" s="184"/>
      <c r="NFK129" s="183"/>
      <c r="NFL129" s="184"/>
      <c r="NFM129" s="183"/>
      <c r="NFN129" s="184"/>
      <c r="NFO129" s="183"/>
      <c r="NFP129" s="184"/>
      <c r="NFQ129" s="183"/>
      <c r="NFR129" s="184"/>
      <c r="NFS129" s="183"/>
      <c r="NFT129" s="184"/>
      <c r="NFU129" s="183"/>
      <c r="NFV129" s="184"/>
      <c r="NFW129" s="183"/>
      <c r="NFX129" s="184"/>
      <c r="NFY129" s="183"/>
      <c r="NFZ129" s="184"/>
      <c r="NGA129" s="183"/>
      <c r="NGB129" s="184"/>
      <c r="NGC129" s="183"/>
      <c r="NGD129" s="184"/>
      <c r="NGE129" s="183"/>
      <c r="NGF129" s="184"/>
      <c r="NGG129" s="183"/>
      <c r="NGH129" s="184"/>
      <c r="NGI129" s="183"/>
      <c r="NGJ129" s="184"/>
      <c r="NGK129" s="183"/>
      <c r="NGL129" s="184"/>
      <c r="NGM129" s="183"/>
      <c r="NGN129" s="184"/>
      <c r="NGO129" s="183"/>
      <c r="NGP129" s="184"/>
      <c r="NGQ129" s="183"/>
      <c r="NGR129" s="184"/>
      <c r="NGS129" s="183"/>
      <c r="NGT129" s="184"/>
      <c r="NGU129" s="183"/>
      <c r="NGV129" s="184"/>
      <c r="NGW129" s="183"/>
      <c r="NGX129" s="184"/>
      <c r="NGY129" s="183"/>
      <c r="NGZ129" s="184"/>
      <c r="NHA129" s="183"/>
      <c r="NHB129" s="184"/>
      <c r="NHC129" s="183"/>
      <c r="NHD129" s="184"/>
      <c r="NHE129" s="183"/>
      <c r="NHF129" s="184"/>
      <c r="NHG129" s="183"/>
      <c r="NHH129" s="184"/>
      <c r="NHI129" s="183"/>
      <c r="NHJ129" s="184"/>
      <c r="NHK129" s="183"/>
      <c r="NHL129" s="184"/>
      <c r="NHM129" s="183"/>
      <c r="NHN129" s="184"/>
      <c r="NHO129" s="183"/>
      <c r="NHP129" s="184"/>
      <c r="NHQ129" s="183"/>
      <c r="NHR129" s="184"/>
      <c r="NHS129" s="183"/>
      <c r="NHT129" s="184"/>
      <c r="NHU129" s="183"/>
      <c r="NHV129" s="184"/>
      <c r="NHW129" s="183"/>
      <c r="NHX129" s="184"/>
      <c r="NHY129" s="183"/>
      <c r="NHZ129" s="184"/>
      <c r="NIA129" s="183"/>
      <c r="NIB129" s="184"/>
      <c r="NIC129" s="183"/>
      <c r="NID129" s="184"/>
      <c r="NIE129" s="183"/>
      <c r="NIF129" s="184"/>
      <c r="NIG129" s="183"/>
      <c r="NIH129" s="184"/>
      <c r="NII129" s="183"/>
      <c r="NIJ129" s="184"/>
      <c r="NIK129" s="183"/>
      <c r="NIL129" s="184"/>
      <c r="NIM129" s="183"/>
      <c r="NIN129" s="184"/>
      <c r="NIO129" s="183"/>
      <c r="NIP129" s="184"/>
      <c r="NIQ129" s="183"/>
      <c r="NIR129" s="184"/>
      <c r="NIS129" s="183"/>
      <c r="NIT129" s="184"/>
      <c r="NIU129" s="183"/>
      <c r="NIV129" s="184"/>
      <c r="NIW129" s="183"/>
      <c r="NIX129" s="184"/>
      <c r="NIY129" s="183"/>
      <c r="NIZ129" s="184"/>
      <c r="NJA129" s="183"/>
      <c r="NJB129" s="184"/>
      <c r="NJC129" s="183"/>
      <c r="NJD129" s="184"/>
      <c r="NJE129" s="183"/>
      <c r="NJF129" s="184"/>
      <c r="NJG129" s="183"/>
      <c r="NJH129" s="184"/>
      <c r="NJI129" s="183"/>
      <c r="NJJ129" s="184"/>
      <c r="NJK129" s="183"/>
      <c r="NJL129" s="184"/>
      <c r="NJM129" s="183"/>
      <c r="NJN129" s="184"/>
      <c r="NJO129" s="183"/>
      <c r="NJP129" s="184"/>
      <c r="NJQ129" s="183"/>
      <c r="NJR129" s="184"/>
      <c r="NJS129" s="183"/>
      <c r="NJT129" s="184"/>
      <c r="NJU129" s="183"/>
      <c r="NJV129" s="184"/>
      <c r="NJW129" s="183"/>
      <c r="NJX129" s="184"/>
      <c r="NJY129" s="183"/>
      <c r="NJZ129" s="184"/>
      <c r="NKA129" s="183"/>
      <c r="NKB129" s="184"/>
      <c r="NKC129" s="183"/>
      <c r="NKD129" s="184"/>
      <c r="NKE129" s="183"/>
      <c r="NKF129" s="184"/>
      <c r="NKG129" s="183"/>
      <c r="NKH129" s="184"/>
      <c r="NKI129" s="183"/>
      <c r="NKJ129" s="184"/>
      <c r="NKK129" s="183"/>
      <c r="NKL129" s="184"/>
      <c r="NKM129" s="183"/>
      <c r="NKN129" s="184"/>
      <c r="NKO129" s="183"/>
      <c r="NKP129" s="184"/>
      <c r="NKQ129" s="183"/>
      <c r="NKR129" s="184"/>
      <c r="NKS129" s="183"/>
      <c r="NKT129" s="184"/>
      <c r="NKU129" s="183"/>
      <c r="NKV129" s="184"/>
      <c r="NKW129" s="183"/>
      <c r="NKX129" s="184"/>
      <c r="NKY129" s="183"/>
      <c r="NKZ129" s="184"/>
      <c r="NLA129" s="183"/>
      <c r="NLB129" s="184"/>
      <c r="NLC129" s="183"/>
      <c r="NLD129" s="184"/>
      <c r="NLE129" s="183"/>
      <c r="NLF129" s="184"/>
      <c r="NLG129" s="183"/>
      <c r="NLH129" s="184"/>
      <c r="NLI129" s="183"/>
      <c r="NLJ129" s="184"/>
      <c r="NLK129" s="183"/>
      <c r="NLL129" s="184"/>
      <c r="NLM129" s="183"/>
      <c r="NLN129" s="184"/>
      <c r="NLO129" s="183"/>
      <c r="NLP129" s="184"/>
      <c r="NLQ129" s="183"/>
      <c r="NLR129" s="184"/>
      <c r="NLS129" s="183"/>
      <c r="NLT129" s="184"/>
      <c r="NLU129" s="183"/>
      <c r="NLV129" s="184"/>
      <c r="NLW129" s="183"/>
      <c r="NLX129" s="184"/>
      <c r="NLY129" s="183"/>
      <c r="NLZ129" s="184"/>
      <c r="NMA129" s="183"/>
      <c r="NMB129" s="184"/>
      <c r="NMC129" s="183"/>
      <c r="NMD129" s="184"/>
      <c r="NME129" s="183"/>
      <c r="NMF129" s="184"/>
      <c r="NMG129" s="183"/>
      <c r="NMH129" s="184"/>
      <c r="NMI129" s="183"/>
      <c r="NMJ129" s="184"/>
      <c r="NMK129" s="183"/>
      <c r="NML129" s="184"/>
      <c r="NMM129" s="183"/>
      <c r="NMN129" s="184"/>
      <c r="NMO129" s="183"/>
      <c r="NMP129" s="184"/>
      <c r="NMQ129" s="183"/>
      <c r="NMR129" s="184"/>
      <c r="NMS129" s="183"/>
      <c r="NMT129" s="184"/>
      <c r="NMU129" s="183"/>
      <c r="NMV129" s="184"/>
      <c r="NMW129" s="183"/>
      <c r="NMX129" s="184"/>
      <c r="NMY129" s="183"/>
      <c r="NMZ129" s="184"/>
      <c r="NNA129" s="183"/>
      <c r="NNB129" s="184"/>
      <c r="NNC129" s="183"/>
      <c r="NND129" s="184"/>
      <c r="NNE129" s="183"/>
      <c r="NNF129" s="184"/>
      <c r="NNG129" s="183"/>
      <c r="NNH129" s="184"/>
      <c r="NNI129" s="183"/>
      <c r="NNJ129" s="184"/>
      <c r="NNK129" s="183"/>
      <c r="NNL129" s="184"/>
      <c r="NNM129" s="183"/>
      <c r="NNN129" s="184"/>
      <c r="NNO129" s="183"/>
      <c r="NNP129" s="184"/>
      <c r="NNQ129" s="183"/>
      <c r="NNR129" s="184"/>
      <c r="NNS129" s="183"/>
      <c r="NNT129" s="184"/>
      <c r="NNU129" s="183"/>
      <c r="NNV129" s="184"/>
      <c r="NNW129" s="183"/>
      <c r="NNX129" s="184"/>
      <c r="NNY129" s="183"/>
      <c r="NNZ129" s="184"/>
      <c r="NOA129" s="183"/>
      <c r="NOB129" s="184"/>
      <c r="NOC129" s="183"/>
      <c r="NOD129" s="184"/>
      <c r="NOE129" s="183"/>
      <c r="NOF129" s="184"/>
      <c r="NOG129" s="183"/>
      <c r="NOH129" s="184"/>
      <c r="NOI129" s="183"/>
      <c r="NOJ129" s="184"/>
      <c r="NOK129" s="183"/>
      <c r="NOL129" s="184"/>
      <c r="NOM129" s="183"/>
      <c r="NON129" s="184"/>
      <c r="NOO129" s="183"/>
      <c r="NOP129" s="184"/>
      <c r="NOQ129" s="183"/>
      <c r="NOR129" s="184"/>
      <c r="NOS129" s="183"/>
      <c r="NOT129" s="184"/>
      <c r="NOU129" s="183"/>
      <c r="NOV129" s="184"/>
      <c r="NOW129" s="183"/>
      <c r="NOX129" s="184"/>
      <c r="NOY129" s="183"/>
      <c r="NOZ129" s="184"/>
      <c r="NPA129" s="183"/>
      <c r="NPB129" s="184"/>
      <c r="NPC129" s="183"/>
      <c r="NPD129" s="184"/>
      <c r="NPE129" s="183"/>
      <c r="NPF129" s="184"/>
      <c r="NPG129" s="183"/>
      <c r="NPH129" s="184"/>
      <c r="NPI129" s="183"/>
      <c r="NPJ129" s="184"/>
      <c r="NPK129" s="183"/>
      <c r="NPL129" s="184"/>
      <c r="NPM129" s="183"/>
      <c r="NPN129" s="184"/>
      <c r="NPO129" s="183"/>
      <c r="NPP129" s="184"/>
      <c r="NPQ129" s="183"/>
      <c r="NPR129" s="184"/>
      <c r="NPS129" s="183"/>
      <c r="NPT129" s="184"/>
      <c r="NPU129" s="183"/>
      <c r="NPV129" s="184"/>
      <c r="NPW129" s="183"/>
      <c r="NPX129" s="184"/>
      <c r="NPY129" s="183"/>
      <c r="NPZ129" s="184"/>
      <c r="NQA129" s="183"/>
      <c r="NQB129" s="184"/>
      <c r="NQC129" s="183"/>
      <c r="NQD129" s="184"/>
      <c r="NQE129" s="183"/>
      <c r="NQF129" s="184"/>
      <c r="NQG129" s="183"/>
      <c r="NQH129" s="184"/>
      <c r="NQI129" s="183"/>
      <c r="NQJ129" s="184"/>
      <c r="NQK129" s="183"/>
      <c r="NQL129" s="184"/>
      <c r="NQM129" s="183"/>
      <c r="NQN129" s="184"/>
      <c r="NQO129" s="183"/>
      <c r="NQP129" s="184"/>
      <c r="NQQ129" s="183"/>
      <c r="NQR129" s="184"/>
      <c r="NQS129" s="183"/>
      <c r="NQT129" s="184"/>
      <c r="NQU129" s="183"/>
      <c r="NQV129" s="184"/>
      <c r="NQW129" s="183"/>
      <c r="NQX129" s="184"/>
      <c r="NQY129" s="183"/>
      <c r="NQZ129" s="184"/>
      <c r="NRA129" s="183"/>
      <c r="NRB129" s="184"/>
      <c r="NRC129" s="183"/>
      <c r="NRD129" s="184"/>
      <c r="NRE129" s="183"/>
      <c r="NRF129" s="184"/>
      <c r="NRG129" s="183"/>
      <c r="NRH129" s="184"/>
      <c r="NRI129" s="183"/>
      <c r="NRJ129" s="184"/>
      <c r="NRK129" s="183"/>
      <c r="NRL129" s="184"/>
      <c r="NRM129" s="183"/>
      <c r="NRN129" s="184"/>
      <c r="NRO129" s="183"/>
      <c r="NRP129" s="184"/>
      <c r="NRQ129" s="183"/>
      <c r="NRR129" s="184"/>
      <c r="NRS129" s="183"/>
      <c r="NRT129" s="184"/>
      <c r="NRU129" s="183"/>
      <c r="NRV129" s="184"/>
      <c r="NRW129" s="183"/>
      <c r="NRX129" s="184"/>
      <c r="NRY129" s="183"/>
      <c r="NRZ129" s="184"/>
      <c r="NSA129" s="183"/>
      <c r="NSB129" s="184"/>
      <c r="NSC129" s="183"/>
      <c r="NSD129" s="184"/>
      <c r="NSE129" s="183"/>
      <c r="NSF129" s="184"/>
      <c r="NSG129" s="183"/>
      <c r="NSH129" s="184"/>
      <c r="NSI129" s="183"/>
      <c r="NSJ129" s="184"/>
      <c r="NSK129" s="183"/>
      <c r="NSL129" s="184"/>
      <c r="NSM129" s="183"/>
      <c r="NSN129" s="184"/>
      <c r="NSO129" s="183"/>
      <c r="NSP129" s="184"/>
      <c r="NSQ129" s="183"/>
      <c r="NSR129" s="184"/>
      <c r="NSS129" s="183"/>
      <c r="NST129" s="184"/>
      <c r="NSU129" s="183"/>
      <c r="NSV129" s="184"/>
      <c r="NSW129" s="183"/>
      <c r="NSX129" s="184"/>
      <c r="NSY129" s="183"/>
      <c r="NSZ129" s="184"/>
      <c r="NTA129" s="183"/>
      <c r="NTB129" s="184"/>
      <c r="NTC129" s="183"/>
      <c r="NTD129" s="184"/>
      <c r="NTE129" s="183"/>
      <c r="NTF129" s="184"/>
      <c r="NTG129" s="183"/>
      <c r="NTH129" s="184"/>
      <c r="NTI129" s="183"/>
      <c r="NTJ129" s="184"/>
      <c r="NTK129" s="183"/>
      <c r="NTL129" s="184"/>
      <c r="NTM129" s="183"/>
      <c r="NTN129" s="184"/>
      <c r="NTO129" s="183"/>
      <c r="NTP129" s="184"/>
      <c r="NTQ129" s="183"/>
      <c r="NTR129" s="184"/>
      <c r="NTS129" s="183"/>
      <c r="NTT129" s="184"/>
      <c r="NTU129" s="183"/>
      <c r="NTV129" s="184"/>
      <c r="NTW129" s="183"/>
      <c r="NTX129" s="184"/>
      <c r="NTY129" s="183"/>
      <c r="NTZ129" s="184"/>
      <c r="NUA129" s="183"/>
      <c r="NUB129" s="184"/>
      <c r="NUC129" s="183"/>
      <c r="NUD129" s="184"/>
      <c r="NUE129" s="183"/>
      <c r="NUF129" s="184"/>
      <c r="NUG129" s="183"/>
      <c r="NUH129" s="184"/>
      <c r="NUI129" s="183"/>
      <c r="NUJ129" s="184"/>
      <c r="NUK129" s="183"/>
      <c r="NUL129" s="184"/>
      <c r="NUM129" s="183"/>
      <c r="NUN129" s="184"/>
      <c r="NUO129" s="183"/>
      <c r="NUP129" s="184"/>
      <c r="NUQ129" s="183"/>
      <c r="NUR129" s="184"/>
      <c r="NUS129" s="183"/>
      <c r="NUT129" s="184"/>
      <c r="NUU129" s="183"/>
      <c r="NUV129" s="184"/>
      <c r="NUW129" s="183"/>
      <c r="NUX129" s="184"/>
      <c r="NUY129" s="183"/>
      <c r="NUZ129" s="184"/>
      <c r="NVA129" s="183"/>
      <c r="NVB129" s="184"/>
      <c r="NVC129" s="183"/>
      <c r="NVD129" s="184"/>
      <c r="NVE129" s="183"/>
      <c r="NVF129" s="184"/>
      <c r="NVG129" s="183"/>
      <c r="NVH129" s="184"/>
      <c r="NVI129" s="183"/>
      <c r="NVJ129" s="184"/>
      <c r="NVK129" s="183"/>
      <c r="NVL129" s="184"/>
      <c r="NVM129" s="183"/>
      <c r="NVN129" s="184"/>
      <c r="NVO129" s="183"/>
      <c r="NVP129" s="184"/>
      <c r="NVQ129" s="183"/>
      <c r="NVR129" s="184"/>
      <c r="NVS129" s="183"/>
      <c r="NVT129" s="184"/>
      <c r="NVU129" s="183"/>
      <c r="NVV129" s="184"/>
      <c r="NVW129" s="183"/>
      <c r="NVX129" s="184"/>
      <c r="NVY129" s="183"/>
      <c r="NVZ129" s="184"/>
      <c r="NWA129" s="183"/>
      <c r="NWB129" s="184"/>
      <c r="NWC129" s="183"/>
      <c r="NWD129" s="184"/>
      <c r="NWE129" s="183"/>
      <c r="NWF129" s="184"/>
      <c r="NWG129" s="183"/>
      <c r="NWH129" s="184"/>
      <c r="NWI129" s="183"/>
      <c r="NWJ129" s="184"/>
      <c r="NWK129" s="183"/>
      <c r="NWL129" s="184"/>
      <c r="NWM129" s="183"/>
      <c r="NWN129" s="184"/>
      <c r="NWO129" s="183"/>
      <c r="NWP129" s="184"/>
      <c r="NWQ129" s="183"/>
      <c r="NWR129" s="184"/>
      <c r="NWS129" s="183"/>
      <c r="NWT129" s="184"/>
      <c r="NWU129" s="183"/>
      <c r="NWV129" s="184"/>
      <c r="NWW129" s="183"/>
      <c r="NWX129" s="184"/>
      <c r="NWY129" s="183"/>
      <c r="NWZ129" s="184"/>
      <c r="NXA129" s="183"/>
      <c r="NXB129" s="184"/>
      <c r="NXC129" s="183"/>
      <c r="NXD129" s="184"/>
      <c r="NXE129" s="183"/>
      <c r="NXF129" s="184"/>
      <c r="NXG129" s="183"/>
      <c r="NXH129" s="184"/>
      <c r="NXI129" s="183"/>
      <c r="NXJ129" s="184"/>
      <c r="NXK129" s="183"/>
      <c r="NXL129" s="184"/>
      <c r="NXM129" s="183"/>
      <c r="NXN129" s="184"/>
      <c r="NXO129" s="183"/>
      <c r="NXP129" s="184"/>
      <c r="NXQ129" s="183"/>
      <c r="NXR129" s="184"/>
      <c r="NXS129" s="183"/>
      <c r="NXT129" s="184"/>
      <c r="NXU129" s="183"/>
      <c r="NXV129" s="184"/>
      <c r="NXW129" s="183"/>
      <c r="NXX129" s="184"/>
      <c r="NXY129" s="183"/>
      <c r="NXZ129" s="184"/>
      <c r="NYA129" s="183"/>
      <c r="NYB129" s="184"/>
      <c r="NYC129" s="183"/>
      <c r="NYD129" s="184"/>
      <c r="NYE129" s="183"/>
      <c r="NYF129" s="184"/>
      <c r="NYG129" s="183"/>
      <c r="NYH129" s="184"/>
      <c r="NYI129" s="183"/>
      <c r="NYJ129" s="184"/>
      <c r="NYK129" s="183"/>
      <c r="NYL129" s="184"/>
      <c r="NYM129" s="183"/>
      <c r="NYN129" s="184"/>
      <c r="NYO129" s="183"/>
      <c r="NYP129" s="184"/>
      <c r="NYQ129" s="183"/>
      <c r="NYR129" s="184"/>
      <c r="NYS129" s="183"/>
      <c r="NYT129" s="184"/>
      <c r="NYU129" s="183"/>
      <c r="NYV129" s="184"/>
      <c r="NYW129" s="183"/>
      <c r="NYX129" s="184"/>
      <c r="NYY129" s="183"/>
      <c r="NYZ129" s="184"/>
      <c r="NZA129" s="183"/>
      <c r="NZB129" s="184"/>
      <c r="NZC129" s="183"/>
      <c r="NZD129" s="184"/>
      <c r="NZE129" s="183"/>
      <c r="NZF129" s="184"/>
      <c r="NZG129" s="183"/>
      <c r="NZH129" s="184"/>
      <c r="NZI129" s="183"/>
      <c r="NZJ129" s="184"/>
      <c r="NZK129" s="183"/>
      <c r="NZL129" s="184"/>
      <c r="NZM129" s="183"/>
      <c r="NZN129" s="184"/>
      <c r="NZO129" s="183"/>
      <c r="NZP129" s="184"/>
      <c r="NZQ129" s="183"/>
      <c r="NZR129" s="184"/>
      <c r="NZS129" s="183"/>
      <c r="NZT129" s="184"/>
      <c r="NZU129" s="183"/>
      <c r="NZV129" s="184"/>
      <c r="NZW129" s="183"/>
      <c r="NZX129" s="184"/>
      <c r="NZY129" s="183"/>
      <c r="NZZ129" s="184"/>
      <c r="OAA129" s="183"/>
      <c r="OAB129" s="184"/>
      <c r="OAC129" s="183"/>
      <c r="OAD129" s="184"/>
      <c r="OAE129" s="183"/>
      <c r="OAF129" s="184"/>
      <c r="OAG129" s="183"/>
      <c r="OAH129" s="184"/>
      <c r="OAI129" s="183"/>
      <c r="OAJ129" s="184"/>
      <c r="OAK129" s="183"/>
      <c r="OAL129" s="184"/>
      <c r="OAM129" s="183"/>
      <c r="OAN129" s="184"/>
      <c r="OAO129" s="183"/>
      <c r="OAP129" s="184"/>
      <c r="OAQ129" s="183"/>
      <c r="OAR129" s="184"/>
      <c r="OAS129" s="183"/>
      <c r="OAT129" s="184"/>
      <c r="OAU129" s="183"/>
      <c r="OAV129" s="184"/>
      <c r="OAW129" s="183"/>
      <c r="OAX129" s="184"/>
      <c r="OAY129" s="183"/>
      <c r="OAZ129" s="184"/>
      <c r="OBA129" s="183"/>
      <c r="OBB129" s="184"/>
      <c r="OBC129" s="183"/>
      <c r="OBD129" s="184"/>
      <c r="OBE129" s="183"/>
      <c r="OBF129" s="184"/>
      <c r="OBG129" s="183"/>
      <c r="OBH129" s="184"/>
      <c r="OBI129" s="183"/>
      <c r="OBJ129" s="184"/>
      <c r="OBK129" s="183"/>
      <c r="OBL129" s="184"/>
      <c r="OBM129" s="183"/>
      <c r="OBN129" s="184"/>
      <c r="OBO129" s="183"/>
      <c r="OBP129" s="184"/>
      <c r="OBQ129" s="183"/>
      <c r="OBR129" s="184"/>
      <c r="OBS129" s="183"/>
      <c r="OBT129" s="184"/>
      <c r="OBU129" s="183"/>
      <c r="OBV129" s="184"/>
      <c r="OBW129" s="183"/>
      <c r="OBX129" s="184"/>
      <c r="OBY129" s="183"/>
      <c r="OBZ129" s="184"/>
      <c r="OCA129" s="183"/>
      <c r="OCB129" s="184"/>
      <c r="OCC129" s="183"/>
      <c r="OCD129" s="184"/>
      <c r="OCE129" s="183"/>
      <c r="OCF129" s="184"/>
      <c r="OCG129" s="183"/>
      <c r="OCH129" s="184"/>
      <c r="OCI129" s="183"/>
      <c r="OCJ129" s="184"/>
      <c r="OCK129" s="183"/>
      <c r="OCL129" s="184"/>
      <c r="OCM129" s="183"/>
      <c r="OCN129" s="184"/>
      <c r="OCO129" s="183"/>
      <c r="OCP129" s="184"/>
      <c r="OCQ129" s="183"/>
      <c r="OCR129" s="184"/>
      <c r="OCS129" s="183"/>
      <c r="OCT129" s="184"/>
      <c r="OCU129" s="183"/>
      <c r="OCV129" s="184"/>
      <c r="OCW129" s="183"/>
      <c r="OCX129" s="184"/>
      <c r="OCY129" s="183"/>
      <c r="OCZ129" s="184"/>
      <c r="ODA129" s="183"/>
      <c r="ODB129" s="184"/>
      <c r="ODC129" s="183"/>
      <c r="ODD129" s="184"/>
      <c r="ODE129" s="183"/>
      <c r="ODF129" s="184"/>
      <c r="ODG129" s="183"/>
      <c r="ODH129" s="184"/>
      <c r="ODI129" s="183"/>
      <c r="ODJ129" s="184"/>
      <c r="ODK129" s="183"/>
      <c r="ODL129" s="184"/>
      <c r="ODM129" s="183"/>
      <c r="ODN129" s="184"/>
      <c r="ODO129" s="183"/>
      <c r="ODP129" s="184"/>
      <c r="ODQ129" s="183"/>
      <c r="ODR129" s="184"/>
      <c r="ODS129" s="183"/>
      <c r="ODT129" s="184"/>
      <c r="ODU129" s="183"/>
      <c r="ODV129" s="184"/>
      <c r="ODW129" s="183"/>
      <c r="ODX129" s="184"/>
      <c r="ODY129" s="183"/>
      <c r="ODZ129" s="184"/>
      <c r="OEA129" s="183"/>
      <c r="OEB129" s="184"/>
      <c r="OEC129" s="183"/>
      <c r="OED129" s="184"/>
      <c r="OEE129" s="183"/>
      <c r="OEF129" s="184"/>
      <c r="OEG129" s="183"/>
      <c r="OEH129" s="184"/>
      <c r="OEI129" s="183"/>
      <c r="OEJ129" s="184"/>
      <c r="OEK129" s="183"/>
      <c r="OEL129" s="184"/>
      <c r="OEM129" s="183"/>
      <c r="OEN129" s="184"/>
      <c r="OEO129" s="183"/>
      <c r="OEP129" s="184"/>
      <c r="OEQ129" s="183"/>
      <c r="OER129" s="184"/>
      <c r="OES129" s="183"/>
      <c r="OET129" s="184"/>
      <c r="OEU129" s="183"/>
      <c r="OEV129" s="184"/>
      <c r="OEW129" s="183"/>
      <c r="OEX129" s="184"/>
      <c r="OEY129" s="183"/>
      <c r="OEZ129" s="184"/>
      <c r="OFA129" s="183"/>
      <c r="OFB129" s="184"/>
      <c r="OFC129" s="183"/>
      <c r="OFD129" s="184"/>
      <c r="OFE129" s="183"/>
      <c r="OFF129" s="184"/>
      <c r="OFG129" s="183"/>
      <c r="OFH129" s="184"/>
      <c r="OFI129" s="183"/>
      <c r="OFJ129" s="184"/>
      <c r="OFK129" s="183"/>
      <c r="OFL129" s="184"/>
      <c r="OFM129" s="183"/>
      <c r="OFN129" s="184"/>
      <c r="OFO129" s="183"/>
      <c r="OFP129" s="184"/>
      <c r="OFQ129" s="183"/>
      <c r="OFR129" s="184"/>
      <c r="OFS129" s="183"/>
      <c r="OFT129" s="184"/>
      <c r="OFU129" s="183"/>
      <c r="OFV129" s="184"/>
      <c r="OFW129" s="183"/>
      <c r="OFX129" s="184"/>
      <c r="OFY129" s="183"/>
      <c r="OFZ129" s="184"/>
      <c r="OGA129" s="183"/>
      <c r="OGB129" s="184"/>
      <c r="OGC129" s="183"/>
      <c r="OGD129" s="184"/>
      <c r="OGE129" s="183"/>
      <c r="OGF129" s="184"/>
      <c r="OGG129" s="183"/>
      <c r="OGH129" s="184"/>
      <c r="OGI129" s="183"/>
      <c r="OGJ129" s="184"/>
      <c r="OGK129" s="183"/>
      <c r="OGL129" s="184"/>
      <c r="OGM129" s="183"/>
      <c r="OGN129" s="184"/>
      <c r="OGO129" s="183"/>
      <c r="OGP129" s="184"/>
      <c r="OGQ129" s="183"/>
      <c r="OGR129" s="184"/>
      <c r="OGS129" s="183"/>
      <c r="OGT129" s="184"/>
      <c r="OGU129" s="183"/>
      <c r="OGV129" s="184"/>
      <c r="OGW129" s="183"/>
      <c r="OGX129" s="184"/>
      <c r="OGY129" s="183"/>
      <c r="OGZ129" s="184"/>
      <c r="OHA129" s="183"/>
      <c r="OHB129" s="184"/>
      <c r="OHC129" s="183"/>
      <c r="OHD129" s="184"/>
      <c r="OHE129" s="183"/>
      <c r="OHF129" s="184"/>
      <c r="OHG129" s="183"/>
      <c r="OHH129" s="184"/>
      <c r="OHI129" s="183"/>
      <c r="OHJ129" s="184"/>
      <c r="OHK129" s="183"/>
      <c r="OHL129" s="184"/>
      <c r="OHM129" s="183"/>
      <c r="OHN129" s="184"/>
      <c r="OHO129" s="183"/>
      <c r="OHP129" s="184"/>
      <c r="OHQ129" s="183"/>
      <c r="OHR129" s="184"/>
      <c r="OHS129" s="183"/>
      <c r="OHT129" s="184"/>
      <c r="OHU129" s="183"/>
      <c r="OHV129" s="184"/>
      <c r="OHW129" s="183"/>
      <c r="OHX129" s="184"/>
      <c r="OHY129" s="183"/>
      <c r="OHZ129" s="184"/>
      <c r="OIA129" s="183"/>
      <c r="OIB129" s="184"/>
      <c r="OIC129" s="183"/>
      <c r="OID129" s="184"/>
      <c r="OIE129" s="183"/>
      <c r="OIF129" s="184"/>
      <c r="OIG129" s="183"/>
      <c r="OIH129" s="184"/>
      <c r="OII129" s="183"/>
      <c r="OIJ129" s="184"/>
      <c r="OIK129" s="183"/>
      <c r="OIL129" s="184"/>
      <c r="OIM129" s="183"/>
      <c r="OIN129" s="184"/>
      <c r="OIO129" s="183"/>
      <c r="OIP129" s="184"/>
      <c r="OIQ129" s="183"/>
      <c r="OIR129" s="184"/>
      <c r="OIS129" s="183"/>
      <c r="OIT129" s="184"/>
      <c r="OIU129" s="183"/>
      <c r="OIV129" s="184"/>
      <c r="OIW129" s="183"/>
      <c r="OIX129" s="184"/>
      <c r="OIY129" s="183"/>
      <c r="OIZ129" s="184"/>
      <c r="OJA129" s="183"/>
      <c r="OJB129" s="184"/>
      <c r="OJC129" s="183"/>
      <c r="OJD129" s="184"/>
      <c r="OJE129" s="183"/>
      <c r="OJF129" s="184"/>
      <c r="OJG129" s="183"/>
      <c r="OJH129" s="184"/>
      <c r="OJI129" s="183"/>
      <c r="OJJ129" s="184"/>
      <c r="OJK129" s="183"/>
      <c r="OJL129" s="184"/>
      <c r="OJM129" s="183"/>
      <c r="OJN129" s="184"/>
      <c r="OJO129" s="183"/>
      <c r="OJP129" s="184"/>
      <c r="OJQ129" s="183"/>
      <c r="OJR129" s="184"/>
      <c r="OJS129" s="183"/>
      <c r="OJT129" s="184"/>
      <c r="OJU129" s="183"/>
      <c r="OJV129" s="184"/>
      <c r="OJW129" s="183"/>
      <c r="OJX129" s="184"/>
      <c r="OJY129" s="183"/>
      <c r="OJZ129" s="184"/>
      <c r="OKA129" s="183"/>
      <c r="OKB129" s="184"/>
      <c r="OKC129" s="183"/>
      <c r="OKD129" s="184"/>
      <c r="OKE129" s="183"/>
      <c r="OKF129" s="184"/>
      <c r="OKG129" s="183"/>
      <c r="OKH129" s="184"/>
      <c r="OKI129" s="183"/>
      <c r="OKJ129" s="184"/>
      <c r="OKK129" s="183"/>
      <c r="OKL129" s="184"/>
      <c r="OKM129" s="183"/>
      <c r="OKN129" s="184"/>
      <c r="OKO129" s="183"/>
      <c r="OKP129" s="184"/>
      <c r="OKQ129" s="183"/>
      <c r="OKR129" s="184"/>
      <c r="OKS129" s="183"/>
      <c r="OKT129" s="184"/>
      <c r="OKU129" s="183"/>
      <c r="OKV129" s="184"/>
      <c r="OKW129" s="183"/>
      <c r="OKX129" s="184"/>
      <c r="OKY129" s="183"/>
      <c r="OKZ129" s="184"/>
      <c r="OLA129" s="183"/>
      <c r="OLB129" s="184"/>
      <c r="OLC129" s="183"/>
      <c r="OLD129" s="184"/>
      <c r="OLE129" s="183"/>
      <c r="OLF129" s="184"/>
      <c r="OLG129" s="183"/>
      <c r="OLH129" s="184"/>
      <c r="OLI129" s="183"/>
      <c r="OLJ129" s="184"/>
      <c r="OLK129" s="183"/>
      <c r="OLL129" s="184"/>
      <c r="OLM129" s="183"/>
      <c r="OLN129" s="184"/>
      <c r="OLO129" s="183"/>
      <c r="OLP129" s="184"/>
      <c r="OLQ129" s="183"/>
      <c r="OLR129" s="184"/>
      <c r="OLS129" s="183"/>
      <c r="OLT129" s="184"/>
      <c r="OLU129" s="183"/>
      <c r="OLV129" s="184"/>
      <c r="OLW129" s="183"/>
      <c r="OLX129" s="184"/>
      <c r="OLY129" s="183"/>
      <c r="OLZ129" s="184"/>
      <c r="OMA129" s="183"/>
      <c r="OMB129" s="184"/>
      <c r="OMC129" s="183"/>
      <c r="OMD129" s="184"/>
      <c r="OME129" s="183"/>
      <c r="OMF129" s="184"/>
      <c r="OMG129" s="183"/>
      <c r="OMH129" s="184"/>
      <c r="OMI129" s="183"/>
      <c r="OMJ129" s="184"/>
      <c r="OMK129" s="183"/>
      <c r="OML129" s="184"/>
      <c r="OMM129" s="183"/>
      <c r="OMN129" s="184"/>
      <c r="OMO129" s="183"/>
      <c r="OMP129" s="184"/>
      <c r="OMQ129" s="183"/>
      <c r="OMR129" s="184"/>
      <c r="OMS129" s="183"/>
      <c r="OMT129" s="184"/>
      <c r="OMU129" s="183"/>
      <c r="OMV129" s="184"/>
      <c r="OMW129" s="183"/>
      <c r="OMX129" s="184"/>
      <c r="OMY129" s="183"/>
      <c r="OMZ129" s="184"/>
      <c r="ONA129" s="183"/>
      <c r="ONB129" s="184"/>
      <c r="ONC129" s="183"/>
      <c r="OND129" s="184"/>
      <c r="ONE129" s="183"/>
      <c r="ONF129" s="184"/>
      <c r="ONG129" s="183"/>
      <c r="ONH129" s="184"/>
      <c r="ONI129" s="183"/>
      <c r="ONJ129" s="184"/>
      <c r="ONK129" s="183"/>
      <c r="ONL129" s="184"/>
      <c r="ONM129" s="183"/>
      <c r="ONN129" s="184"/>
      <c r="ONO129" s="183"/>
      <c r="ONP129" s="184"/>
      <c r="ONQ129" s="183"/>
      <c r="ONR129" s="184"/>
      <c r="ONS129" s="183"/>
      <c r="ONT129" s="184"/>
      <c r="ONU129" s="183"/>
      <c r="ONV129" s="184"/>
      <c r="ONW129" s="183"/>
      <c r="ONX129" s="184"/>
      <c r="ONY129" s="183"/>
      <c r="ONZ129" s="184"/>
      <c r="OOA129" s="183"/>
      <c r="OOB129" s="184"/>
      <c r="OOC129" s="183"/>
      <c r="OOD129" s="184"/>
      <c r="OOE129" s="183"/>
      <c r="OOF129" s="184"/>
      <c r="OOG129" s="183"/>
      <c r="OOH129" s="184"/>
      <c r="OOI129" s="183"/>
      <c r="OOJ129" s="184"/>
      <c r="OOK129" s="183"/>
      <c r="OOL129" s="184"/>
      <c r="OOM129" s="183"/>
      <c r="OON129" s="184"/>
      <c r="OOO129" s="183"/>
      <c r="OOP129" s="184"/>
      <c r="OOQ129" s="183"/>
      <c r="OOR129" s="184"/>
      <c r="OOS129" s="183"/>
      <c r="OOT129" s="184"/>
      <c r="OOU129" s="183"/>
      <c r="OOV129" s="184"/>
      <c r="OOW129" s="183"/>
      <c r="OOX129" s="184"/>
      <c r="OOY129" s="183"/>
      <c r="OOZ129" s="184"/>
      <c r="OPA129" s="183"/>
      <c r="OPB129" s="184"/>
      <c r="OPC129" s="183"/>
      <c r="OPD129" s="184"/>
      <c r="OPE129" s="183"/>
      <c r="OPF129" s="184"/>
      <c r="OPG129" s="183"/>
      <c r="OPH129" s="184"/>
      <c r="OPI129" s="183"/>
      <c r="OPJ129" s="184"/>
      <c r="OPK129" s="183"/>
      <c r="OPL129" s="184"/>
      <c r="OPM129" s="183"/>
      <c r="OPN129" s="184"/>
      <c r="OPO129" s="183"/>
      <c r="OPP129" s="184"/>
      <c r="OPQ129" s="183"/>
      <c r="OPR129" s="184"/>
      <c r="OPS129" s="183"/>
      <c r="OPT129" s="184"/>
      <c r="OPU129" s="183"/>
      <c r="OPV129" s="184"/>
      <c r="OPW129" s="183"/>
      <c r="OPX129" s="184"/>
      <c r="OPY129" s="183"/>
      <c r="OPZ129" s="184"/>
      <c r="OQA129" s="183"/>
      <c r="OQB129" s="184"/>
      <c r="OQC129" s="183"/>
      <c r="OQD129" s="184"/>
      <c r="OQE129" s="183"/>
      <c r="OQF129" s="184"/>
      <c r="OQG129" s="183"/>
      <c r="OQH129" s="184"/>
      <c r="OQI129" s="183"/>
      <c r="OQJ129" s="184"/>
      <c r="OQK129" s="183"/>
      <c r="OQL129" s="184"/>
      <c r="OQM129" s="183"/>
      <c r="OQN129" s="184"/>
      <c r="OQO129" s="183"/>
      <c r="OQP129" s="184"/>
      <c r="OQQ129" s="183"/>
      <c r="OQR129" s="184"/>
      <c r="OQS129" s="183"/>
      <c r="OQT129" s="184"/>
      <c r="OQU129" s="183"/>
      <c r="OQV129" s="184"/>
      <c r="OQW129" s="183"/>
      <c r="OQX129" s="184"/>
      <c r="OQY129" s="183"/>
      <c r="OQZ129" s="184"/>
      <c r="ORA129" s="183"/>
      <c r="ORB129" s="184"/>
      <c r="ORC129" s="183"/>
      <c r="ORD129" s="184"/>
      <c r="ORE129" s="183"/>
      <c r="ORF129" s="184"/>
      <c r="ORG129" s="183"/>
      <c r="ORH129" s="184"/>
      <c r="ORI129" s="183"/>
      <c r="ORJ129" s="184"/>
      <c r="ORK129" s="183"/>
      <c r="ORL129" s="184"/>
      <c r="ORM129" s="183"/>
      <c r="ORN129" s="184"/>
      <c r="ORO129" s="183"/>
      <c r="ORP129" s="184"/>
      <c r="ORQ129" s="183"/>
      <c r="ORR129" s="184"/>
      <c r="ORS129" s="183"/>
      <c r="ORT129" s="184"/>
      <c r="ORU129" s="183"/>
      <c r="ORV129" s="184"/>
      <c r="ORW129" s="183"/>
      <c r="ORX129" s="184"/>
      <c r="ORY129" s="183"/>
      <c r="ORZ129" s="184"/>
      <c r="OSA129" s="183"/>
      <c r="OSB129" s="184"/>
      <c r="OSC129" s="183"/>
      <c r="OSD129" s="184"/>
      <c r="OSE129" s="183"/>
      <c r="OSF129" s="184"/>
      <c r="OSG129" s="183"/>
      <c r="OSH129" s="184"/>
      <c r="OSI129" s="183"/>
      <c r="OSJ129" s="184"/>
      <c r="OSK129" s="183"/>
      <c r="OSL129" s="184"/>
      <c r="OSM129" s="183"/>
      <c r="OSN129" s="184"/>
      <c r="OSO129" s="183"/>
      <c r="OSP129" s="184"/>
      <c r="OSQ129" s="183"/>
      <c r="OSR129" s="184"/>
      <c r="OSS129" s="183"/>
      <c r="OST129" s="184"/>
      <c r="OSU129" s="183"/>
      <c r="OSV129" s="184"/>
      <c r="OSW129" s="183"/>
      <c r="OSX129" s="184"/>
      <c r="OSY129" s="183"/>
      <c r="OSZ129" s="184"/>
      <c r="OTA129" s="183"/>
      <c r="OTB129" s="184"/>
      <c r="OTC129" s="183"/>
      <c r="OTD129" s="184"/>
      <c r="OTE129" s="183"/>
      <c r="OTF129" s="184"/>
      <c r="OTG129" s="183"/>
      <c r="OTH129" s="184"/>
      <c r="OTI129" s="183"/>
      <c r="OTJ129" s="184"/>
      <c r="OTK129" s="183"/>
      <c r="OTL129" s="184"/>
      <c r="OTM129" s="183"/>
      <c r="OTN129" s="184"/>
      <c r="OTO129" s="183"/>
      <c r="OTP129" s="184"/>
      <c r="OTQ129" s="183"/>
      <c r="OTR129" s="184"/>
      <c r="OTS129" s="183"/>
      <c r="OTT129" s="184"/>
      <c r="OTU129" s="183"/>
      <c r="OTV129" s="184"/>
      <c r="OTW129" s="183"/>
      <c r="OTX129" s="184"/>
      <c r="OTY129" s="183"/>
      <c r="OTZ129" s="184"/>
      <c r="OUA129" s="183"/>
      <c r="OUB129" s="184"/>
      <c r="OUC129" s="183"/>
      <c r="OUD129" s="184"/>
      <c r="OUE129" s="183"/>
      <c r="OUF129" s="184"/>
      <c r="OUG129" s="183"/>
      <c r="OUH129" s="184"/>
      <c r="OUI129" s="183"/>
      <c r="OUJ129" s="184"/>
      <c r="OUK129" s="183"/>
      <c r="OUL129" s="184"/>
      <c r="OUM129" s="183"/>
      <c r="OUN129" s="184"/>
      <c r="OUO129" s="183"/>
      <c r="OUP129" s="184"/>
      <c r="OUQ129" s="183"/>
      <c r="OUR129" s="184"/>
      <c r="OUS129" s="183"/>
      <c r="OUT129" s="184"/>
      <c r="OUU129" s="183"/>
      <c r="OUV129" s="184"/>
      <c r="OUW129" s="183"/>
      <c r="OUX129" s="184"/>
      <c r="OUY129" s="183"/>
      <c r="OUZ129" s="184"/>
      <c r="OVA129" s="183"/>
      <c r="OVB129" s="184"/>
      <c r="OVC129" s="183"/>
      <c r="OVD129" s="184"/>
      <c r="OVE129" s="183"/>
      <c r="OVF129" s="184"/>
      <c r="OVG129" s="183"/>
      <c r="OVH129" s="184"/>
      <c r="OVI129" s="183"/>
      <c r="OVJ129" s="184"/>
      <c r="OVK129" s="183"/>
      <c r="OVL129" s="184"/>
      <c r="OVM129" s="183"/>
      <c r="OVN129" s="184"/>
      <c r="OVO129" s="183"/>
      <c r="OVP129" s="184"/>
      <c r="OVQ129" s="183"/>
      <c r="OVR129" s="184"/>
      <c r="OVS129" s="183"/>
      <c r="OVT129" s="184"/>
      <c r="OVU129" s="183"/>
      <c r="OVV129" s="184"/>
      <c r="OVW129" s="183"/>
      <c r="OVX129" s="184"/>
      <c r="OVY129" s="183"/>
      <c r="OVZ129" s="184"/>
      <c r="OWA129" s="183"/>
      <c r="OWB129" s="184"/>
      <c r="OWC129" s="183"/>
      <c r="OWD129" s="184"/>
      <c r="OWE129" s="183"/>
      <c r="OWF129" s="184"/>
      <c r="OWG129" s="183"/>
      <c r="OWH129" s="184"/>
      <c r="OWI129" s="183"/>
      <c r="OWJ129" s="184"/>
      <c r="OWK129" s="183"/>
      <c r="OWL129" s="184"/>
      <c r="OWM129" s="183"/>
      <c r="OWN129" s="184"/>
      <c r="OWO129" s="183"/>
      <c r="OWP129" s="184"/>
      <c r="OWQ129" s="183"/>
      <c r="OWR129" s="184"/>
      <c r="OWS129" s="183"/>
      <c r="OWT129" s="184"/>
      <c r="OWU129" s="183"/>
      <c r="OWV129" s="184"/>
      <c r="OWW129" s="183"/>
      <c r="OWX129" s="184"/>
      <c r="OWY129" s="183"/>
      <c r="OWZ129" s="184"/>
      <c r="OXA129" s="183"/>
      <c r="OXB129" s="184"/>
      <c r="OXC129" s="183"/>
      <c r="OXD129" s="184"/>
      <c r="OXE129" s="183"/>
      <c r="OXF129" s="184"/>
      <c r="OXG129" s="183"/>
      <c r="OXH129" s="184"/>
      <c r="OXI129" s="183"/>
      <c r="OXJ129" s="184"/>
      <c r="OXK129" s="183"/>
      <c r="OXL129" s="184"/>
      <c r="OXM129" s="183"/>
      <c r="OXN129" s="184"/>
      <c r="OXO129" s="183"/>
      <c r="OXP129" s="184"/>
      <c r="OXQ129" s="183"/>
      <c r="OXR129" s="184"/>
      <c r="OXS129" s="183"/>
      <c r="OXT129" s="184"/>
      <c r="OXU129" s="183"/>
      <c r="OXV129" s="184"/>
      <c r="OXW129" s="183"/>
      <c r="OXX129" s="184"/>
      <c r="OXY129" s="183"/>
      <c r="OXZ129" s="184"/>
      <c r="OYA129" s="183"/>
      <c r="OYB129" s="184"/>
      <c r="OYC129" s="183"/>
      <c r="OYD129" s="184"/>
      <c r="OYE129" s="183"/>
      <c r="OYF129" s="184"/>
      <c r="OYG129" s="183"/>
      <c r="OYH129" s="184"/>
      <c r="OYI129" s="183"/>
      <c r="OYJ129" s="184"/>
      <c r="OYK129" s="183"/>
      <c r="OYL129" s="184"/>
      <c r="OYM129" s="183"/>
      <c r="OYN129" s="184"/>
      <c r="OYO129" s="183"/>
      <c r="OYP129" s="184"/>
      <c r="OYQ129" s="183"/>
      <c r="OYR129" s="184"/>
      <c r="OYS129" s="183"/>
      <c r="OYT129" s="184"/>
      <c r="OYU129" s="183"/>
      <c r="OYV129" s="184"/>
      <c r="OYW129" s="183"/>
      <c r="OYX129" s="184"/>
      <c r="OYY129" s="183"/>
      <c r="OYZ129" s="184"/>
      <c r="OZA129" s="183"/>
      <c r="OZB129" s="184"/>
      <c r="OZC129" s="183"/>
      <c r="OZD129" s="184"/>
      <c r="OZE129" s="183"/>
      <c r="OZF129" s="184"/>
      <c r="OZG129" s="183"/>
      <c r="OZH129" s="184"/>
      <c r="OZI129" s="183"/>
      <c r="OZJ129" s="184"/>
      <c r="OZK129" s="183"/>
      <c r="OZL129" s="184"/>
      <c r="OZM129" s="183"/>
      <c r="OZN129" s="184"/>
      <c r="OZO129" s="183"/>
      <c r="OZP129" s="184"/>
      <c r="OZQ129" s="183"/>
      <c r="OZR129" s="184"/>
      <c r="OZS129" s="183"/>
      <c r="OZT129" s="184"/>
      <c r="OZU129" s="183"/>
      <c r="OZV129" s="184"/>
      <c r="OZW129" s="183"/>
      <c r="OZX129" s="184"/>
      <c r="OZY129" s="183"/>
      <c r="OZZ129" s="184"/>
      <c r="PAA129" s="183"/>
      <c r="PAB129" s="184"/>
      <c r="PAC129" s="183"/>
      <c r="PAD129" s="184"/>
      <c r="PAE129" s="183"/>
      <c r="PAF129" s="184"/>
      <c r="PAG129" s="183"/>
      <c r="PAH129" s="184"/>
      <c r="PAI129" s="183"/>
      <c r="PAJ129" s="184"/>
      <c r="PAK129" s="183"/>
      <c r="PAL129" s="184"/>
      <c r="PAM129" s="183"/>
      <c r="PAN129" s="184"/>
      <c r="PAO129" s="183"/>
      <c r="PAP129" s="184"/>
      <c r="PAQ129" s="183"/>
      <c r="PAR129" s="184"/>
      <c r="PAS129" s="183"/>
      <c r="PAT129" s="184"/>
      <c r="PAU129" s="183"/>
      <c r="PAV129" s="184"/>
      <c r="PAW129" s="183"/>
      <c r="PAX129" s="184"/>
      <c r="PAY129" s="183"/>
      <c r="PAZ129" s="184"/>
      <c r="PBA129" s="183"/>
      <c r="PBB129" s="184"/>
      <c r="PBC129" s="183"/>
      <c r="PBD129" s="184"/>
      <c r="PBE129" s="183"/>
      <c r="PBF129" s="184"/>
      <c r="PBG129" s="183"/>
      <c r="PBH129" s="184"/>
      <c r="PBI129" s="183"/>
      <c r="PBJ129" s="184"/>
      <c r="PBK129" s="183"/>
      <c r="PBL129" s="184"/>
      <c r="PBM129" s="183"/>
      <c r="PBN129" s="184"/>
      <c r="PBO129" s="183"/>
      <c r="PBP129" s="184"/>
      <c r="PBQ129" s="183"/>
      <c r="PBR129" s="184"/>
      <c r="PBS129" s="183"/>
      <c r="PBT129" s="184"/>
      <c r="PBU129" s="183"/>
      <c r="PBV129" s="184"/>
      <c r="PBW129" s="183"/>
      <c r="PBX129" s="184"/>
      <c r="PBY129" s="183"/>
      <c r="PBZ129" s="184"/>
      <c r="PCA129" s="183"/>
      <c r="PCB129" s="184"/>
      <c r="PCC129" s="183"/>
      <c r="PCD129" s="184"/>
      <c r="PCE129" s="183"/>
      <c r="PCF129" s="184"/>
      <c r="PCG129" s="183"/>
      <c r="PCH129" s="184"/>
      <c r="PCI129" s="183"/>
      <c r="PCJ129" s="184"/>
      <c r="PCK129" s="183"/>
      <c r="PCL129" s="184"/>
      <c r="PCM129" s="183"/>
      <c r="PCN129" s="184"/>
      <c r="PCO129" s="183"/>
      <c r="PCP129" s="184"/>
      <c r="PCQ129" s="183"/>
      <c r="PCR129" s="184"/>
      <c r="PCS129" s="183"/>
      <c r="PCT129" s="184"/>
      <c r="PCU129" s="183"/>
      <c r="PCV129" s="184"/>
      <c r="PCW129" s="183"/>
      <c r="PCX129" s="184"/>
      <c r="PCY129" s="183"/>
      <c r="PCZ129" s="184"/>
      <c r="PDA129" s="183"/>
      <c r="PDB129" s="184"/>
      <c r="PDC129" s="183"/>
      <c r="PDD129" s="184"/>
      <c r="PDE129" s="183"/>
      <c r="PDF129" s="184"/>
      <c r="PDG129" s="183"/>
      <c r="PDH129" s="184"/>
      <c r="PDI129" s="183"/>
      <c r="PDJ129" s="184"/>
      <c r="PDK129" s="183"/>
      <c r="PDL129" s="184"/>
      <c r="PDM129" s="183"/>
      <c r="PDN129" s="184"/>
      <c r="PDO129" s="183"/>
      <c r="PDP129" s="184"/>
      <c r="PDQ129" s="183"/>
      <c r="PDR129" s="184"/>
      <c r="PDS129" s="183"/>
      <c r="PDT129" s="184"/>
      <c r="PDU129" s="183"/>
      <c r="PDV129" s="184"/>
      <c r="PDW129" s="183"/>
      <c r="PDX129" s="184"/>
      <c r="PDY129" s="183"/>
      <c r="PDZ129" s="184"/>
      <c r="PEA129" s="183"/>
      <c r="PEB129" s="184"/>
      <c r="PEC129" s="183"/>
      <c r="PED129" s="184"/>
      <c r="PEE129" s="183"/>
      <c r="PEF129" s="184"/>
      <c r="PEG129" s="183"/>
      <c r="PEH129" s="184"/>
      <c r="PEI129" s="183"/>
      <c r="PEJ129" s="184"/>
      <c r="PEK129" s="183"/>
      <c r="PEL129" s="184"/>
      <c r="PEM129" s="183"/>
      <c r="PEN129" s="184"/>
      <c r="PEO129" s="183"/>
      <c r="PEP129" s="184"/>
      <c r="PEQ129" s="183"/>
      <c r="PER129" s="184"/>
      <c r="PES129" s="183"/>
      <c r="PET129" s="184"/>
      <c r="PEU129" s="183"/>
      <c r="PEV129" s="184"/>
      <c r="PEW129" s="183"/>
      <c r="PEX129" s="184"/>
      <c r="PEY129" s="183"/>
      <c r="PEZ129" s="184"/>
      <c r="PFA129" s="183"/>
      <c r="PFB129" s="184"/>
      <c r="PFC129" s="183"/>
      <c r="PFD129" s="184"/>
      <c r="PFE129" s="183"/>
      <c r="PFF129" s="184"/>
      <c r="PFG129" s="183"/>
      <c r="PFH129" s="184"/>
      <c r="PFI129" s="183"/>
      <c r="PFJ129" s="184"/>
      <c r="PFK129" s="183"/>
      <c r="PFL129" s="184"/>
      <c r="PFM129" s="183"/>
      <c r="PFN129" s="184"/>
      <c r="PFO129" s="183"/>
      <c r="PFP129" s="184"/>
      <c r="PFQ129" s="183"/>
      <c r="PFR129" s="184"/>
      <c r="PFS129" s="183"/>
      <c r="PFT129" s="184"/>
      <c r="PFU129" s="183"/>
      <c r="PFV129" s="184"/>
      <c r="PFW129" s="183"/>
      <c r="PFX129" s="184"/>
      <c r="PFY129" s="183"/>
      <c r="PFZ129" s="184"/>
      <c r="PGA129" s="183"/>
      <c r="PGB129" s="184"/>
      <c r="PGC129" s="183"/>
      <c r="PGD129" s="184"/>
      <c r="PGE129" s="183"/>
      <c r="PGF129" s="184"/>
      <c r="PGG129" s="183"/>
      <c r="PGH129" s="184"/>
      <c r="PGI129" s="183"/>
      <c r="PGJ129" s="184"/>
      <c r="PGK129" s="183"/>
      <c r="PGL129" s="184"/>
      <c r="PGM129" s="183"/>
      <c r="PGN129" s="184"/>
      <c r="PGO129" s="183"/>
      <c r="PGP129" s="184"/>
      <c r="PGQ129" s="183"/>
      <c r="PGR129" s="184"/>
      <c r="PGS129" s="183"/>
      <c r="PGT129" s="184"/>
      <c r="PGU129" s="183"/>
      <c r="PGV129" s="184"/>
      <c r="PGW129" s="183"/>
      <c r="PGX129" s="184"/>
      <c r="PGY129" s="183"/>
      <c r="PGZ129" s="184"/>
      <c r="PHA129" s="183"/>
      <c r="PHB129" s="184"/>
      <c r="PHC129" s="183"/>
      <c r="PHD129" s="184"/>
      <c r="PHE129" s="183"/>
      <c r="PHF129" s="184"/>
      <c r="PHG129" s="183"/>
      <c r="PHH129" s="184"/>
      <c r="PHI129" s="183"/>
      <c r="PHJ129" s="184"/>
      <c r="PHK129" s="183"/>
      <c r="PHL129" s="184"/>
      <c r="PHM129" s="183"/>
      <c r="PHN129" s="184"/>
      <c r="PHO129" s="183"/>
      <c r="PHP129" s="184"/>
      <c r="PHQ129" s="183"/>
      <c r="PHR129" s="184"/>
      <c r="PHS129" s="183"/>
      <c r="PHT129" s="184"/>
      <c r="PHU129" s="183"/>
      <c r="PHV129" s="184"/>
      <c r="PHW129" s="183"/>
      <c r="PHX129" s="184"/>
      <c r="PHY129" s="183"/>
      <c r="PHZ129" s="184"/>
      <c r="PIA129" s="183"/>
      <c r="PIB129" s="184"/>
      <c r="PIC129" s="183"/>
      <c r="PID129" s="184"/>
      <c r="PIE129" s="183"/>
      <c r="PIF129" s="184"/>
      <c r="PIG129" s="183"/>
      <c r="PIH129" s="184"/>
      <c r="PII129" s="183"/>
      <c r="PIJ129" s="184"/>
      <c r="PIK129" s="183"/>
      <c r="PIL129" s="184"/>
      <c r="PIM129" s="183"/>
      <c r="PIN129" s="184"/>
      <c r="PIO129" s="183"/>
      <c r="PIP129" s="184"/>
      <c r="PIQ129" s="183"/>
      <c r="PIR129" s="184"/>
      <c r="PIS129" s="183"/>
      <c r="PIT129" s="184"/>
      <c r="PIU129" s="183"/>
      <c r="PIV129" s="184"/>
      <c r="PIW129" s="183"/>
      <c r="PIX129" s="184"/>
      <c r="PIY129" s="183"/>
      <c r="PIZ129" s="184"/>
      <c r="PJA129" s="183"/>
      <c r="PJB129" s="184"/>
      <c r="PJC129" s="183"/>
      <c r="PJD129" s="184"/>
      <c r="PJE129" s="183"/>
      <c r="PJF129" s="184"/>
      <c r="PJG129" s="183"/>
      <c r="PJH129" s="184"/>
      <c r="PJI129" s="183"/>
      <c r="PJJ129" s="184"/>
      <c r="PJK129" s="183"/>
      <c r="PJL129" s="184"/>
      <c r="PJM129" s="183"/>
      <c r="PJN129" s="184"/>
      <c r="PJO129" s="183"/>
      <c r="PJP129" s="184"/>
      <c r="PJQ129" s="183"/>
      <c r="PJR129" s="184"/>
      <c r="PJS129" s="183"/>
      <c r="PJT129" s="184"/>
      <c r="PJU129" s="183"/>
      <c r="PJV129" s="184"/>
      <c r="PJW129" s="183"/>
      <c r="PJX129" s="184"/>
      <c r="PJY129" s="183"/>
      <c r="PJZ129" s="184"/>
      <c r="PKA129" s="183"/>
      <c r="PKB129" s="184"/>
      <c r="PKC129" s="183"/>
      <c r="PKD129" s="184"/>
      <c r="PKE129" s="183"/>
      <c r="PKF129" s="184"/>
      <c r="PKG129" s="183"/>
      <c r="PKH129" s="184"/>
      <c r="PKI129" s="183"/>
      <c r="PKJ129" s="184"/>
      <c r="PKK129" s="183"/>
      <c r="PKL129" s="184"/>
      <c r="PKM129" s="183"/>
      <c r="PKN129" s="184"/>
      <c r="PKO129" s="183"/>
      <c r="PKP129" s="184"/>
      <c r="PKQ129" s="183"/>
      <c r="PKR129" s="184"/>
      <c r="PKS129" s="183"/>
      <c r="PKT129" s="184"/>
      <c r="PKU129" s="183"/>
      <c r="PKV129" s="184"/>
      <c r="PKW129" s="183"/>
      <c r="PKX129" s="184"/>
      <c r="PKY129" s="183"/>
      <c r="PKZ129" s="184"/>
      <c r="PLA129" s="183"/>
      <c r="PLB129" s="184"/>
      <c r="PLC129" s="183"/>
      <c r="PLD129" s="184"/>
      <c r="PLE129" s="183"/>
      <c r="PLF129" s="184"/>
      <c r="PLG129" s="183"/>
      <c r="PLH129" s="184"/>
      <c r="PLI129" s="183"/>
      <c r="PLJ129" s="184"/>
      <c r="PLK129" s="183"/>
      <c r="PLL129" s="184"/>
      <c r="PLM129" s="183"/>
      <c r="PLN129" s="184"/>
      <c r="PLO129" s="183"/>
      <c r="PLP129" s="184"/>
      <c r="PLQ129" s="183"/>
      <c r="PLR129" s="184"/>
      <c r="PLS129" s="183"/>
      <c r="PLT129" s="184"/>
      <c r="PLU129" s="183"/>
      <c r="PLV129" s="184"/>
      <c r="PLW129" s="183"/>
      <c r="PLX129" s="184"/>
      <c r="PLY129" s="183"/>
      <c r="PLZ129" s="184"/>
      <c r="PMA129" s="183"/>
      <c r="PMB129" s="184"/>
      <c r="PMC129" s="183"/>
      <c r="PMD129" s="184"/>
      <c r="PME129" s="183"/>
      <c r="PMF129" s="184"/>
      <c r="PMG129" s="183"/>
      <c r="PMH129" s="184"/>
      <c r="PMI129" s="183"/>
      <c r="PMJ129" s="184"/>
      <c r="PMK129" s="183"/>
      <c r="PML129" s="184"/>
      <c r="PMM129" s="183"/>
      <c r="PMN129" s="184"/>
      <c r="PMO129" s="183"/>
      <c r="PMP129" s="184"/>
      <c r="PMQ129" s="183"/>
      <c r="PMR129" s="184"/>
      <c r="PMS129" s="183"/>
      <c r="PMT129" s="184"/>
      <c r="PMU129" s="183"/>
      <c r="PMV129" s="184"/>
      <c r="PMW129" s="183"/>
      <c r="PMX129" s="184"/>
      <c r="PMY129" s="183"/>
      <c r="PMZ129" s="184"/>
      <c r="PNA129" s="183"/>
      <c r="PNB129" s="184"/>
      <c r="PNC129" s="183"/>
      <c r="PND129" s="184"/>
      <c r="PNE129" s="183"/>
      <c r="PNF129" s="184"/>
      <c r="PNG129" s="183"/>
      <c r="PNH129" s="184"/>
      <c r="PNI129" s="183"/>
      <c r="PNJ129" s="184"/>
      <c r="PNK129" s="183"/>
      <c r="PNL129" s="184"/>
      <c r="PNM129" s="183"/>
      <c r="PNN129" s="184"/>
      <c r="PNO129" s="183"/>
      <c r="PNP129" s="184"/>
      <c r="PNQ129" s="183"/>
      <c r="PNR129" s="184"/>
      <c r="PNS129" s="183"/>
      <c r="PNT129" s="184"/>
      <c r="PNU129" s="183"/>
      <c r="PNV129" s="184"/>
      <c r="PNW129" s="183"/>
      <c r="PNX129" s="184"/>
      <c r="PNY129" s="183"/>
      <c r="PNZ129" s="184"/>
      <c r="POA129" s="183"/>
      <c r="POB129" s="184"/>
      <c r="POC129" s="183"/>
      <c r="POD129" s="184"/>
      <c r="POE129" s="183"/>
      <c r="POF129" s="184"/>
      <c r="POG129" s="183"/>
      <c r="POH129" s="184"/>
      <c r="POI129" s="183"/>
      <c r="POJ129" s="184"/>
      <c r="POK129" s="183"/>
      <c r="POL129" s="184"/>
      <c r="POM129" s="183"/>
      <c r="PON129" s="184"/>
      <c r="POO129" s="183"/>
      <c r="POP129" s="184"/>
      <c r="POQ129" s="183"/>
      <c r="POR129" s="184"/>
      <c r="POS129" s="183"/>
      <c r="POT129" s="184"/>
      <c r="POU129" s="183"/>
      <c r="POV129" s="184"/>
      <c r="POW129" s="183"/>
      <c r="POX129" s="184"/>
      <c r="POY129" s="183"/>
      <c r="POZ129" s="184"/>
      <c r="PPA129" s="183"/>
      <c r="PPB129" s="184"/>
      <c r="PPC129" s="183"/>
      <c r="PPD129" s="184"/>
      <c r="PPE129" s="183"/>
      <c r="PPF129" s="184"/>
      <c r="PPG129" s="183"/>
      <c r="PPH129" s="184"/>
      <c r="PPI129" s="183"/>
      <c r="PPJ129" s="184"/>
      <c r="PPK129" s="183"/>
      <c r="PPL129" s="184"/>
      <c r="PPM129" s="183"/>
      <c r="PPN129" s="184"/>
      <c r="PPO129" s="183"/>
      <c r="PPP129" s="184"/>
      <c r="PPQ129" s="183"/>
      <c r="PPR129" s="184"/>
      <c r="PPS129" s="183"/>
      <c r="PPT129" s="184"/>
      <c r="PPU129" s="183"/>
      <c r="PPV129" s="184"/>
      <c r="PPW129" s="183"/>
      <c r="PPX129" s="184"/>
      <c r="PPY129" s="183"/>
      <c r="PPZ129" s="184"/>
      <c r="PQA129" s="183"/>
      <c r="PQB129" s="184"/>
      <c r="PQC129" s="183"/>
      <c r="PQD129" s="184"/>
      <c r="PQE129" s="183"/>
      <c r="PQF129" s="184"/>
      <c r="PQG129" s="183"/>
      <c r="PQH129" s="184"/>
      <c r="PQI129" s="183"/>
      <c r="PQJ129" s="184"/>
      <c r="PQK129" s="183"/>
      <c r="PQL129" s="184"/>
      <c r="PQM129" s="183"/>
      <c r="PQN129" s="184"/>
      <c r="PQO129" s="183"/>
      <c r="PQP129" s="184"/>
      <c r="PQQ129" s="183"/>
      <c r="PQR129" s="184"/>
      <c r="PQS129" s="183"/>
      <c r="PQT129" s="184"/>
      <c r="PQU129" s="183"/>
      <c r="PQV129" s="184"/>
      <c r="PQW129" s="183"/>
      <c r="PQX129" s="184"/>
      <c r="PQY129" s="183"/>
      <c r="PQZ129" s="184"/>
      <c r="PRA129" s="183"/>
      <c r="PRB129" s="184"/>
      <c r="PRC129" s="183"/>
      <c r="PRD129" s="184"/>
      <c r="PRE129" s="183"/>
      <c r="PRF129" s="184"/>
      <c r="PRG129" s="183"/>
      <c r="PRH129" s="184"/>
      <c r="PRI129" s="183"/>
      <c r="PRJ129" s="184"/>
      <c r="PRK129" s="183"/>
      <c r="PRL129" s="184"/>
      <c r="PRM129" s="183"/>
      <c r="PRN129" s="184"/>
      <c r="PRO129" s="183"/>
      <c r="PRP129" s="184"/>
      <c r="PRQ129" s="183"/>
      <c r="PRR129" s="184"/>
      <c r="PRS129" s="183"/>
      <c r="PRT129" s="184"/>
      <c r="PRU129" s="183"/>
      <c r="PRV129" s="184"/>
      <c r="PRW129" s="183"/>
      <c r="PRX129" s="184"/>
      <c r="PRY129" s="183"/>
      <c r="PRZ129" s="184"/>
      <c r="PSA129" s="183"/>
      <c r="PSB129" s="184"/>
      <c r="PSC129" s="183"/>
      <c r="PSD129" s="184"/>
      <c r="PSE129" s="183"/>
      <c r="PSF129" s="184"/>
      <c r="PSG129" s="183"/>
      <c r="PSH129" s="184"/>
      <c r="PSI129" s="183"/>
      <c r="PSJ129" s="184"/>
      <c r="PSK129" s="183"/>
      <c r="PSL129" s="184"/>
      <c r="PSM129" s="183"/>
      <c r="PSN129" s="184"/>
      <c r="PSO129" s="183"/>
      <c r="PSP129" s="184"/>
      <c r="PSQ129" s="183"/>
      <c r="PSR129" s="184"/>
      <c r="PSS129" s="183"/>
      <c r="PST129" s="184"/>
      <c r="PSU129" s="183"/>
      <c r="PSV129" s="184"/>
      <c r="PSW129" s="183"/>
      <c r="PSX129" s="184"/>
      <c r="PSY129" s="183"/>
      <c r="PSZ129" s="184"/>
      <c r="PTA129" s="183"/>
      <c r="PTB129" s="184"/>
      <c r="PTC129" s="183"/>
      <c r="PTD129" s="184"/>
      <c r="PTE129" s="183"/>
      <c r="PTF129" s="184"/>
      <c r="PTG129" s="183"/>
      <c r="PTH129" s="184"/>
      <c r="PTI129" s="183"/>
      <c r="PTJ129" s="184"/>
      <c r="PTK129" s="183"/>
      <c r="PTL129" s="184"/>
      <c r="PTM129" s="183"/>
      <c r="PTN129" s="184"/>
      <c r="PTO129" s="183"/>
      <c r="PTP129" s="184"/>
      <c r="PTQ129" s="183"/>
      <c r="PTR129" s="184"/>
      <c r="PTS129" s="183"/>
      <c r="PTT129" s="184"/>
      <c r="PTU129" s="183"/>
      <c r="PTV129" s="184"/>
      <c r="PTW129" s="183"/>
      <c r="PTX129" s="184"/>
      <c r="PTY129" s="183"/>
      <c r="PTZ129" s="184"/>
      <c r="PUA129" s="183"/>
      <c r="PUB129" s="184"/>
      <c r="PUC129" s="183"/>
      <c r="PUD129" s="184"/>
      <c r="PUE129" s="183"/>
      <c r="PUF129" s="184"/>
      <c r="PUG129" s="183"/>
      <c r="PUH129" s="184"/>
      <c r="PUI129" s="183"/>
      <c r="PUJ129" s="184"/>
      <c r="PUK129" s="183"/>
      <c r="PUL129" s="184"/>
      <c r="PUM129" s="183"/>
      <c r="PUN129" s="184"/>
      <c r="PUO129" s="183"/>
      <c r="PUP129" s="184"/>
      <c r="PUQ129" s="183"/>
      <c r="PUR129" s="184"/>
      <c r="PUS129" s="183"/>
      <c r="PUT129" s="184"/>
      <c r="PUU129" s="183"/>
      <c r="PUV129" s="184"/>
      <c r="PUW129" s="183"/>
      <c r="PUX129" s="184"/>
      <c r="PUY129" s="183"/>
      <c r="PUZ129" s="184"/>
      <c r="PVA129" s="183"/>
      <c r="PVB129" s="184"/>
      <c r="PVC129" s="183"/>
      <c r="PVD129" s="184"/>
      <c r="PVE129" s="183"/>
      <c r="PVF129" s="184"/>
      <c r="PVG129" s="183"/>
      <c r="PVH129" s="184"/>
      <c r="PVI129" s="183"/>
      <c r="PVJ129" s="184"/>
      <c r="PVK129" s="183"/>
      <c r="PVL129" s="184"/>
      <c r="PVM129" s="183"/>
      <c r="PVN129" s="184"/>
      <c r="PVO129" s="183"/>
      <c r="PVP129" s="184"/>
      <c r="PVQ129" s="183"/>
      <c r="PVR129" s="184"/>
      <c r="PVS129" s="183"/>
      <c r="PVT129" s="184"/>
      <c r="PVU129" s="183"/>
      <c r="PVV129" s="184"/>
      <c r="PVW129" s="183"/>
      <c r="PVX129" s="184"/>
      <c r="PVY129" s="183"/>
      <c r="PVZ129" s="184"/>
      <c r="PWA129" s="183"/>
      <c r="PWB129" s="184"/>
      <c r="PWC129" s="183"/>
      <c r="PWD129" s="184"/>
      <c r="PWE129" s="183"/>
      <c r="PWF129" s="184"/>
      <c r="PWG129" s="183"/>
      <c r="PWH129" s="184"/>
      <c r="PWI129" s="183"/>
      <c r="PWJ129" s="184"/>
      <c r="PWK129" s="183"/>
      <c r="PWL129" s="184"/>
      <c r="PWM129" s="183"/>
      <c r="PWN129" s="184"/>
      <c r="PWO129" s="183"/>
      <c r="PWP129" s="184"/>
      <c r="PWQ129" s="183"/>
      <c r="PWR129" s="184"/>
      <c r="PWS129" s="183"/>
      <c r="PWT129" s="184"/>
      <c r="PWU129" s="183"/>
      <c r="PWV129" s="184"/>
      <c r="PWW129" s="183"/>
      <c r="PWX129" s="184"/>
      <c r="PWY129" s="183"/>
      <c r="PWZ129" s="184"/>
      <c r="PXA129" s="183"/>
      <c r="PXB129" s="184"/>
      <c r="PXC129" s="183"/>
      <c r="PXD129" s="184"/>
      <c r="PXE129" s="183"/>
      <c r="PXF129" s="184"/>
      <c r="PXG129" s="183"/>
      <c r="PXH129" s="184"/>
      <c r="PXI129" s="183"/>
      <c r="PXJ129" s="184"/>
      <c r="PXK129" s="183"/>
      <c r="PXL129" s="184"/>
      <c r="PXM129" s="183"/>
      <c r="PXN129" s="184"/>
      <c r="PXO129" s="183"/>
      <c r="PXP129" s="184"/>
      <c r="PXQ129" s="183"/>
      <c r="PXR129" s="184"/>
      <c r="PXS129" s="183"/>
      <c r="PXT129" s="184"/>
      <c r="PXU129" s="183"/>
      <c r="PXV129" s="184"/>
      <c r="PXW129" s="183"/>
      <c r="PXX129" s="184"/>
      <c r="PXY129" s="183"/>
      <c r="PXZ129" s="184"/>
      <c r="PYA129" s="183"/>
      <c r="PYB129" s="184"/>
      <c r="PYC129" s="183"/>
      <c r="PYD129" s="184"/>
      <c r="PYE129" s="183"/>
      <c r="PYF129" s="184"/>
      <c r="PYG129" s="183"/>
      <c r="PYH129" s="184"/>
      <c r="PYI129" s="183"/>
      <c r="PYJ129" s="184"/>
      <c r="PYK129" s="183"/>
      <c r="PYL129" s="184"/>
      <c r="PYM129" s="183"/>
      <c r="PYN129" s="184"/>
      <c r="PYO129" s="183"/>
      <c r="PYP129" s="184"/>
      <c r="PYQ129" s="183"/>
      <c r="PYR129" s="184"/>
      <c r="PYS129" s="183"/>
      <c r="PYT129" s="184"/>
      <c r="PYU129" s="183"/>
      <c r="PYV129" s="184"/>
      <c r="PYW129" s="183"/>
      <c r="PYX129" s="184"/>
      <c r="PYY129" s="183"/>
      <c r="PYZ129" s="184"/>
      <c r="PZA129" s="183"/>
      <c r="PZB129" s="184"/>
      <c r="PZC129" s="183"/>
      <c r="PZD129" s="184"/>
      <c r="PZE129" s="183"/>
      <c r="PZF129" s="184"/>
      <c r="PZG129" s="183"/>
      <c r="PZH129" s="184"/>
      <c r="PZI129" s="183"/>
      <c r="PZJ129" s="184"/>
      <c r="PZK129" s="183"/>
      <c r="PZL129" s="184"/>
      <c r="PZM129" s="183"/>
      <c r="PZN129" s="184"/>
      <c r="PZO129" s="183"/>
      <c r="PZP129" s="184"/>
      <c r="PZQ129" s="183"/>
      <c r="PZR129" s="184"/>
      <c r="PZS129" s="183"/>
      <c r="PZT129" s="184"/>
      <c r="PZU129" s="183"/>
      <c r="PZV129" s="184"/>
      <c r="PZW129" s="183"/>
      <c r="PZX129" s="184"/>
      <c r="PZY129" s="183"/>
      <c r="PZZ129" s="184"/>
      <c r="QAA129" s="183"/>
      <c r="QAB129" s="184"/>
      <c r="QAC129" s="183"/>
      <c r="QAD129" s="184"/>
      <c r="QAE129" s="183"/>
      <c r="QAF129" s="184"/>
      <c r="QAG129" s="183"/>
      <c r="QAH129" s="184"/>
      <c r="QAI129" s="183"/>
      <c r="QAJ129" s="184"/>
      <c r="QAK129" s="183"/>
      <c r="QAL129" s="184"/>
      <c r="QAM129" s="183"/>
      <c r="QAN129" s="184"/>
      <c r="QAO129" s="183"/>
      <c r="QAP129" s="184"/>
      <c r="QAQ129" s="183"/>
      <c r="QAR129" s="184"/>
      <c r="QAS129" s="183"/>
      <c r="QAT129" s="184"/>
      <c r="QAU129" s="183"/>
      <c r="QAV129" s="184"/>
      <c r="QAW129" s="183"/>
      <c r="QAX129" s="184"/>
      <c r="QAY129" s="183"/>
      <c r="QAZ129" s="184"/>
      <c r="QBA129" s="183"/>
      <c r="QBB129" s="184"/>
      <c r="QBC129" s="183"/>
      <c r="QBD129" s="184"/>
      <c r="QBE129" s="183"/>
      <c r="QBF129" s="184"/>
      <c r="QBG129" s="183"/>
      <c r="QBH129" s="184"/>
      <c r="QBI129" s="183"/>
      <c r="QBJ129" s="184"/>
      <c r="QBK129" s="183"/>
      <c r="QBL129" s="184"/>
      <c r="QBM129" s="183"/>
      <c r="QBN129" s="184"/>
      <c r="QBO129" s="183"/>
      <c r="QBP129" s="184"/>
      <c r="QBQ129" s="183"/>
      <c r="QBR129" s="184"/>
      <c r="QBS129" s="183"/>
      <c r="QBT129" s="184"/>
      <c r="QBU129" s="183"/>
      <c r="QBV129" s="184"/>
      <c r="QBW129" s="183"/>
      <c r="QBX129" s="184"/>
      <c r="QBY129" s="183"/>
      <c r="QBZ129" s="184"/>
      <c r="QCA129" s="183"/>
      <c r="QCB129" s="184"/>
      <c r="QCC129" s="183"/>
      <c r="QCD129" s="184"/>
      <c r="QCE129" s="183"/>
      <c r="QCF129" s="184"/>
      <c r="QCG129" s="183"/>
      <c r="QCH129" s="184"/>
      <c r="QCI129" s="183"/>
      <c r="QCJ129" s="184"/>
      <c r="QCK129" s="183"/>
      <c r="QCL129" s="184"/>
      <c r="QCM129" s="183"/>
      <c r="QCN129" s="184"/>
      <c r="QCO129" s="183"/>
      <c r="QCP129" s="184"/>
      <c r="QCQ129" s="183"/>
      <c r="QCR129" s="184"/>
      <c r="QCS129" s="183"/>
      <c r="QCT129" s="184"/>
      <c r="QCU129" s="183"/>
      <c r="QCV129" s="184"/>
      <c r="QCW129" s="183"/>
      <c r="QCX129" s="184"/>
      <c r="QCY129" s="183"/>
      <c r="QCZ129" s="184"/>
      <c r="QDA129" s="183"/>
      <c r="QDB129" s="184"/>
      <c r="QDC129" s="183"/>
      <c r="QDD129" s="184"/>
      <c r="QDE129" s="183"/>
      <c r="QDF129" s="184"/>
      <c r="QDG129" s="183"/>
      <c r="QDH129" s="184"/>
      <c r="QDI129" s="183"/>
      <c r="QDJ129" s="184"/>
      <c r="QDK129" s="183"/>
      <c r="QDL129" s="184"/>
      <c r="QDM129" s="183"/>
      <c r="QDN129" s="184"/>
      <c r="QDO129" s="183"/>
      <c r="QDP129" s="184"/>
      <c r="QDQ129" s="183"/>
      <c r="QDR129" s="184"/>
      <c r="QDS129" s="183"/>
      <c r="QDT129" s="184"/>
      <c r="QDU129" s="183"/>
      <c r="QDV129" s="184"/>
      <c r="QDW129" s="183"/>
      <c r="QDX129" s="184"/>
      <c r="QDY129" s="183"/>
      <c r="QDZ129" s="184"/>
      <c r="QEA129" s="183"/>
      <c r="QEB129" s="184"/>
      <c r="QEC129" s="183"/>
      <c r="QED129" s="184"/>
      <c r="QEE129" s="183"/>
      <c r="QEF129" s="184"/>
      <c r="QEG129" s="183"/>
      <c r="QEH129" s="184"/>
      <c r="QEI129" s="183"/>
      <c r="QEJ129" s="184"/>
      <c r="QEK129" s="183"/>
      <c r="QEL129" s="184"/>
      <c r="QEM129" s="183"/>
      <c r="QEN129" s="184"/>
      <c r="QEO129" s="183"/>
      <c r="QEP129" s="184"/>
      <c r="QEQ129" s="183"/>
      <c r="QER129" s="184"/>
      <c r="QES129" s="183"/>
      <c r="QET129" s="184"/>
      <c r="QEU129" s="183"/>
      <c r="QEV129" s="184"/>
      <c r="QEW129" s="183"/>
      <c r="QEX129" s="184"/>
      <c r="QEY129" s="183"/>
      <c r="QEZ129" s="184"/>
      <c r="QFA129" s="183"/>
      <c r="QFB129" s="184"/>
      <c r="QFC129" s="183"/>
      <c r="QFD129" s="184"/>
      <c r="QFE129" s="183"/>
      <c r="QFF129" s="184"/>
      <c r="QFG129" s="183"/>
      <c r="QFH129" s="184"/>
      <c r="QFI129" s="183"/>
      <c r="QFJ129" s="184"/>
      <c r="QFK129" s="183"/>
      <c r="QFL129" s="184"/>
      <c r="QFM129" s="183"/>
      <c r="QFN129" s="184"/>
      <c r="QFO129" s="183"/>
      <c r="QFP129" s="184"/>
      <c r="QFQ129" s="183"/>
      <c r="QFR129" s="184"/>
      <c r="QFS129" s="183"/>
      <c r="QFT129" s="184"/>
      <c r="QFU129" s="183"/>
      <c r="QFV129" s="184"/>
      <c r="QFW129" s="183"/>
      <c r="QFX129" s="184"/>
      <c r="QFY129" s="183"/>
      <c r="QFZ129" s="184"/>
      <c r="QGA129" s="183"/>
      <c r="QGB129" s="184"/>
      <c r="QGC129" s="183"/>
      <c r="QGD129" s="184"/>
      <c r="QGE129" s="183"/>
      <c r="QGF129" s="184"/>
      <c r="QGG129" s="183"/>
      <c r="QGH129" s="184"/>
      <c r="QGI129" s="183"/>
      <c r="QGJ129" s="184"/>
      <c r="QGK129" s="183"/>
      <c r="QGL129" s="184"/>
      <c r="QGM129" s="183"/>
      <c r="QGN129" s="184"/>
      <c r="QGO129" s="183"/>
      <c r="QGP129" s="184"/>
      <c r="QGQ129" s="183"/>
      <c r="QGR129" s="184"/>
      <c r="QGS129" s="183"/>
      <c r="QGT129" s="184"/>
      <c r="QGU129" s="183"/>
      <c r="QGV129" s="184"/>
      <c r="QGW129" s="183"/>
      <c r="QGX129" s="184"/>
      <c r="QGY129" s="183"/>
      <c r="QGZ129" s="184"/>
      <c r="QHA129" s="183"/>
      <c r="QHB129" s="184"/>
      <c r="QHC129" s="183"/>
      <c r="QHD129" s="184"/>
      <c r="QHE129" s="183"/>
      <c r="QHF129" s="184"/>
      <c r="QHG129" s="183"/>
      <c r="QHH129" s="184"/>
      <c r="QHI129" s="183"/>
      <c r="QHJ129" s="184"/>
      <c r="QHK129" s="183"/>
      <c r="QHL129" s="184"/>
      <c r="QHM129" s="183"/>
      <c r="QHN129" s="184"/>
      <c r="QHO129" s="183"/>
      <c r="QHP129" s="184"/>
      <c r="QHQ129" s="183"/>
      <c r="QHR129" s="184"/>
      <c r="QHS129" s="183"/>
      <c r="QHT129" s="184"/>
      <c r="QHU129" s="183"/>
      <c r="QHV129" s="184"/>
      <c r="QHW129" s="183"/>
      <c r="QHX129" s="184"/>
      <c r="QHY129" s="183"/>
      <c r="QHZ129" s="184"/>
      <c r="QIA129" s="183"/>
      <c r="QIB129" s="184"/>
      <c r="QIC129" s="183"/>
      <c r="QID129" s="184"/>
      <c r="QIE129" s="183"/>
      <c r="QIF129" s="184"/>
      <c r="QIG129" s="183"/>
      <c r="QIH129" s="184"/>
      <c r="QII129" s="183"/>
      <c r="QIJ129" s="184"/>
      <c r="QIK129" s="183"/>
      <c r="QIL129" s="184"/>
      <c r="QIM129" s="183"/>
      <c r="QIN129" s="184"/>
      <c r="QIO129" s="183"/>
      <c r="QIP129" s="184"/>
      <c r="QIQ129" s="183"/>
      <c r="QIR129" s="184"/>
      <c r="QIS129" s="183"/>
      <c r="QIT129" s="184"/>
      <c r="QIU129" s="183"/>
      <c r="QIV129" s="184"/>
      <c r="QIW129" s="183"/>
      <c r="QIX129" s="184"/>
      <c r="QIY129" s="183"/>
      <c r="QIZ129" s="184"/>
      <c r="QJA129" s="183"/>
      <c r="QJB129" s="184"/>
      <c r="QJC129" s="183"/>
      <c r="QJD129" s="184"/>
      <c r="QJE129" s="183"/>
      <c r="QJF129" s="184"/>
      <c r="QJG129" s="183"/>
      <c r="QJH129" s="184"/>
      <c r="QJI129" s="183"/>
      <c r="QJJ129" s="184"/>
      <c r="QJK129" s="183"/>
      <c r="QJL129" s="184"/>
      <c r="QJM129" s="183"/>
      <c r="QJN129" s="184"/>
      <c r="QJO129" s="183"/>
      <c r="QJP129" s="184"/>
      <c r="QJQ129" s="183"/>
      <c r="QJR129" s="184"/>
      <c r="QJS129" s="183"/>
      <c r="QJT129" s="184"/>
      <c r="QJU129" s="183"/>
      <c r="QJV129" s="184"/>
      <c r="QJW129" s="183"/>
      <c r="QJX129" s="184"/>
      <c r="QJY129" s="183"/>
      <c r="QJZ129" s="184"/>
      <c r="QKA129" s="183"/>
      <c r="QKB129" s="184"/>
      <c r="QKC129" s="183"/>
      <c r="QKD129" s="184"/>
      <c r="QKE129" s="183"/>
      <c r="QKF129" s="184"/>
      <c r="QKG129" s="183"/>
      <c r="QKH129" s="184"/>
      <c r="QKI129" s="183"/>
      <c r="QKJ129" s="184"/>
      <c r="QKK129" s="183"/>
      <c r="QKL129" s="184"/>
      <c r="QKM129" s="183"/>
      <c r="QKN129" s="184"/>
      <c r="QKO129" s="183"/>
      <c r="QKP129" s="184"/>
      <c r="QKQ129" s="183"/>
      <c r="QKR129" s="184"/>
      <c r="QKS129" s="183"/>
      <c r="QKT129" s="184"/>
      <c r="QKU129" s="183"/>
      <c r="QKV129" s="184"/>
      <c r="QKW129" s="183"/>
      <c r="QKX129" s="184"/>
      <c r="QKY129" s="183"/>
      <c r="QKZ129" s="184"/>
      <c r="QLA129" s="183"/>
      <c r="QLB129" s="184"/>
      <c r="QLC129" s="183"/>
      <c r="QLD129" s="184"/>
      <c r="QLE129" s="183"/>
      <c r="QLF129" s="184"/>
      <c r="QLG129" s="183"/>
      <c r="QLH129" s="184"/>
      <c r="QLI129" s="183"/>
      <c r="QLJ129" s="184"/>
      <c r="QLK129" s="183"/>
      <c r="QLL129" s="184"/>
      <c r="QLM129" s="183"/>
      <c r="QLN129" s="184"/>
      <c r="QLO129" s="183"/>
      <c r="QLP129" s="184"/>
      <c r="QLQ129" s="183"/>
      <c r="QLR129" s="184"/>
      <c r="QLS129" s="183"/>
      <c r="QLT129" s="184"/>
      <c r="QLU129" s="183"/>
      <c r="QLV129" s="184"/>
      <c r="QLW129" s="183"/>
      <c r="QLX129" s="184"/>
      <c r="QLY129" s="183"/>
      <c r="QLZ129" s="184"/>
      <c r="QMA129" s="183"/>
      <c r="QMB129" s="184"/>
      <c r="QMC129" s="183"/>
      <c r="QMD129" s="184"/>
      <c r="QME129" s="183"/>
      <c r="QMF129" s="184"/>
      <c r="QMG129" s="183"/>
      <c r="QMH129" s="184"/>
      <c r="QMI129" s="183"/>
      <c r="QMJ129" s="184"/>
      <c r="QMK129" s="183"/>
      <c r="QML129" s="184"/>
      <c r="QMM129" s="183"/>
      <c r="QMN129" s="184"/>
      <c r="QMO129" s="183"/>
      <c r="QMP129" s="184"/>
      <c r="QMQ129" s="183"/>
      <c r="QMR129" s="184"/>
      <c r="QMS129" s="183"/>
      <c r="QMT129" s="184"/>
      <c r="QMU129" s="183"/>
      <c r="QMV129" s="184"/>
      <c r="QMW129" s="183"/>
      <c r="QMX129" s="184"/>
      <c r="QMY129" s="183"/>
      <c r="QMZ129" s="184"/>
      <c r="QNA129" s="183"/>
      <c r="QNB129" s="184"/>
      <c r="QNC129" s="183"/>
      <c r="QND129" s="184"/>
      <c r="QNE129" s="183"/>
      <c r="QNF129" s="184"/>
      <c r="QNG129" s="183"/>
      <c r="QNH129" s="184"/>
      <c r="QNI129" s="183"/>
      <c r="QNJ129" s="184"/>
      <c r="QNK129" s="183"/>
      <c r="QNL129" s="184"/>
      <c r="QNM129" s="183"/>
      <c r="QNN129" s="184"/>
      <c r="QNO129" s="183"/>
      <c r="QNP129" s="184"/>
      <c r="QNQ129" s="183"/>
      <c r="QNR129" s="184"/>
      <c r="QNS129" s="183"/>
      <c r="QNT129" s="184"/>
      <c r="QNU129" s="183"/>
      <c r="QNV129" s="184"/>
      <c r="QNW129" s="183"/>
      <c r="QNX129" s="184"/>
      <c r="QNY129" s="183"/>
      <c r="QNZ129" s="184"/>
      <c r="QOA129" s="183"/>
      <c r="QOB129" s="184"/>
      <c r="QOC129" s="183"/>
      <c r="QOD129" s="184"/>
      <c r="QOE129" s="183"/>
      <c r="QOF129" s="184"/>
      <c r="QOG129" s="183"/>
      <c r="QOH129" s="184"/>
      <c r="QOI129" s="183"/>
      <c r="QOJ129" s="184"/>
      <c r="QOK129" s="183"/>
      <c r="QOL129" s="184"/>
      <c r="QOM129" s="183"/>
      <c r="QON129" s="184"/>
      <c r="QOO129" s="183"/>
      <c r="QOP129" s="184"/>
      <c r="QOQ129" s="183"/>
      <c r="QOR129" s="184"/>
      <c r="QOS129" s="183"/>
      <c r="QOT129" s="184"/>
      <c r="QOU129" s="183"/>
      <c r="QOV129" s="184"/>
      <c r="QOW129" s="183"/>
      <c r="QOX129" s="184"/>
      <c r="QOY129" s="183"/>
      <c r="QOZ129" s="184"/>
      <c r="QPA129" s="183"/>
      <c r="QPB129" s="184"/>
      <c r="QPC129" s="183"/>
      <c r="QPD129" s="184"/>
      <c r="QPE129" s="183"/>
      <c r="QPF129" s="184"/>
      <c r="QPG129" s="183"/>
      <c r="QPH129" s="184"/>
      <c r="QPI129" s="183"/>
      <c r="QPJ129" s="184"/>
      <c r="QPK129" s="183"/>
      <c r="QPL129" s="184"/>
      <c r="QPM129" s="183"/>
      <c r="QPN129" s="184"/>
      <c r="QPO129" s="183"/>
      <c r="QPP129" s="184"/>
      <c r="QPQ129" s="183"/>
      <c r="QPR129" s="184"/>
      <c r="QPS129" s="183"/>
      <c r="QPT129" s="184"/>
      <c r="QPU129" s="183"/>
      <c r="QPV129" s="184"/>
      <c r="QPW129" s="183"/>
      <c r="QPX129" s="184"/>
      <c r="QPY129" s="183"/>
      <c r="QPZ129" s="184"/>
      <c r="QQA129" s="183"/>
      <c r="QQB129" s="184"/>
      <c r="QQC129" s="183"/>
      <c r="QQD129" s="184"/>
      <c r="QQE129" s="183"/>
      <c r="QQF129" s="184"/>
      <c r="QQG129" s="183"/>
      <c r="QQH129" s="184"/>
      <c r="QQI129" s="183"/>
      <c r="QQJ129" s="184"/>
      <c r="QQK129" s="183"/>
      <c r="QQL129" s="184"/>
      <c r="QQM129" s="183"/>
      <c r="QQN129" s="184"/>
      <c r="QQO129" s="183"/>
      <c r="QQP129" s="184"/>
      <c r="QQQ129" s="183"/>
      <c r="QQR129" s="184"/>
      <c r="QQS129" s="183"/>
      <c r="QQT129" s="184"/>
      <c r="QQU129" s="183"/>
      <c r="QQV129" s="184"/>
      <c r="QQW129" s="183"/>
      <c r="QQX129" s="184"/>
      <c r="QQY129" s="183"/>
      <c r="QQZ129" s="184"/>
      <c r="QRA129" s="183"/>
      <c r="QRB129" s="184"/>
      <c r="QRC129" s="183"/>
      <c r="QRD129" s="184"/>
      <c r="QRE129" s="183"/>
      <c r="QRF129" s="184"/>
      <c r="QRG129" s="183"/>
      <c r="QRH129" s="184"/>
      <c r="QRI129" s="183"/>
      <c r="QRJ129" s="184"/>
      <c r="QRK129" s="183"/>
      <c r="QRL129" s="184"/>
      <c r="QRM129" s="183"/>
      <c r="QRN129" s="184"/>
      <c r="QRO129" s="183"/>
      <c r="QRP129" s="184"/>
      <c r="QRQ129" s="183"/>
      <c r="QRR129" s="184"/>
      <c r="QRS129" s="183"/>
      <c r="QRT129" s="184"/>
      <c r="QRU129" s="183"/>
      <c r="QRV129" s="184"/>
      <c r="QRW129" s="183"/>
      <c r="QRX129" s="184"/>
      <c r="QRY129" s="183"/>
      <c r="QRZ129" s="184"/>
      <c r="QSA129" s="183"/>
      <c r="QSB129" s="184"/>
      <c r="QSC129" s="183"/>
      <c r="QSD129" s="184"/>
      <c r="QSE129" s="183"/>
      <c r="QSF129" s="184"/>
      <c r="QSG129" s="183"/>
      <c r="QSH129" s="184"/>
      <c r="QSI129" s="183"/>
      <c r="QSJ129" s="184"/>
      <c r="QSK129" s="183"/>
      <c r="QSL129" s="184"/>
      <c r="QSM129" s="183"/>
      <c r="QSN129" s="184"/>
      <c r="QSO129" s="183"/>
      <c r="QSP129" s="184"/>
      <c r="QSQ129" s="183"/>
      <c r="QSR129" s="184"/>
      <c r="QSS129" s="183"/>
      <c r="QST129" s="184"/>
      <c r="QSU129" s="183"/>
      <c r="QSV129" s="184"/>
      <c r="QSW129" s="183"/>
      <c r="QSX129" s="184"/>
      <c r="QSY129" s="183"/>
      <c r="QSZ129" s="184"/>
      <c r="QTA129" s="183"/>
      <c r="QTB129" s="184"/>
      <c r="QTC129" s="183"/>
      <c r="QTD129" s="184"/>
      <c r="QTE129" s="183"/>
      <c r="QTF129" s="184"/>
      <c r="QTG129" s="183"/>
      <c r="QTH129" s="184"/>
      <c r="QTI129" s="183"/>
      <c r="QTJ129" s="184"/>
      <c r="QTK129" s="183"/>
      <c r="QTL129" s="184"/>
      <c r="QTM129" s="183"/>
      <c r="QTN129" s="184"/>
      <c r="QTO129" s="183"/>
      <c r="QTP129" s="184"/>
      <c r="QTQ129" s="183"/>
      <c r="QTR129" s="184"/>
      <c r="QTS129" s="183"/>
      <c r="QTT129" s="184"/>
      <c r="QTU129" s="183"/>
      <c r="QTV129" s="184"/>
      <c r="QTW129" s="183"/>
      <c r="QTX129" s="184"/>
      <c r="QTY129" s="183"/>
      <c r="QTZ129" s="184"/>
      <c r="QUA129" s="183"/>
      <c r="QUB129" s="184"/>
      <c r="QUC129" s="183"/>
      <c r="QUD129" s="184"/>
      <c r="QUE129" s="183"/>
      <c r="QUF129" s="184"/>
      <c r="QUG129" s="183"/>
      <c r="QUH129" s="184"/>
      <c r="QUI129" s="183"/>
      <c r="QUJ129" s="184"/>
      <c r="QUK129" s="183"/>
      <c r="QUL129" s="184"/>
      <c r="QUM129" s="183"/>
      <c r="QUN129" s="184"/>
      <c r="QUO129" s="183"/>
      <c r="QUP129" s="184"/>
      <c r="QUQ129" s="183"/>
      <c r="QUR129" s="184"/>
      <c r="QUS129" s="183"/>
      <c r="QUT129" s="184"/>
      <c r="QUU129" s="183"/>
      <c r="QUV129" s="184"/>
      <c r="QUW129" s="183"/>
      <c r="QUX129" s="184"/>
      <c r="QUY129" s="183"/>
      <c r="QUZ129" s="184"/>
      <c r="QVA129" s="183"/>
      <c r="QVB129" s="184"/>
      <c r="QVC129" s="183"/>
      <c r="QVD129" s="184"/>
      <c r="QVE129" s="183"/>
      <c r="QVF129" s="184"/>
      <c r="QVG129" s="183"/>
      <c r="QVH129" s="184"/>
      <c r="QVI129" s="183"/>
      <c r="QVJ129" s="184"/>
      <c r="QVK129" s="183"/>
      <c r="QVL129" s="184"/>
      <c r="QVM129" s="183"/>
      <c r="QVN129" s="184"/>
      <c r="QVO129" s="183"/>
      <c r="QVP129" s="184"/>
      <c r="QVQ129" s="183"/>
      <c r="QVR129" s="184"/>
      <c r="QVS129" s="183"/>
      <c r="QVT129" s="184"/>
      <c r="QVU129" s="183"/>
      <c r="QVV129" s="184"/>
      <c r="QVW129" s="183"/>
      <c r="QVX129" s="184"/>
      <c r="QVY129" s="183"/>
      <c r="QVZ129" s="184"/>
      <c r="QWA129" s="183"/>
      <c r="QWB129" s="184"/>
      <c r="QWC129" s="183"/>
      <c r="QWD129" s="184"/>
      <c r="QWE129" s="183"/>
      <c r="QWF129" s="184"/>
      <c r="QWG129" s="183"/>
      <c r="QWH129" s="184"/>
      <c r="QWI129" s="183"/>
      <c r="QWJ129" s="184"/>
      <c r="QWK129" s="183"/>
      <c r="QWL129" s="184"/>
      <c r="QWM129" s="183"/>
      <c r="QWN129" s="184"/>
      <c r="QWO129" s="183"/>
      <c r="QWP129" s="184"/>
      <c r="QWQ129" s="183"/>
      <c r="QWR129" s="184"/>
      <c r="QWS129" s="183"/>
      <c r="QWT129" s="184"/>
      <c r="QWU129" s="183"/>
      <c r="QWV129" s="184"/>
      <c r="QWW129" s="183"/>
      <c r="QWX129" s="184"/>
      <c r="QWY129" s="183"/>
      <c r="QWZ129" s="184"/>
      <c r="QXA129" s="183"/>
      <c r="QXB129" s="184"/>
      <c r="QXC129" s="183"/>
      <c r="QXD129" s="184"/>
      <c r="QXE129" s="183"/>
      <c r="QXF129" s="184"/>
      <c r="QXG129" s="183"/>
      <c r="QXH129" s="184"/>
      <c r="QXI129" s="183"/>
      <c r="QXJ129" s="184"/>
      <c r="QXK129" s="183"/>
      <c r="QXL129" s="184"/>
      <c r="QXM129" s="183"/>
      <c r="QXN129" s="184"/>
      <c r="QXO129" s="183"/>
      <c r="QXP129" s="184"/>
      <c r="QXQ129" s="183"/>
      <c r="QXR129" s="184"/>
      <c r="QXS129" s="183"/>
      <c r="QXT129" s="184"/>
      <c r="QXU129" s="183"/>
      <c r="QXV129" s="184"/>
      <c r="QXW129" s="183"/>
      <c r="QXX129" s="184"/>
      <c r="QXY129" s="183"/>
      <c r="QXZ129" s="184"/>
      <c r="QYA129" s="183"/>
      <c r="QYB129" s="184"/>
      <c r="QYC129" s="183"/>
      <c r="QYD129" s="184"/>
      <c r="QYE129" s="183"/>
      <c r="QYF129" s="184"/>
      <c r="QYG129" s="183"/>
      <c r="QYH129" s="184"/>
      <c r="QYI129" s="183"/>
      <c r="QYJ129" s="184"/>
      <c r="QYK129" s="183"/>
      <c r="QYL129" s="184"/>
      <c r="QYM129" s="183"/>
      <c r="QYN129" s="184"/>
      <c r="QYO129" s="183"/>
      <c r="QYP129" s="184"/>
      <c r="QYQ129" s="183"/>
      <c r="QYR129" s="184"/>
      <c r="QYS129" s="183"/>
      <c r="QYT129" s="184"/>
      <c r="QYU129" s="183"/>
      <c r="QYV129" s="184"/>
      <c r="QYW129" s="183"/>
      <c r="QYX129" s="184"/>
      <c r="QYY129" s="183"/>
      <c r="QYZ129" s="184"/>
      <c r="QZA129" s="183"/>
      <c r="QZB129" s="184"/>
      <c r="QZC129" s="183"/>
      <c r="QZD129" s="184"/>
      <c r="QZE129" s="183"/>
      <c r="QZF129" s="184"/>
      <c r="QZG129" s="183"/>
      <c r="QZH129" s="184"/>
      <c r="QZI129" s="183"/>
      <c r="QZJ129" s="184"/>
      <c r="QZK129" s="183"/>
      <c r="QZL129" s="184"/>
      <c r="QZM129" s="183"/>
      <c r="QZN129" s="184"/>
      <c r="QZO129" s="183"/>
      <c r="QZP129" s="184"/>
      <c r="QZQ129" s="183"/>
      <c r="QZR129" s="184"/>
      <c r="QZS129" s="183"/>
      <c r="QZT129" s="184"/>
      <c r="QZU129" s="183"/>
      <c r="QZV129" s="184"/>
      <c r="QZW129" s="183"/>
      <c r="QZX129" s="184"/>
      <c r="QZY129" s="183"/>
      <c r="QZZ129" s="184"/>
      <c r="RAA129" s="183"/>
      <c r="RAB129" s="184"/>
      <c r="RAC129" s="183"/>
      <c r="RAD129" s="184"/>
      <c r="RAE129" s="183"/>
      <c r="RAF129" s="184"/>
      <c r="RAG129" s="183"/>
      <c r="RAH129" s="184"/>
      <c r="RAI129" s="183"/>
      <c r="RAJ129" s="184"/>
      <c r="RAK129" s="183"/>
      <c r="RAL129" s="184"/>
      <c r="RAM129" s="183"/>
      <c r="RAN129" s="184"/>
      <c r="RAO129" s="183"/>
      <c r="RAP129" s="184"/>
      <c r="RAQ129" s="183"/>
      <c r="RAR129" s="184"/>
      <c r="RAS129" s="183"/>
      <c r="RAT129" s="184"/>
      <c r="RAU129" s="183"/>
      <c r="RAV129" s="184"/>
      <c r="RAW129" s="183"/>
      <c r="RAX129" s="184"/>
      <c r="RAY129" s="183"/>
      <c r="RAZ129" s="184"/>
      <c r="RBA129" s="183"/>
      <c r="RBB129" s="184"/>
      <c r="RBC129" s="183"/>
      <c r="RBD129" s="184"/>
      <c r="RBE129" s="183"/>
      <c r="RBF129" s="184"/>
      <c r="RBG129" s="183"/>
      <c r="RBH129" s="184"/>
      <c r="RBI129" s="183"/>
      <c r="RBJ129" s="184"/>
      <c r="RBK129" s="183"/>
      <c r="RBL129" s="184"/>
      <c r="RBM129" s="183"/>
      <c r="RBN129" s="184"/>
      <c r="RBO129" s="183"/>
      <c r="RBP129" s="184"/>
      <c r="RBQ129" s="183"/>
      <c r="RBR129" s="184"/>
      <c r="RBS129" s="183"/>
      <c r="RBT129" s="184"/>
      <c r="RBU129" s="183"/>
      <c r="RBV129" s="184"/>
      <c r="RBW129" s="183"/>
      <c r="RBX129" s="184"/>
      <c r="RBY129" s="183"/>
      <c r="RBZ129" s="184"/>
      <c r="RCA129" s="183"/>
      <c r="RCB129" s="184"/>
      <c r="RCC129" s="183"/>
      <c r="RCD129" s="184"/>
      <c r="RCE129" s="183"/>
      <c r="RCF129" s="184"/>
      <c r="RCG129" s="183"/>
      <c r="RCH129" s="184"/>
      <c r="RCI129" s="183"/>
      <c r="RCJ129" s="184"/>
      <c r="RCK129" s="183"/>
      <c r="RCL129" s="184"/>
      <c r="RCM129" s="183"/>
      <c r="RCN129" s="184"/>
      <c r="RCO129" s="183"/>
      <c r="RCP129" s="184"/>
      <c r="RCQ129" s="183"/>
      <c r="RCR129" s="184"/>
      <c r="RCS129" s="183"/>
      <c r="RCT129" s="184"/>
      <c r="RCU129" s="183"/>
      <c r="RCV129" s="184"/>
      <c r="RCW129" s="183"/>
      <c r="RCX129" s="184"/>
      <c r="RCY129" s="183"/>
      <c r="RCZ129" s="184"/>
      <c r="RDA129" s="183"/>
      <c r="RDB129" s="184"/>
      <c r="RDC129" s="183"/>
      <c r="RDD129" s="184"/>
      <c r="RDE129" s="183"/>
      <c r="RDF129" s="184"/>
      <c r="RDG129" s="183"/>
      <c r="RDH129" s="184"/>
      <c r="RDI129" s="183"/>
      <c r="RDJ129" s="184"/>
      <c r="RDK129" s="183"/>
      <c r="RDL129" s="184"/>
      <c r="RDM129" s="183"/>
      <c r="RDN129" s="184"/>
      <c r="RDO129" s="183"/>
      <c r="RDP129" s="184"/>
      <c r="RDQ129" s="183"/>
      <c r="RDR129" s="184"/>
      <c r="RDS129" s="183"/>
      <c r="RDT129" s="184"/>
      <c r="RDU129" s="183"/>
      <c r="RDV129" s="184"/>
      <c r="RDW129" s="183"/>
      <c r="RDX129" s="184"/>
      <c r="RDY129" s="183"/>
      <c r="RDZ129" s="184"/>
      <c r="REA129" s="183"/>
      <c r="REB129" s="184"/>
      <c r="REC129" s="183"/>
      <c r="RED129" s="184"/>
      <c r="REE129" s="183"/>
      <c r="REF129" s="184"/>
      <c r="REG129" s="183"/>
      <c r="REH129" s="184"/>
      <c r="REI129" s="183"/>
      <c r="REJ129" s="184"/>
      <c r="REK129" s="183"/>
      <c r="REL129" s="184"/>
      <c r="REM129" s="183"/>
      <c r="REN129" s="184"/>
      <c r="REO129" s="183"/>
      <c r="REP129" s="184"/>
      <c r="REQ129" s="183"/>
      <c r="RER129" s="184"/>
      <c r="RES129" s="183"/>
      <c r="RET129" s="184"/>
      <c r="REU129" s="183"/>
      <c r="REV129" s="184"/>
      <c r="REW129" s="183"/>
      <c r="REX129" s="184"/>
      <c r="REY129" s="183"/>
      <c r="REZ129" s="184"/>
      <c r="RFA129" s="183"/>
      <c r="RFB129" s="184"/>
      <c r="RFC129" s="183"/>
      <c r="RFD129" s="184"/>
      <c r="RFE129" s="183"/>
      <c r="RFF129" s="184"/>
      <c r="RFG129" s="183"/>
      <c r="RFH129" s="184"/>
      <c r="RFI129" s="183"/>
      <c r="RFJ129" s="184"/>
      <c r="RFK129" s="183"/>
      <c r="RFL129" s="184"/>
      <c r="RFM129" s="183"/>
      <c r="RFN129" s="184"/>
      <c r="RFO129" s="183"/>
      <c r="RFP129" s="184"/>
      <c r="RFQ129" s="183"/>
      <c r="RFR129" s="184"/>
      <c r="RFS129" s="183"/>
      <c r="RFT129" s="184"/>
      <c r="RFU129" s="183"/>
      <c r="RFV129" s="184"/>
      <c r="RFW129" s="183"/>
      <c r="RFX129" s="184"/>
      <c r="RFY129" s="183"/>
      <c r="RFZ129" s="184"/>
      <c r="RGA129" s="183"/>
      <c r="RGB129" s="184"/>
      <c r="RGC129" s="183"/>
      <c r="RGD129" s="184"/>
      <c r="RGE129" s="183"/>
      <c r="RGF129" s="184"/>
      <c r="RGG129" s="183"/>
      <c r="RGH129" s="184"/>
      <c r="RGI129" s="183"/>
      <c r="RGJ129" s="184"/>
      <c r="RGK129" s="183"/>
      <c r="RGL129" s="184"/>
      <c r="RGM129" s="183"/>
      <c r="RGN129" s="184"/>
      <c r="RGO129" s="183"/>
      <c r="RGP129" s="184"/>
      <c r="RGQ129" s="183"/>
      <c r="RGR129" s="184"/>
      <c r="RGS129" s="183"/>
      <c r="RGT129" s="184"/>
      <c r="RGU129" s="183"/>
      <c r="RGV129" s="184"/>
      <c r="RGW129" s="183"/>
      <c r="RGX129" s="184"/>
      <c r="RGY129" s="183"/>
      <c r="RGZ129" s="184"/>
      <c r="RHA129" s="183"/>
      <c r="RHB129" s="184"/>
      <c r="RHC129" s="183"/>
      <c r="RHD129" s="184"/>
      <c r="RHE129" s="183"/>
      <c r="RHF129" s="184"/>
      <c r="RHG129" s="183"/>
      <c r="RHH129" s="184"/>
      <c r="RHI129" s="183"/>
      <c r="RHJ129" s="184"/>
      <c r="RHK129" s="183"/>
      <c r="RHL129" s="184"/>
      <c r="RHM129" s="183"/>
      <c r="RHN129" s="184"/>
      <c r="RHO129" s="183"/>
      <c r="RHP129" s="184"/>
      <c r="RHQ129" s="183"/>
      <c r="RHR129" s="184"/>
      <c r="RHS129" s="183"/>
      <c r="RHT129" s="184"/>
      <c r="RHU129" s="183"/>
      <c r="RHV129" s="184"/>
      <c r="RHW129" s="183"/>
      <c r="RHX129" s="184"/>
      <c r="RHY129" s="183"/>
      <c r="RHZ129" s="184"/>
      <c r="RIA129" s="183"/>
      <c r="RIB129" s="184"/>
      <c r="RIC129" s="183"/>
      <c r="RID129" s="184"/>
      <c r="RIE129" s="183"/>
      <c r="RIF129" s="184"/>
      <c r="RIG129" s="183"/>
      <c r="RIH129" s="184"/>
      <c r="RII129" s="183"/>
      <c r="RIJ129" s="184"/>
      <c r="RIK129" s="183"/>
      <c r="RIL129" s="184"/>
      <c r="RIM129" s="183"/>
      <c r="RIN129" s="184"/>
      <c r="RIO129" s="183"/>
      <c r="RIP129" s="184"/>
      <c r="RIQ129" s="183"/>
      <c r="RIR129" s="184"/>
      <c r="RIS129" s="183"/>
      <c r="RIT129" s="184"/>
      <c r="RIU129" s="183"/>
      <c r="RIV129" s="184"/>
      <c r="RIW129" s="183"/>
      <c r="RIX129" s="184"/>
      <c r="RIY129" s="183"/>
      <c r="RIZ129" s="184"/>
      <c r="RJA129" s="183"/>
      <c r="RJB129" s="184"/>
      <c r="RJC129" s="183"/>
      <c r="RJD129" s="184"/>
      <c r="RJE129" s="183"/>
      <c r="RJF129" s="184"/>
      <c r="RJG129" s="183"/>
      <c r="RJH129" s="184"/>
      <c r="RJI129" s="183"/>
      <c r="RJJ129" s="184"/>
      <c r="RJK129" s="183"/>
      <c r="RJL129" s="184"/>
      <c r="RJM129" s="183"/>
      <c r="RJN129" s="184"/>
      <c r="RJO129" s="183"/>
      <c r="RJP129" s="184"/>
      <c r="RJQ129" s="183"/>
      <c r="RJR129" s="184"/>
      <c r="RJS129" s="183"/>
      <c r="RJT129" s="184"/>
      <c r="RJU129" s="183"/>
      <c r="RJV129" s="184"/>
      <c r="RJW129" s="183"/>
      <c r="RJX129" s="184"/>
      <c r="RJY129" s="183"/>
      <c r="RJZ129" s="184"/>
      <c r="RKA129" s="183"/>
      <c r="RKB129" s="184"/>
      <c r="RKC129" s="183"/>
      <c r="RKD129" s="184"/>
      <c r="RKE129" s="183"/>
      <c r="RKF129" s="184"/>
      <c r="RKG129" s="183"/>
      <c r="RKH129" s="184"/>
      <c r="RKI129" s="183"/>
      <c r="RKJ129" s="184"/>
      <c r="RKK129" s="183"/>
      <c r="RKL129" s="184"/>
      <c r="RKM129" s="183"/>
      <c r="RKN129" s="184"/>
      <c r="RKO129" s="183"/>
      <c r="RKP129" s="184"/>
      <c r="RKQ129" s="183"/>
      <c r="RKR129" s="184"/>
      <c r="RKS129" s="183"/>
      <c r="RKT129" s="184"/>
      <c r="RKU129" s="183"/>
      <c r="RKV129" s="184"/>
      <c r="RKW129" s="183"/>
      <c r="RKX129" s="184"/>
      <c r="RKY129" s="183"/>
      <c r="RKZ129" s="184"/>
      <c r="RLA129" s="183"/>
      <c r="RLB129" s="184"/>
      <c r="RLC129" s="183"/>
      <c r="RLD129" s="184"/>
      <c r="RLE129" s="183"/>
      <c r="RLF129" s="184"/>
      <c r="RLG129" s="183"/>
      <c r="RLH129" s="184"/>
      <c r="RLI129" s="183"/>
      <c r="RLJ129" s="184"/>
      <c r="RLK129" s="183"/>
      <c r="RLL129" s="184"/>
      <c r="RLM129" s="183"/>
      <c r="RLN129" s="184"/>
      <c r="RLO129" s="183"/>
      <c r="RLP129" s="184"/>
      <c r="RLQ129" s="183"/>
      <c r="RLR129" s="184"/>
      <c r="RLS129" s="183"/>
      <c r="RLT129" s="184"/>
      <c r="RLU129" s="183"/>
      <c r="RLV129" s="184"/>
      <c r="RLW129" s="183"/>
      <c r="RLX129" s="184"/>
      <c r="RLY129" s="183"/>
      <c r="RLZ129" s="184"/>
      <c r="RMA129" s="183"/>
      <c r="RMB129" s="184"/>
      <c r="RMC129" s="183"/>
      <c r="RMD129" s="184"/>
      <c r="RME129" s="183"/>
      <c r="RMF129" s="184"/>
      <c r="RMG129" s="183"/>
      <c r="RMH129" s="184"/>
      <c r="RMI129" s="183"/>
      <c r="RMJ129" s="184"/>
      <c r="RMK129" s="183"/>
      <c r="RML129" s="184"/>
      <c r="RMM129" s="183"/>
      <c r="RMN129" s="184"/>
      <c r="RMO129" s="183"/>
      <c r="RMP129" s="184"/>
      <c r="RMQ129" s="183"/>
      <c r="RMR129" s="184"/>
      <c r="RMS129" s="183"/>
      <c r="RMT129" s="184"/>
      <c r="RMU129" s="183"/>
      <c r="RMV129" s="184"/>
      <c r="RMW129" s="183"/>
      <c r="RMX129" s="184"/>
      <c r="RMY129" s="183"/>
      <c r="RMZ129" s="184"/>
      <c r="RNA129" s="183"/>
      <c r="RNB129" s="184"/>
      <c r="RNC129" s="183"/>
      <c r="RND129" s="184"/>
      <c r="RNE129" s="183"/>
      <c r="RNF129" s="184"/>
      <c r="RNG129" s="183"/>
      <c r="RNH129" s="184"/>
      <c r="RNI129" s="183"/>
      <c r="RNJ129" s="184"/>
      <c r="RNK129" s="183"/>
      <c r="RNL129" s="184"/>
      <c r="RNM129" s="183"/>
      <c r="RNN129" s="184"/>
      <c r="RNO129" s="183"/>
      <c r="RNP129" s="184"/>
      <c r="RNQ129" s="183"/>
      <c r="RNR129" s="184"/>
      <c r="RNS129" s="183"/>
      <c r="RNT129" s="184"/>
      <c r="RNU129" s="183"/>
      <c r="RNV129" s="184"/>
      <c r="RNW129" s="183"/>
      <c r="RNX129" s="184"/>
      <c r="RNY129" s="183"/>
      <c r="RNZ129" s="184"/>
      <c r="ROA129" s="183"/>
      <c r="ROB129" s="184"/>
      <c r="ROC129" s="183"/>
      <c r="ROD129" s="184"/>
      <c r="ROE129" s="183"/>
      <c r="ROF129" s="184"/>
      <c r="ROG129" s="183"/>
      <c r="ROH129" s="184"/>
      <c r="ROI129" s="183"/>
      <c r="ROJ129" s="184"/>
      <c r="ROK129" s="183"/>
      <c r="ROL129" s="184"/>
      <c r="ROM129" s="183"/>
      <c r="RON129" s="184"/>
      <c r="ROO129" s="183"/>
      <c r="ROP129" s="184"/>
      <c r="ROQ129" s="183"/>
      <c r="ROR129" s="184"/>
      <c r="ROS129" s="183"/>
      <c r="ROT129" s="184"/>
      <c r="ROU129" s="183"/>
      <c r="ROV129" s="184"/>
      <c r="ROW129" s="183"/>
      <c r="ROX129" s="184"/>
      <c r="ROY129" s="183"/>
      <c r="ROZ129" s="184"/>
      <c r="RPA129" s="183"/>
      <c r="RPB129" s="184"/>
      <c r="RPC129" s="183"/>
      <c r="RPD129" s="184"/>
      <c r="RPE129" s="183"/>
      <c r="RPF129" s="184"/>
      <c r="RPG129" s="183"/>
      <c r="RPH129" s="184"/>
      <c r="RPI129" s="183"/>
      <c r="RPJ129" s="184"/>
      <c r="RPK129" s="183"/>
      <c r="RPL129" s="184"/>
      <c r="RPM129" s="183"/>
      <c r="RPN129" s="184"/>
      <c r="RPO129" s="183"/>
      <c r="RPP129" s="184"/>
      <c r="RPQ129" s="183"/>
      <c r="RPR129" s="184"/>
      <c r="RPS129" s="183"/>
      <c r="RPT129" s="184"/>
      <c r="RPU129" s="183"/>
      <c r="RPV129" s="184"/>
      <c r="RPW129" s="183"/>
      <c r="RPX129" s="184"/>
      <c r="RPY129" s="183"/>
      <c r="RPZ129" s="184"/>
      <c r="RQA129" s="183"/>
      <c r="RQB129" s="184"/>
      <c r="RQC129" s="183"/>
      <c r="RQD129" s="184"/>
      <c r="RQE129" s="183"/>
      <c r="RQF129" s="184"/>
      <c r="RQG129" s="183"/>
      <c r="RQH129" s="184"/>
      <c r="RQI129" s="183"/>
      <c r="RQJ129" s="184"/>
      <c r="RQK129" s="183"/>
      <c r="RQL129" s="184"/>
      <c r="RQM129" s="183"/>
      <c r="RQN129" s="184"/>
      <c r="RQO129" s="183"/>
      <c r="RQP129" s="184"/>
      <c r="RQQ129" s="183"/>
      <c r="RQR129" s="184"/>
      <c r="RQS129" s="183"/>
      <c r="RQT129" s="184"/>
      <c r="RQU129" s="183"/>
      <c r="RQV129" s="184"/>
      <c r="RQW129" s="183"/>
      <c r="RQX129" s="184"/>
      <c r="RQY129" s="183"/>
      <c r="RQZ129" s="184"/>
      <c r="RRA129" s="183"/>
      <c r="RRB129" s="184"/>
      <c r="RRC129" s="183"/>
      <c r="RRD129" s="184"/>
      <c r="RRE129" s="183"/>
      <c r="RRF129" s="184"/>
      <c r="RRG129" s="183"/>
      <c r="RRH129" s="184"/>
      <c r="RRI129" s="183"/>
      <c r="RRJ129" s="184"/>
      <c r="RRK129" s="183"/>
      <c r="RRL129" s="184"/>
      <c r="RRM129" s="183"/>
      <c r="RRN129" s="184"/>
      <c r="RRO129" s="183"/>
      <c r="RRP129" s="184"/>
      <c r="RRQ129" s="183"/>
      <c r="RRR129" s="184"/>
      <c r="RRS129" s="183"/>
      <c r="RRT129" s="184"/>
      <c r="RRU129" s="183"/>
      <c r="RRV129" s="184"/>
      <c r="RRW129" s="183"/>
      <c r="RRX129" s="184"/>
      <c r="RRY129" s="183"/>
      <c r="RRZ129" s="184"/>
      <c r="RSA129" s="183"/>
      <c r="RSB129" s="184"/>
      <c r="RSC129" s="183"/>
      <c r="RSD129" s="184"/>
      <c r="RSE129" s="183"/>
      <c r="RSF129" s="184"/>
      <c r="RSG129" s="183"/>
      <c r="RSH129" s="184"/>
      <c r="RSI129" s="183"/>
      <c r="RSJ129" s="184"/>
      <c r="RSK129" s="183"/>
      <c r="RSL129" s="184"/>
      <c r="RSM129" s="183"/>
      <c r="RSN129" s="184"/>
      <c r="RSO129" s="183"/>
      <c r="RSP129" s="184"/>
      <c r="RSQ129" s="183"/>
      <c r="RSR129" s="184"/>
      <c r="RSS129" s="183"/>
      <c r="RST129" s="184"/>
      <c r="RSU129" s="183"/>
      <c r="RSV129" s="184"/>
      <c r="RSW129" s="183"/>
      <c r="RSX129" s="184"/>
      <c r="RSY129" s="183"/>
      <c r="RSZ129" s="184"/>
      <c r="RTA129" s="183"/>
      <c r="RTB129" s="184"/>
      <c r="RTC129" s="183"/>
      <c r="RTD129" s="184"/>
      <c r="RTE129" s="183"/>
      <c r="RTF129" s="184"/>
      <c r="RTG129" s="183"/>
      <c r="RTH129" s="184"/>
      <c r="RTI129" s="183"/>
      <c r="RTJ129" s="184"/>
      <c r="RTK129" s="183"/>
      <c r="RTL129" s="184"/>
      <c r="RTM129" s="183"/>
      <c r="RTN129" s="184"/>
      <c r="RTO129" s="183"/>
      <c r="RTP129" s="184"/>
      <c r="RTQ129" s="183"/>
      <c r="RTR129" s="184"/>
      <c r="RTS129" s="183"/>
      <c r="RTT129" s="184"/>
      <c r="RTU129" s="183"/>
      <c r="RTV129" s="184"/>
      <c r="RTW129" s="183"/>
      <c r="RTX129" s="184"/>
      <c r="RTY129" s="183"/>
      <c r="RTZ129" s="184"/>
      <c r="RUA129" s="183"/>
      <c r="RUB129" s="184"/>
      <c r="RUC129" s="183"/>
      <c r="RUD129" s="184"/>
      <c r="RUE129" s="183"/>
      <c r="RUF129" s="184"/>
      <c r="RUG129" s="183"/>
      <c r="RUH129" s="184"/>
      <c r="RUI129" s="183"/>
      <c r="RUJ129" s="184"/>
      <c r="RUK129" s="183"/>
      <c r="RUL129" s="184"/>
      <c r="RUM129" s="183"/>
      <c r="RUN129" s="184"/>
      <c r="RUO129" s="183"/>
      <c r="RUP129" s="184"/>
      <c r="RUQ129" s="183"/>
      <c r="RUR129" s="184"/>
      <c r="RUS129" s="183"/>
      <c r="RUT129" s="184"/>
      <c r="RUU129" s="183"/>
      <c r="RUV129" s="184"/>
      <c r="RUW129" s="183"/>
      <c r="RUX129" s="184"/>
      <c r="RUY129" s="183"/>
      <c r="RUZ129" s="184"/>
      <c r="RVA129" s="183"/>
      <c r="RVB129" s="184"/>
      <c r="RVC129" s="183"/>
      <c r="RVD129" s="184"/>
      <c r="RVE129" s="183"/>
      <c r="RVF129" s="184"/>
      <c r="RVG129" s="183"/>
      <c r="RVH129" s="184"/>
      <c r="RVI129" s="183"/>
      <c r="RVJ129" s="184"/>
      <c r="RVK129" s="183"/>
      <c r="RVL129" s="184"/>
      <c r="RVM129" s="183"/>
      <c r="RVN129" s="184"/>
      <c r="RVO129" s="183"/>
      <c r="RVP129" s="184"/>
      <c r="RVQ129" s="183"/>
      <c r="RVR129" s="184"/>
      <c r="RVS129" s="183"/>
      <c r="RVT129" s="184"/>
      <c r="RVU129" s="183"/>
      <c r="RVV129" s="184"/>
      <c r="RVW129" s="183"/>
      <c r="RVX129" s="184"/>
      <c r="RVY129" s="183"/>
      <c r="RVZ129" s="184"/>
      <c r="RWA129" s="183"/>
      <c r="RWB129" s="184"/>
      <c r="RWC129" s="183"/>
      <c r="RWD129" s="184"/>
      <c r="RWE129" s="183"/>
      <c r="RWF129" s="184"/>
      <c r="RWG129" s="183"/>
      <c r="RWH129" s="184"/>
      <c r="RWI129" s="183"/>
      <c r="RWJ129" s="184"/>
      <c r="RWK129" s="183"/>
      <c r="RWL129" s="184"/>
      <c r="RWM129" s="183"/>
      <c r="RWN129" s="184"/>
      <c r="RWO129" s="183"/>
      <c r="RWP129" s="184"/>
      <c r="RWQ129" s="183"/>
      <c r="RWR129" s="184"/>
      <c r="RWS129" s="183"/>
      <c r="RWT129" s="184"/>
      <c r="RWU129" s="183"/>
      <c r="RWV129" s="184"/>
      <c r="RWW129" s="183"/>
      <c r="RWX129" s="184"/>
      <c r="RWY129" s="183"/>
      <c r="RWZ129" s="184"/>
      <c r="RXA129" s="183"/>
      <c r="RXB129" s="184"/>
      <c r="RXC129" s="183"/>
      <c r="RXD129" s="184"/>
      <c r="RXE129" s="183"/>
      <c r="RXF129" s="184"/>
      <c r="RXG129" s="183"/>
      <c r="RXH129" s="184"/>
      <c r="RXI129" s="183"/>
      <c r="RXJ129" s="184"/>
      <c r="RXK129" s="183"/>
      <c r="RXL129" s="184"/>
      <c r="RXM129" s="183"/>
      <c r="RXN129" s="184"/>
      <c r="RXO129" s="183"/>
      <c r="RXP129" s="184"/>
      <c r="RXQ129" s="183"/>
      <c r="RXR129" s="184"/>
      <c r="RXS129" s="183"/>
      <c r="RXT129" s="184"/>
      <c r="RXU129" s="183"/>
      <c r="RXV129" s="184"/>
      <c r="RXW129" s="183"/>
      <c r="RXX129" s="184"/>
      <c r="RXY129" s="183"/>
      <c r="RXZ129" s="184"/>
      <c r="RYA129" s="183"/>
      <c r="RYB129" s="184"/>
      <c r="RYC129" s="183"/>
      <c r="RYD129" s="184"/>
      <c r="RYE129" s="183"/>
      <c r="RYF129" s="184"/>
      <c r="RYG129" s="183"/>
      <c r="RYH129" s="184"/>
      <c r="RYI129" s="183"/>
      <c r="RYJ129" s="184"/>
      <c r="RYK129" s="183"/>
      <c r="RYL129" s="184"/>
      <c r="RYM129" s="183"/>
      <c r="RYN129" s="184"/>
      <c r="RYO129" s="183"/>
      <c r="RYP129" s="184"/>
      <c r="RYQ129" s="183"/>
      <c r="RYR129" s="184"/>
      <c r="RYS129" s="183"/>
      <c r="RYT129" s="184"/>
      <c r="RYU129" s="183"/>
      <c r="RYV129" s="184"/>
      <c r="RYW129" s="183"/>
      <c r="RYX129" s="184"/>
      <c r="RYY129" s="183"/>
      <c r="RYZ129" s="184"/>
      <c r="RZA129" s="183"/>
      <c r="RZB129" s="184"/>
      <c r="RZC129" s="183"/>
      <c r="RZD129" s="184"/>
      <c r="RZE129" s="183"/>
      <c r="RZF129" s="184"/>
      <c r="RZG129" s="183"/>
      <c r="RZH129" s="184"/>
      <c r="RZI129" s="183"/>
      <c r="RZJ129" s="184"/>
      <c r="RZK129" s="183"/>
      <c r="RZL129" s="184"/>
      <c r="RZM129" s="183"/>
      <c r="RZN129" s="184"/>
      <c r="RZO129" s="183"/>
      <c r="RZP129" s="184"/>
      <c r="RZQ129" s="183"/>
      <c r="RZR129" s="184"/>
      <c r="RZS129" s="183"/>
      <c r="RZT129" s="184"/>
      <c r="RZU129" s="183"/>
      <c r="RZV129" s="184"/>
      <c r="RZW129" s="183"/>
      <c r="RZX129" s="184"/>
      <c r="RZY129" s="183"/>
      <c r="RZZ129" s="184"/>
      <c r="SAA129" s="183"/>
      <c r="SAB129" s="184"/>
      <c r="SAC129" s="183"/>
      <c r="SAD129" s="184"/>
      <c r="SAE129" s="183"/>
      <c r="SAF129" s="184"/>
      <c r="SAG129" s="183"/>
      <c r="SAH129" s="184"/>
      <c r="SAI129" s="183"/>
      <c r="SAJ129" s="184"/>
      <c r="SAK129" s="183"/>
      <c r="SAL129" s="184"/>
      <c r="SAM129" s="183"/>
      <c r="SAN129" s="184"/>
      <c r="SAO129" s="183"/>
      <c r="SAP129" s="184"/>
      <c r="SAQ129" s="183"/>
      <c r="SAR129" s="184"/>
      <c r="SAS129" s="183"/>
      <c r="SAT129" s="184"/>
      <c r="SAU129" s="183"/>
      <c r="SAV129" s="184"/>
      <c r="SAW129" s="183"/>
      <c r="SAX129" s="184"/>
      <c r="SAY129" s="183"/>
      <c r="SAZ129" s="184"/>
      <c r="SBA129" s="183"/>
      <c r="SBB129" s="184"/>
      <c r="SBC129" s="183"/>
      <c r="SBD129" s="184"/>
      <c r="SBE129" s="183"/>
      <c r="SBF129" s="184"/>
      <c r="SBG129" s="183"/>
      <c r="SBH129" s="184"/>
      <c r="SBI129" s="183"/>
      <c r="SBJ129" s="184"/>
      <c r="SBK129" s="183"/>
      <c r="SBL129" s="184"/>
      <c r="SBM129" s="183"/>
      <c r="SBN129" s="184"/>
      <c r="SBO129" s="183"/>
      <c r="SBP129" s="184"/>
      <c r="SBQ129" s="183"/>
      <c r="SBR129" s="184"/>
      <c r="SBS129" s="183"/>
      <c r="SBT129" s="184"/>
      <c r="SBU129" s="183"/>
      <c r="SBV129" s="184"/>
      <c r="SBW129" s="183"/>
      <c r="SBX129" s="184"/>
      <c r="SBY129" s="183"/>
      <c r="SBZ129" s="184"/>
      <c r="SCA129" s="183"/>
      <c r="SCB129" s="184"/>
      <c r="SCC129" s="183"/>
      <c r="SCD129" s="184"/>
      <c r="SCE129" s="183"/>
      <c r="SCF129" s="184"/>
      <c r="SCG129" s="183"/>
      <c r="SCH129" s="184"/>
      <c r="SCI129" s="183"/>
      <c r="SCJ129" s="184"/>
      <c r="SCK129" s="183"/>
      <c r="SCL129" s="184"/>
      <c r="SCM129" s="183"/>
      <c r="SCN129" s="184"/>
      <c r="SCO129" s="183"/>
      <c r="SCP129" s="184"/>
      <c r="SCQ129" s="183"/>
      <c r="SCR129" s="184"/>
      <c r="SCS129" s="183"/>
      <c r="SCT129" s="184"/>
      <c r="SCU129" s="183"/>
      <c r="SCV129" s="184"/>
      <c r="SCW129" s="183"/>
      <c r="SCX129" s="184"/>
      <c r="SCY129" s="183"/>
      <c r="SCZ129" s="184"/>
      <c r="SDA129" s="183"/>
      <c r="SDB129" s="184"/>
      <c r="SDC129" s="183"/>
      <c r="SDD129" s="184"/>
      <c r="SDE129" s="183"/>
      <c r="SDF129" s="184"/>
      <c r="SDG129" s="183"/>
      <c r="SDH129" s="184"/>
      <c r="SDI129" s="183"/>
      <c r="SDJ129" s="184"/>
      <c r="SDK129" s="183"/>
      <c r="SDL129" s="184"/>
      <c r="SDM129" s="183"/>
      <c r="SDN129" s="184"/>
      <c r="SDO129" s="183"/>
      <c r="SDP129" s="184"/>
      <c r="SDQ129" s="183"/>
      <c r="SDR129" s="184"/>
      <c r="SDS129" s="183"/>
      <c r="SDT129" s="184"/>
      <c r="SDU129" s="183"/>
      <c r="SDV129" s="184"/>
      <c r="SDW129" s="183"/>
      <c r="SDX129" s="184"/>
      <c r="SDY129" s="183"/>
      <c r="SDZ129" s="184"/>
      <c r="SEA129" s="183"/>
      <c r="SEB129" s="184"/>
      <c r="SEC129" s="183"/>
      <c r="SED129" s="184"/>
      <c r="SEE129" s="183"/>
      <c r="SEF129" s="184"/>
      <c r="SEG129" s="183"/>
      <c r="SEH129" s="184"/>
      <c r="SEI129" s="183"/>
      <c r="SEJ129" s="184"/>
      <c r="SEK129" s="183"/>
      <c r="SEL129" s="184"/>
      <c r="SEM129" s="183"/>
      <c r="SEN129" s="184"/>
      <c r="SEO129" s="183"/>
      <c r="SEP129" s="184"/>
      <c r="SEQ129" s="183"/>
      <c r="SER129" s="184"/>
      <c r="SES129" s="183"/>
      <c r="SET129" s="184"/>
      <c r="SEU129" s="183"/>
      <c r="SEV129" s="184"/>
      <c r="SEW129" s="183"/>
      <c r="SEX129" s="184"/>
      <c r="SEY129" s="183"/>
      <c r="SEZ129" s="184"/>
      <c r="SFA129" s="183"/>
      <c r="SFB129" s="184"/>
      <c r="SFC129" s="183"/>
      <c r="SFD129" s="184"/>
      <c r="SFE129" s="183"/>
      <c r="SFF129" s="184"/>
      <c r="SFG129" s="183"/>
      <c r="SFH129" s="184"/>
      <c r="SFI129" s="183"/>
      <c r="SFJ129" s="184"/>
      <c r="SFK129" s="183"/>
      <c r="SFL129" s="184"/>
      <c r="SFM129" s="183"/>
      <c r="SFN129" s="184"/>
      <c r="SFO129" s="183"/>
      <c r="SFP129" s="184"/>
      <c r="SFQ129" s="183"/>
      <c r="SFR129" s="184"/>
      <c r="SFS129" s="183"/>
      <c r="SFT129" s="184"/>
      <c r="SFU129" s="183"/>
      <c r="SFV129" s="184"/>
      <c r="SFW129" s="183"/>
      <c r="SFX129" s="184"/>
      <c r="SFY129" s="183"/>
      <c r="SFZ129" s="184"/>
      <c r="SGA129" s="183"/>
      <c r="SGB129" s="184"/>
      <c r="SGC129" s="183"/>
      <c r="SGD129" s="184"/>
      <c r="SGE129" s="183"/>
      <c r="SGF129" s="184"/>
      <c r="SGG129" s="183"/>
      <c r="SGH129" s="184"/>
      <c r="SGI129" s="183"/>
      <c r="SGJ129" s="184"/>
      <c r="SGK129" s="183"/>
      <c r="SGL129" s="184"/>
      <c r="SGM129" s="183"/>
      <c r="SGN129" s="184"/>
      <c r="SGO129" s="183"/>
      <c r="SGP129" s="184"/>
      <c r="SGQ129" s="183"/>
      <c r="SGR129" s="184"/>
      <c r="SGS129" s="183"/>
      <c r="SGT129" s="184"/>
      <c r="SGU129" s="183"/>
      <c r="SGV129" s="184"/>
      <c r="SGW129" s="183"/>
      <c r="SGX129" s="184"/>
      <c r="SGY129" s="183"/>
      <c r="SGZ129" s="184"/>
      <c r="SHA129" s="183"/>
      <c r="SHB129" s="184"/>
      <c r="SHC129" s="183"/>
      <c r="SHD129" s="184"/>
      <c r="SHE129" s="183"/>
      <c r="SHF129" s="184"/>
      <c r="SHG129" s="183"/>
      <c r="SHH129" s="184"/>
      <c r="SHI129" s="183"/>
      <c r="SHJ129" s="184"/>
      <c r="SHK129" s="183"/>
      <c r="SHL129" s="184"/>
      <c r="SHM129" s="183"/>
      <c r="SHN129" s="184"/>
      <c r="SHO129" s="183"/>
      <c r="SHP129" s="184"/>
      <c r="SHQ129" s="183"/>
      <c r="SHR129" s="184"/>
      <c r="SHS129" s="183"/>
      <c r="SHT129" s="184"/>
      <c r="SHU129" s="183"/>
      <c r="SHV129" s="184"/>
      <c r="SHW129" s="183"/>
      <c r="SHX129" s="184"/>
      <c r="SHY129" s="183"/>
      <c r="SHZ129" s="184"/>
      <c r="SIA129" s="183"/>
      <c r="SIB129" s="184"/>
      <c r="SIC129" s="183"/>
      <c r="SID129" s="184"/>
      <c r="SIE129" s="183"/>
      <c r="SIF129" s="184"/>
      <c r="SIG129" s="183"/>
      <c r="SIH129" s="184"/>
      <c r="SII129" s="183"/>
      <c r="SIJ129" s="184"/>
      <c r="SIK129" s="183"/>
      <c r="SIL129" s="184"/>
      <c r="SIM129" s="183"/>
      <c r="SIN129" s="184"/>
      <c r="SIO129" s="183"/>
      <c r="SIP129" s="184"/>
      <c r="SIQ129" s="183"/>
      <c r="SIR129" s="184"/>
      <c r="SIS129" s="183"/>
      <c r="SIT129" s="184"/>
      <c r="SIU129" s="183"/>
      <c r="SIV129" s="184"/>
      <c r="SIW129" s="183"/>
      <c r="SIX129" s="184"/>
      <c r="SIY129" s="183"/>
      <c r="SIZ129" s="184"/>
      <c r="SJA129" s="183"/>
      <c r="SJB129" s="184"/>
      <c r="SJC129" s="183"/>
      <c r="SJD129" s="184"/>
      <c r="SJE129" s="183"/>
      <c r="SJF129" s="184"/>
      <c r="SJG129" s="183"/>
      <c r="SJH129" s="184"/>
      <c r="SJI129" s="183"/>
      <c r="SJJ129" s="184"/>
      <c r="SJK129" s="183"/>
      <c r="SJL129" s="184"/>
      <c r="SJM129" s="183"/>
      <c r="SJN129" s="184"/>
      <c r="SJO129" s="183"/>
      <c r="SJP129" s="184"/>
      <c r="SJQ129" s="183"/>
      <c r="SJR129" s="184"/>
      <c r="SJS129" s="183"/>
      <c r="SJT129" s="184"/>
      <c r="SJU129" s="183"/>
      <c r="SJV129" s="184"/>
      <c r="SJW129" s="183"/>
      <c r="SJX129" s="184"/>
      <c r="SJY129" s="183"/>
      <c r="SJZ129" s="184"/>
      <c r="SKA129" s="183"/>
      <c r="SKB129" s="184"/>
      <c r="SKC129" s="183"/>
      <c r="SKD129" s="184"/>
      <c r="SKE129" s="183"/>
      <c r="SKF129" s="184"/>
      <c r="SKG129" s="183"/>
      <c r="SKH129" s="184"/>
      <c r="SKI129" s="183"/>
      <c r="SKJ129" s="184"/>
      <c r="SKK129" s="183"/>
      <c r="SKL129" s="184"/>
      <c r="SKM129" s="183"/>
      <c r="SKN129" s="184"/>
      <c r="SKO129" s="183"/>
      <c r="SKP129" s="184"/>
      <c r="SKQ129" s="183"/>
      <c r="SKR129" s="184"/>
      <c r="SKS129" s="183"/>
      <c r="SKT129" s="184"/>
      <c r="SKU129" s="183"/>
      <c r="SKV129" s="184"/>
      <c r="SKW129" s="183"/>
      <c r="SKX129" s="184"/>
      <c r="SKY129" s="183"/>
      <c r="SKZ129" s="184"/>
      <c r="SLA129" s="183"/>
      <c r="SLB129" s="184"/>
      <c r="SLC129" s="183"/>
      <c r="SLD129" s="184"/>
      <c r="SLE129" s="183"/>
      <c r="SLF129" s="184"/>
      <c r="SLG129" s="183"/>
      <c r="SLH129" s="184"/>
      <c r="SLI129" s="183"/>
      <c r="SLJ129" s="184"/>
      <c r="SLK129" s="183"/>
      <c r="SLL129" s="184"/>
      <c r="SLM129" s="183"/>
      <c r="SLN129" s="184"/>
      <c r="SLO129" s="183"/>
      <c r="SLP129" s="184"/>
      <c r="SLQ129" s="183"/>
      <c r="SLR129" s="184"/>
      <c r="SLS129" s="183"/>
      <c r="SLT129" s="184"/>
      <c r="SLU129" s="183"/>
      <c r="SLV129" s="184"/>
      <c r="SLW129" s="183"/>
      <c r="SLX129" s="184"/>
      <c r="SLY129" s="183"/>
      <c r="SLZ129" s="184"/>
      <c r="SMA129" s="183"/>
      <c r="SMB129" s="184"/>
      <c r="SMC129" s="183"/>
      <c r="SMD129" s="184"/>
      <c r="SME129" s="183"/>
      <c r="SMF129" s="184"/>
      <c r="SMG129" s="183"/>
      <c r="SMH129" s="184"/>
      <c r="SMI129" s="183"/>
      <c r="SMJ129" s="184"/>
      <c r="SMK129" s="183"/>
      <c r="SML129" s="184"/>
      <c r="SMM129" s="183"/>
      <c r="SMN129" s="184"/>
      <c r="SMO129" s="183"/>
      <c r="SMP129" s="184"/>
      <c r="SMQ129" s="183"/>
      <c r="SMR129" s="184"/>
      <c r="SMS129" s="183"/>
      <c r="SMT129" s="184"/>
      <c r="SMU129" s="183"/>
      <c r="SMV129" s="184"/>
      <c r="SMW129" s="183"/>
      <c r="SMX129" s="184"/>
      <c r="SMY129" s="183"/>
      <c r="SMZ129" s="184"/>
      <c r="SNA129" s="183"/>
      <c r="SNB129" s="184"/>
      <c r="SNC129" s="183"/>
      <c r="SND129" s="184"/>
      <c r="SNE129" s="183"/>
      <c r="SNF129" s="184"/>
      <c r="SNG129" s="183"/>
      <c r="SNH129" s="184"/>
      <c r="SNI129" s="183"/>
      <c r="SNJ129" s="184"/>
      <c r="SNK129" s="183"/>
      <c r="SNL129" s="184"/>
      <c r="SNM129" s="183"/>
      <c r="SNN129" s="184"/>
      <c r="SNO129" s="183"/>
      <c r="SNP129" s="184"/>
      <c r="SNQ129" s="183"/>
      <c r="SNR129" s="184"/>
      <c r="SNS129" s="183"/>
      <c r="SNT129" s="184"/>
      <c r="SNU129" s="183"/>
      <c r="SNV129" s="184"/>
      <c r="SNW129" s="183"/>
      <c r="SNX129" s="184"/>
      <c r="SNY129" s="183"/>
      <c r="SNZ129" s="184"/>
      <c r="SOA129" s="183"/>
      <c r="SOB129" s="184"/>
      <c r="SOC129" s="183"/>
      <c r="SOD129" s="184"/>
      <c r="SOE129" s="183"/>
      <c r="SOF129" s="184"/>
      <c r="SOG129" s="183"/>
      <c r="SOH129" s="184"/>
      <c r="SOI129" s="183"/>
      <c r="SOJ129" s="184"/>
      <c r="SOK129" s="183"/>
      <c r="SOL129" s="184"/>
      <c r="SOM129" s="183"/>
      <c r="SON129" s="184"/>
      <c r="SOO129" s="183"/>
      <c r="SOP129" s="184"/>
      <c r="SOQ129" s="183"/>
      <c r="SOR129" s="184"/>
      <c r="SOS129" s="183"/>
      <c r="SOT129" s="184"/>
      <c r="SOU129" s="183"/>
      <c r="SOV129" s="184"/>
      <c r="SOW129" s="183"/>
      <c r="SOX129" s="184"/>
      <c r="SOY129" s="183"/>
      <c r="SOZ129" s="184"/>
      <c r="SPA129" s="183"/>
      <c r="SPB129" s="184"/>
      <c r="SPC129" s="183"/>
      <c r="SPD129" s="184"/>
      <c r="SPE129" s="183"/>
      <c r="SPF129" s="184"/>
      <c r="SPG129" s="183"/>
      <c r="SPH129" s="184"/>
      <c r="SPI129" s="183"/>
      <c r="SPJ129" s="184"/>
      <c r="SPK129" s="183"/>
      <c r="SPL129" s="184"/>
      <c r="SPM129" s="183"/>
      <c r="SPN129" s="184"/>
      <c r="SPO129" s="183"/>
      <c r="SPP129" s="184"/>
      <c r="SPQ129" s="183"/>
      <c r="SPR129" s="184"/>
      <c r="SPS129" s="183"/>
      <c r="SPT129" s="184"/>
      <c r="SPU129" s="183"/>
      <c r="SPV129" s="184"/>
      <c r="SPW129" s="183"/>
      <c r="SPX129" s="184"/>
      <c r="SPY129" s="183"/>
      <c r="SPZ129" s="184"/>
      <c r="SQA129" s="183"/>
      <c r="SQB129" s="184"/>
      <c r="SQC129" s="183"/>
      <c r="SQD129" s="184"/>
      <c r="SQE129" s="183"/>
      <c r="SQF129" s="184"/>
      <c r="SQG129" s="183"/>
      <c r="SQH129" s="184"/>
      <c r="SQI129" s="183"/>
      <c r="SQJ129" s="184"/>
      <c r="SQK129" s="183"/>
      <c r="SQL129" s="184"/>
      <c r="SQM129" s="183"/>
      <c r="SQN129" s="184"/>
      <c r="SQO129" s="183"/>
      <c r="SQP129" s="184"/>
      <c r="SQQ129" s="183"/>
      <c r="SQR129" s="184"/>
      <c r="SQS129" s="183"/>
      <c r="SQT129" s="184"/>
      <c r="SQU129" s="183"/>
      <c r="SQV129" s="184"/>
      <c r="SQW129" s="183"/>
      <c r="SQX129" s="184"/>
      <c r="SQY129" s="183"/>
      <c r="SQZ129" s="184"/>
      <c r="SRA129" s="183"/>
      <c r="SRB129" s="184"/>
      <c r="SRC129" s="183"/>
      <c r="SRD129" s="184"/>
      <c r="SRE129" s="183"/>
      <c r="SRF129" s="184"/>
      <c r="SRG129" s="183"/>
      <c r="SRH129" s="184"/>
      <c r="SRI129" s="183"/>
      <c r="SRJ129" s="184"/>
      <c r="SRK129" s="183"/>
      <c r="SRL129" s="184"/>
      <c r="SRM129" s="183"/>
      <c r="SRN129" s="184"/>
      <c r="SRO129" s="183"/>
      <c r="SRP129" s="184"/>
      <c r="SRQ129" s="183"/>
      <c r="SRR129" s="184"/>
      <c r="SRS129" s="183"/>
      <c r="SRT129" s="184"/>
      <c r="SRU129" s="183"/>
      <c r="SRV129" s="184"/>
      <c r="SRW129" s="183"/>
      <c r="SRX129" s="184"/>
      <c r="SRY129" s="183"/>
      <c r="SRZ129" s="184"/>
      <c r="SSA129" s="183"/>
      <c r="SSB129" s="184"/>
      <c r="SSC129" s="183"/>
      <c r="SSD129" s="184"/>
      <c r="SSE129" s="183"/>
      <c r="SSF129" s="184"/>
      <c r="SSG129" s="183"/>
      <c r="SSH129" s="184"/>
      <c r="SSI129" s="183"/>
      <c r="SSJ129" s="184"/>
      <c r="SSK129" s="183"/>
      <c r="SSL129" s="184"/>
      <c r="SSM129" s="183"/>
      <c r="SSN129" s="184"/>
      <c r="SSO129" s="183"/>
      <c r="SSP129" s="184"/>
      <c r="SSQ129" s="183"/>
      <c r="SSR129" s="184"/>
      <c r="SSS129" s="183"/>
      <c r="SST129" s="184"/>
      <c r="SSU129" s="183"/>
      <c r="SSV129" s="184"/>
      <c r="SSW129" s="183"/>
      <c r="SSX129" s="184"/>
      <c r="SSY129" s="183"/>
      <c r="SSZ129" s="184"/>
      <c r="STA129" s="183"/>
      <c r="STB129" s="184"/>
      <c r="STC129" s="183"/>
      <c r="STD129" s="184"/>
      <c r="STE129" s="183"/>
      <c r="STF129" s="184"/>
      <c r="STG129" s="183"/>
      <c r="STH129" s="184"/>
      <c r="STI129" s="183"/>
      <c r="STJ129" s="184"/>
      <c r="STK129" s="183"/>
      <c r="STL129" s="184"/>
      <c r="STM129" s="183"/>
      <c r="STN129" s="184"/>
      <c r="STO129" s="183"/>
      <c r="STP129" s="184"/>
      <c r="STQ129" s="183"/>
      <c r="STR129" s="184"/>
      <c r="STS129" s="183"/>
      <c r="STT129" s="184"/>
      <c r="STU129" s="183"/>
      <c r="STV129" s="184"/>
      <c r="STW129" s="183"/>
      <c r="STX129" s="184"/>
      <c r="STY129" s="183"/>
      <c r="STZ129" s="184"/>
      <c r="SUA129" s="183"/>
      <c r="SUB129" s="184"/>
      <c r="SUC129" s="183"/>
      <c r="SUD129" s="184"/>
      <c r="SUE129" s="183"/>
      <c r="SUF129" s="184"/>
      <c r="SUG129" s="183"/>
      <c r="SUH129" s="184"/>
      <c r="SUI129" s="183"/>
      <c r="SUJ129" s="184"/>
      <c r="SUK129" s="183"/>
      <c r="SUL129" s="184"/>
      <c r="SUM129" s="183"/>
      <c r="SUN129" s="184"/>
      <c r="SUO129" s="183"/>
      <c r="SUP129" s="184"/>
      <c r="SUQ129" s="183"/>
      <c r="SUR129" s="184"/>
      <c r="SUS129" s="183"/>
      <c r="SUT129" s="184"/>
      <c r="SUU129" s="183"/>
      <c r="SUV129" s="184"/>
      <c r="SUW129" s="183"/>
      <c r="SUX129" s="184"/>
      <c r="SUY129" s="183"/>
      <c r="SUZ129" s="184"/>
      <c r="SVA129" s="183"/>
      <c r="SVB129" s="184"/>
      <c r="SVC129" s="183"/>
      <c r="SVD129" s="184"/>
      <c r="SVE129" s="183"/>
      <c r="SVF129" s="184"/>
      <c r="SVG129" s="183"/>
      <c r="SVH129" s="184"/>
      <c r="SVI129" s="183"/>
      <c r="SVJ129" s="184"/>
      <c r="SVK129" s="183"/>
      <c r="SVL129" s="184"/>
      <c r="SVM129" s="183"/>
      <c r="SVN129" s="184"/>
      <c r="SVO129" s="183"/>
      <c r="SVP129" s="184"/>
      <c r="SVQ129" s="183"/>
      <c r="SVR129" s="184"/>
      <c r="SVS129" s="183"/>
      <c r="SVT129" s="184"/>
      <c r="SVU129" s="183"/>
      <c r="SVV129" s="184"/>
      <c r="SVW129" s="183"/>
      <c r="SVX129" s="184"/>
      <c r="SVY129" s="183"/>
      <c r="SVZ129" s="184"/>
      <c r="SWA129" s="183"/>
      <c r="SWB129" s="184"/>
      <c r="SWC129" s="183"/>
      <c r="SWD129" s="184"/>
      <c r="SWE129" s="183"/>
      <c r="SWF129" s="184"/>
      <c r="SWG129" s="183"/>
      <c r="SWH129" s="184"/>
      <c r="SWI129" s="183"/>
      <c r="SWJ129" s="184"/>
      <c r="SWK129" s="183"/>
      <c r="SWL129" s="184"/>
      <c r="SWM129" s="183"/>
      <c r="SWN129" s="184"/>
      <c r="SWO129" s="183"/>
      <c r="SWP129" s="184"/>
      <c r="SWQ129" s="183"/>
      <c r="SWR129" s="184"/>
      <c r="SWS129" s="183"/>
      <c r="SWT129" s="184"/>
      <c r="SWU129" s="183"/>
      <c r="SWV129" s="184"/>
      <c r="SWW129" s="183"/>
      <c r="SWX129" s="184"/>
      <c r="SWY129" s="183"/>
      <c r="SWZ129" s="184"/>
      <c r="SXA129" s="183"/>
      <c r="SXB129" s="184"/>
      <c r="SXC129" s="183"/>
      <c r="SXD129" s="184"/>
      <c r="SXE129" s="183"/>
      <c r="SXF129" s="184"/>
      <c r="SXG129" s="183"/>
      <c r="SXH129" s="184"/>
      <c r="SXI129" s="183"/>
      <c r="SXJ129" s="184"/>
      <c r="SXK129" s="183"/>
      <c r="SXL129" s="184"/>
      <c r="SXM129" s="183"/>
      <c r="SXN129" s="184"/>
      <c r="SXO129" s="183"/>
      <c r="SXP129" s="184"/>
      <c r="SXQ129" s="183"/>
      <c r="SXR129" s="184"/>
      <c r="SXS129" s="183"/>
      <c r="SXT129" s="184"/>
      <c r="SXU129" s="183"/>
      <c r="SXV129" s="184"/>
      <c r="SXW129" s="183"/>
      <c r="SXX129" s="184"/>
      <c r="SXY129" s="183"/>
      <c r="SXZ129" s="184"/>
      <c r="SYA129" s="183"/>
      <c r="SYB129" s="184"/>
      <c r="SYC129" s="183"/>
      <c r="SYD129" s="184"/>
      <c r="SYE129" s="183"/>
      <c r="SYF129" s="184"/>
      <c r="SYG129" s="183"/>
      <c r="SYH129" s="184"/>
      <c r="SYI129" s="183"/>
      <c r="SYJ129" s="184"/>
      <c r="SYK129" s="183"/>
      <c r="SYL129" s="184"/>
      <c r="SYM129" s="183"/>
      <c r="SYN129" s="184"/>
      <c r="SYO129" s="183"/>
      <c r="SYP129" s="184"/>
      <c r="SYQ129" s="183"/>
      <c r="SYR129" s="184"/>
      <c r="SYS129" s="183"/>
      <c r="SYT129" s="184"/>
      <c r="SYU129" s="183"/>
      <c r="SYV129" s="184"/>
      <c r="SYW129" s="183"/>
      <c r="SYX129" s="184"/>
      <c r="SYY129" s="183"/>
      <c r="SYZ129" s="184"/>
      <c r="SZA129" s="183"/>
      <c r="SZB129" s="184"/>
      <c r="SZC129" s="183"/>
      <c r="SZD129" s="184"/>
      <c r="SZE129" s="183"/>
      <c r="SZF129" s="184"/>
      <c r="SZG129" s="183"/>
      <c r="SZH129" s="184"/>
      <c r="SZI129" s="183"/>
      <c r="SZJ129" s="184"/>
      <c r="SZK129" s="183"/>
      <c r="SZL129" s="184"/>
      <c r="SZM129" s="183"/>
      <c r="SZN129" s="184"/>
      <c r="SZO129" s="183"/>
      <c r="SZP129" s="184"/>
      <c r="SZQ129" s="183"/>
      <c r="SZR129" s="184"/>
      <c r="SZS129" s="183"/>
      <c r="SZT129" s="184"/>
      <c r="SZU129" s="183"/>
      <c r="SZV129" s="184"/>
      <c r="SZW129" s="183"/>
      <c r="SZX129" s="184"/>
      <c r="SZY129" s="183"/>
      <c r="SZZ129" s="184"/>
      <c r="TAA129" s="183"/>
      <c r="TAB129" s="184"/>
      <c r="TAC129" s="183"/>
      <c r="TAD129" s="184"/>
      <c r="TAE129" s="183"/>
      <c r="TAF129" s="184"/>
      <c r="TAG129" s="183"/>
      <c r="TAH129" s="184"/>
      <c r="TAI129" s="183"/>
      <c r="TAJ129" s="184"/>
      <c r="TAK129" s="183"/>
      <c r="TAL129" s="184"/>
      <c r="TAM129" s="183"/>
      <c r="TAN129" s="184"/>
      <c r="TAO129" s="183"/>
      <c r="TAP129" s="184"/>
      <c r="TAQ129" s="183"/>
      <c r="TAR129" s="184"/>
      <c r="TAS129" s="183"/>
      <c r="TAT129" s="184"/>
      <c r="TAU129" s="183"/>
      <c r="TAV129" s="184"/>
      <c r="TAW129" s="183"/>
      <c r="TAX129" s="184"/>
      <c r="TAY129" s="183"/>
      <c r="TAZ129" s="184"/>
      <c r="TBA129" s="183"/>
      <c r="TBB129" s="184"/>
      <c r="TBC129" s="183"/>
      <c r="TBD129" s="184"/>
      <c r="TBE129" s="183"/>
      <c r="TBF129" s="184"/>
      <c r="TBG129" s="183"/>
      <c r="TBH129" s="184"/>
      <c r="TBI129" s="183"/>
      <c r="TBJ129" s="184"/>
      <c r="TBK129" s="183"/>
      <c r="TBL129" s="184"/>
      <c r="TBM129" s="183"/>
      <c r="TBN129" s="184"/>
      <c r="TBO129" s="183"/>
      <c r="TBP129" s="184"/>
      <c r="TBQ129" s="183"/>
      <c r="TBR129" s="184"/>
      <c r="TBS129" s="183"/>
      <c r="TBT129" s="184"/>
      <c r="TBU129" s="183"/>
      <c r="TBV129" s="184"/>
      <c r="TBW129" s="183"/>
      <c r="TBX129" s="184"/>
      <c r="TBY129" s="183"/>
      <c r="TBZ129" s="184"/>
      <c r="TCA129" s="183"/>
      <c r="TCB129" s="184"/>
      <c r="TCC129" s="183"/>
      <c r="TCD129" s="184"/>
      <c r="TCE129" s="183"/>
      <c r="TCF129" s="184"/>
      <c r="TCG129" s="183"/>
      <c r="TCH129" s="184"/>
      <c r="TCI129" s="183"/>
      <c r="TCJ129" s="184"/>
      <c r="TCK129" s="183"/>
      <c r="TCL129" s="184"/>
      <c r="TCM129" s="183"/>
      <c r="TCN129" s="184"/>
      <c r="TCO129" s="183"/>
      <c r="TCP129" s="184"/>
      <c r="TCQ129" s="183"/>
      <c r="TCR129" s="184"/>
      <c r="TCS129" s="183"/>
      <c r="TCT129" s="184"/>
      <c r="TCU129" s="183"/>
      <c r="TCV129" s="184"/>
      <c r="TCW129" s="183"/>
      <c r="TCX129" s="184"/>
      <c r="TCY129" s="183"/>
      <c r="TCZ129" s="184"/>
      <c r="TDA129" s="183"/>
      <c r="TDB129" s="184"/>
      <c r="TDC129" s="183"/>
      <c r="TDD129" s="184"/>
      <c r="TDE129" s="183"/>
      <c r="TDF129" s="184"/>
      <c r="TDG129" s="183"/>
      <c r="TDH129" s="184"/>
      <c r="TDI129" s="183"/>
      <c r="TDJ129" s="184"/>
      <c r="TDK129" s="183"/>
      <c r="TDL129" s="184"/>
      <c r="TDM129" s="183"/>
      <c r="TDN129" s="184"/>
      <c r="TDO129" s="183"/>
      <c r="TDP129" s="184"/>
      <c r="TDQ129" s="183"/>
      <c r="TDR129" s="184"/>
      <c r="TDS129" s="183"/>
      <c r="TDT129" s="184"/>
      <c r="TDU129" s="183"/>
      <c r="TDV129" s="184"/>
      <c r="TDW129" s="183"/>
      <c r="TDX129" s="184"/>
      <c r="TDY129" s="183"/>
      <c r="TDZ129" s="184"/>
      <c r="TEA129" s="183"/>
      <c r="TEB129" s="184"/>
      <c r="TEC129" s="183"/>
      <c r="TED129" s="184"/>
      <c r="TEE129" s="183"/>
      <c r="TEF129" s="184"/>
      <c r="TEG129" s="183"/>
      <c r="TEH129" s="184"/>
      <c r="TEI129" s="183"/>
      <c r="TEJ129" s="184"/>
      <c r="TEK129" s="183"/>
      <c r="TEL129" s="184"/>
      <c r="TEM129" s="183"/>
      <c r="TEN129" s="184"/>
      <c r="TEO129" s="183"/>
      <c r="TEP129" s="184"/>
      <c r="TEQ129" s="183"/>
      <c r="TER129" s="184"/>
      <c r="TES129" s="183"/>
      <c r="TET129" s="184"/>
      <c r="TEU129" s="183"/>
      <c r="TEV129" s="184"/>
      <c r="TEW129" s="183"/>
      <c r="TEX129" s="184"/>
      <c r="TEY129" s="183"/>
      <c r="TEZ129" s="184"/>
      <c r="TFA129" s="183"/>
      <c r="TFB129" s="184"/>
      <c r="TFC129" s="183"/>
      <c r="TFD129" s="184"/>
      <c r="TFE129" s="183"/>
      <c r="TFF129" s="184"/>
      <c r="TFG129" s="183"/>
      <c r="TFH129" s="184"/>
      <c r="TFI129" s="183"/>
      <c r="TFJ129" s="184"/>
      <c r="TFK129" s="183"/>
      <c r="TFL129" s="184"/>
      <c r="TFM129" s="183"/>
      <c r="TFN129" s="184"/>
      <c r="TFO129" s="183"/>
      <c r="TFP129" s="184"/>
      <c r="TFQ129" s="183"/>
      <c r="TFR129" s="184"/>
      <c r="TFS129" s="183"/>
      <c r="TFT129" s="184"/>
      <c r="TFU129" s="183"/>
      <c r="TFV129" s="184"/>
      <c r="TFW129" s="183"/>
      <c r="TFX129" s="184"/>
      <c r="TFY129" s="183"/>
      <c r="TFZ129" s="184"/>
      <c r="TGA129" s="183"/>
      <c r="TGB129" s="184"/>
      <c r="TGC129" s="183"/>
      <c r="TGD129" s="184"/>
      <c r="TGE129" s="183"/>
      <c r="TGF129" s="184"/>
      <c r="TGG129" s="183"/>
      <c r="TGH129" s="184"/>
      <c r="TGI129" s="183"/>
      <c r="TGJ129" s="184"/>
      <c r="TGK129" s="183"/>
      <c r="TGL129" s="184"/>
      <c r="TGM129" s="183"/>
      <c r="TGN129" s="184"/>
      <c r="TGO129" s="183"/>
      <c r="TGP129" s="184"/>
      <c r="TGQ129" s="183"/>
      <c r="TGR129" s="184"/>
      <c r="TGS129" s="183"/>
      <c r="TGT129" s="184"/>
      <c r="TGU129" s="183"/>
      <c r="TGV129" s="184"/>
      <c r="TGW129" s="183"/>
      <c r="TGX129" s="184"/>
      <c r="TGY129" s="183"/>
      <c r="TGZ129" s="184"/>
      <c r="THA129" s="183"/>
      <c r="THB129" s="184"/>
      <c r="THC129" s="183"/>
      <c r="THD129" s="184"/>
      <c r="THE129" s="183"/>
      <c r="THF129" s="184"/>
      <c r="THG129" s="183"/>
      <c r="THH129" s="184"/>
      <c r="THI129" s="183"/>
      <c r="THJ129" s="184"/>
      <c r="THK129" s="183"/>
      <c r="THL129" s="184"/>
      <c r="THM129" s="183"/>
      <c r="THN129" s="184"/>
      <c r="THO129" s="183"/>
      <c r="THP129" s="184"/>
      <c r="THQ129" s="183"/>
      <c r="THR129" s="184"/>
      <c r="THS129" s="183"/>
      <c r="THT129" s="184"/>
      <c r="THU129" s="183"/>
      <c r="THV129" s="184"/>
      <c r="THW129" s="183"/>
      <c r="THX129" s="184"/>
      <c r="THY129" s="183"/>
      <c r="THZ129" s="184"/>
      <c r="TIA129" s="183"/>
      <c r="TIB129" s="184"/>
      <c r="TIC129" s="183"/>
      <c r="TID129" s="184"/>
      <c r="TIE129" s="183"/>
      <c r="TIF129" s="184"/>
      <c r="TIG129" s="183"/>
      <c r="TIH129" s="184"/>
      <c r="TII129" s="183"/>
      <c r="TIJ129" s="184"/>
      <c r="TIK129" s="183"/>
      <c r="TIL129" s="184"/>
      <c r="TIM129" s="183"/>
      <c r="TIN129" s="184"/>
      <c r="TIO129" s="183"/>
      <c r="TIP129" s="184"/>
      <c r="TIQ129" s="183"/>
      <c r="TIR129" s="184"/>
      <c r="TIS129" s="183"/>
      <c r="TIT129" s="184"/>
      <c r="TIU129" s="183"/>
      <c r="TIV129" s="184"/>
      <c r="TIW129" s="183"/>
      <c r="TIX129" s="184"/>
      <c r="TIY129" s="183"/>
      <c r="TIZ129" s="184"/>
      <c r="TJA129" s="183"/>
      <c r="TJB129" s="184"/>
      <c r="TJC129" s="183"/>
      <c r="TJD129" s="184"/>
      <c r="TJE129" s="183"/>
      <c r="TJF129" s="184"/>
      <c r="TJG129" s="183"/>
      <c r="TJH129" s="184"/>
      <c r="TJI129" s="183"/>
      <c r="TJJ129" s="184"/>
      <c r="TJK129" s="183"/>
      <c r="TJL129" s="184"/>
      <c r="TJM129" s="183"/>
      <c r="TJN129" s="184"/>
      <c r="TJO129" s="183"/>
      <c r="TJP129" s="184"/>
      <c r="TJQ129" s="183"/>
      <c r="TJR129" s="184"/>
      <c r="TJS129" s="183"/>
      <c r="TJT129" s="184"/>
      <c r="TJU129" s="183"/>
      <c r="TJV129" s="184"/>
      <c r="TJW129" s="183"/>
      <c r="TJX129" s="184"/>
      <c r="TJY129" s="183"/>
      <c r="TJZ129" s="184"/>
      <c r="TKA129" s="183"/>
      <c r="TKB129" s="184"/>
      <c r="TKC129" s="183"/>
      <c r="TKD129" s="184"/>
      <c r="TKE129" s="183"/>
      <c r="TKF129" s="184"/>
      <c r="TKG129" s="183"/>
      <c r="TKH129" s="184"/>
      <c r="TKI129" s="183"/>
      <c r="TKJ129" s="184"/>
      <c r="TKK129" s="183"/>
      <c r="TKL129" s="184"/>
      <c r="TKM129" s="183"/>
      <c r="TKN129" s="184"/>
      <c r="TKO129" s="183"/>
      <c r="TKP129" s="184"/>
      <c r="TKQ129" s="183"/>
      <c r="TKR129" s="184"/>
      <c r="TKS129" s="183"/>
      <c r="TKT129" s="184"/>
      <c r="TKU129" s="183"/>
      <c r="TKV129" s="184"/>
      <c r="TKW129" s="183"/>
      <c r="TKX129" s="184"/>
      <c r="TKY129" s="183"/>
      <c r="TKZ129" s="184"/>
      <c r="TLA129" s="183"/>
      <c r="TLB129" s="184"/>
      <c r="TLC129" s="183"/>
      <c r="TLD129" s="184"/>
      <c r="TLE129" s="183"/>
      <c r="TLF129" s="184"/>
      <c r="TLG129" s="183"/>
      <c r="TLH129" s="184"/>
      <c r="TLI129" s="183"/>
      <c r="TLJ129" s="184"/>
      <c r="TLK129" s="183"/>
      <c r="TLL129" s="184"/>
      <c r="TLM129" s="183"/>
      <c r="TLN129" s="184"/>
      <c r="TLO129" s="183"/>
      <c r="TLP129" s="184"/>
      <c r="TLQ129" s="183"/>
      <c r="TLR129" s="184"/>
      <c r="TLS129" s="183"/>
      <c r="TLT129" s="184"/>
      <c r="TLU129" s="183"/>
      <c r="TLV129" s="184"/>
      <c r="TLW129" s="183"/>
      <c r="TLX129" s="184"/>
      <c r="TLY129" s="183"/>
      <c r="TLZ129" s="184"/>
      <c r="TMA129" s="183"/>
      <c r="TMB129" s="184"/>
      <c r="TMC129" s="183"/>
      <c r="TMD129" s="184"/>
      <c r="TME129" s="183"/>
      <c r="TMF129" s="184"/>
      <c r="TMG129" s="183"/>
      <c r="TMH129" s="184"/>
      <c r="TMI129" s="183"/>
      <c r="TMJ129" s="184"/>
      <c r="TMK129" s="183"/>
      <c r="TML129" s="184"/>
      <c r="TMM129" s="183"/>
      <c r="TMN129" s="184"/>
      <c r="TMO129" s="183"/>
      <c r="TMP129" s="184"/>
      <c r="TMQ129" s="183"/>
      <c r="TMR129" s="184"/>
      <c r="TMS129" s="183"/>
      <c r="TMT129" s="184"/>
      <c r="TMU129" s="183"/>
      <c r="TMV129" s="184"/>
      <c r="TMW129" s="183"/>
      <c r="TMX129" s="184"/>
      <c r="TMY129" s="183"/>
      <c r="TMZ129" s="184"/>
      <c r="TNA129" s="183"/>
      <c r="TNB129" s="184"/>
      <c r="TNC129" s="183"/>
      <c r="TND129" s="184"/>
      <c r="TNE129" s="183"/>
      <c r="TNF129" s="184"/>
      <c r="TNG129" s="183"/>
      <c r="TNH129" s="184"/>
      <c r="TNI129" s="183"/>
      <c r="TNJ129" s="184"/>
      <c r="TNK129" s="183"/>
      <c r="TNL129" s="184"/>
      <c r="TNM129" s="183"/>
      <c r="TNN129" s="184"/>
      <c r="TNO129" s="183"/>
      <c r="TNP129" s="184"/>
      <c r="TNQ129" s="183"/>
      <c r="TNR129" s="184"/>
      <c r="TNS129" s="183"/>
      <c r="TNT129" s="184"/>
      <c r="TNU129" s="183"/>
      <c r="TNV129" s="184"/>
      <c r="TNW129" s="183"/>
      <c r="TNX129" s="184"/>
      <c r="TNY129" s="183"/>
      <c r="TNZ129" s="184"/>
      <c r="TOA129" s="183"/>
      <c r="TOB129" s="184"/>
      <c r="TOC129" s="183"/>
      <c r="TOD129" s="184"/>
      <c r="TOE129" s="183"/>
      <c r="TOF129" s="184"/>
      <c r="TOG129" s="183"/>
      <c r="TOH129" s="184"/>
      <c r="TOI129" s="183"/>
      <c r="TOJ129" s="184"/>
      <c r="TOK129" s="183"/>
      <c r="TOL129" s="184"/>
      <c r="TOM129" s="183"/>
      <c r="TON129" s="184"/>
      <c r="TOO129" s="183"/>
      <c r="TOP129" s="184"/>
      <c r="TOQ129" s="183"/>
      <c r="TOR129" s="184"/>
      <c r="TOS129" s="183"/>
      <c r="TOT129" s="184"/>
      <c r="TOU129" s="183"/>
      <c r="TOV129" s="184"/>
      <c r="TOW129" s="183"/>
      <c r="TOX129" s="184"/>
      <c r="TOY129" s="183"/>
      <c r="TOZ129" s="184"/>
      <c r="TPA129" s="183"/>
      <c r="TPB129" s="184"/>
      <c r="TPC129" s="183"/>
      <c r="TPD129" s="184"/>
      <c r="TPE129" s="183"/>
      <c r="TPF129" s="184"/>
      <c r="TPG129" s="183"/>
      <c r="TPH129" s="184"/>
      <c r="TPI129" s="183"/>
      <c r="TPJ129" s="184"/>
      <c r="TPK129" s="183"/>
      <c r="TPL129" s="184"/>
      <c r="TPM129" s="183"/>
      <c r="TPN129" s="184"/>
      <c r="TPO129" s="183"/>
      <c r="TPP129" s="184"/>
      <c r="TPQ129" s="183"/>
      <c r="TPR129" s="184"/>
      <c r="TPS129" s="183"/>
      <c r="TPT129" s="184"/>
      <c r="TPU129" s="183"/>
      <c r="TPV129" s="184"/>
      <c r="TPW129" s="183"/>
      <c r="TPX129" s="184"/>
      <c r="TPY129" s="183"/>
      <c r="TPZ129" s="184"/>
      <c r="TQA129" s="183"/>
      <c r="TQB129" s="184"/>
      <c r="TQC129" s="183"/>
      <c r="TQD129" s="184"/>
      <c r="TQE129" s="183"/>
      <c r="TQF129" s="184"/>
      <c r="TQG129" s="183"/>
      <c r="TQH129" s="184"/>
      <c r="TQI129" s="183"/>
      <c r="TQJ129" s="184"/>
      <c r="TQK129" s="183"/>
      <c r="TQL129" s="184"/>
      <c r="TQM129" s="183"/>
      <c r="TQN129" s="184"/>
      <c r="TQO129" s="183"/>
      <c r="TQP129" s="184"/>
      <c r="TQQ129" s="183"/>
      <c r="TQR129" s="184"/>
      <c r="TQS129" s="183"/>
      <c r="TQT129" s="184"/>
      <c r="TQU129" s="183"/>
      <c r="TQV129" s="184"/>
      <c r="TQW129" s="183"/>
      <c r="TQX129" s="184"/>
      <c r="TQY129" s="183"/>
      <c r="TQZ129" s="184"/>
      <c r="TRA129" s="183"/>
      <c r="TRB129" s="184"/>
      <c r="TRC129" s="183"/>
      <c r="TRD129" s="184"/>
      <c r="TRE129" s="183"/>
      <c r="TRF129" s="184"/>
      <c r="TRG129" s="183"/>
      <c r="TRH129" s="184"/>
      <c r="TRI129" s="183"/>
      <c r="TRJ129" s="184"/>
      <c r="TRK129" s="183"/>
      <c r="TRL129" s="184"/>
      <c r="TRM129" s="183"/>
      <c r="TRN129" s="184"/>
      <c r="TRO129" s="183"/>
      <c r="TRP129" s="184"/>
      <c r="TRQ129" s="183"/>
      <c r="TRR129" s="184"/>
      <c r="TRS129" s="183"/>
      <c r="TRT129" s="184"/>
      <c r="TRU129" s="183"/>
      <c r="TRV129" s="184"/>
      <c r="TRW129" s="183"/>
      <c r="TRX129" s="184"/>
      <c r="TRY129" s="183"/>
      <c r="TRZ129" s="184"/>
      <c r="TSA129" s="183"/>
      <c r="TSB129" s="184"/>
      <c r="TSC129" s="183"/>
      <c r="TSD129" s="184"/>
      <c r="TSE129" s="183"/>
      <c r="TSF129" s="184"/>
      <c r="TSG129" s="183"/>
      <c r="TSH129" s="184"/>
      <c r="TSI129" s="183"/>
      <c r="TSJ129" s="184"/>
      <c r="TSK129" s="183"/>
      <c r="TSL129" s="184"/>
      <c r="TSM129" s="183"/>
      <c r="TSN129" s="184"/>
      <c r="TSO129" s="183"/>
      <c r="TSP129" s="184"/>
      <c r="TSQ129" s="183"/>
      <c r="TSR129" s="184"/>
      <c r="TSS129" s="183"/>
      <c r="TST129" s="184"/>
      <c r="TSU129" s="183"/>
      <c r="TSV129" s="184"/>
      <c r="TSW129" s="183"/>
      <c r="TSX129" s="184"/>
      <c r="TSY129" s="183"/>
      <c r="TSZ129" s="184"/>
      <c r="TTA129" s="183"/>
      <c r="TTB129" s="184"/>
      <c r="TTC129" s="183"/>
      <c r="TTD129" s="184"/>
      <c r="TTE129" s="183"/>
      <c r="TTF129" s="184"/>
      <c r="TTG129" s="183"/>
      <c r="TTH129" s="184"/>
      <c r="TTI129" s="183"/>
      <c r="TTJ129" s="184"/>
      <c r="TTK129" s="183"/>
      <c r="TTL129" s="184"/>
      <c r="TTM129" s="183"/>
      <c r="TTN129" s="184"/>
      <c r="TTO129" s="183"/>
      <c r="TTP129" s="184"/>
      <c r="TTQ129" s="183"/>
      <c r="TTR129" s="184"/>
      <c r="TTS129" s="183"/>
      <c r="TTT129" s="184"/>
      <c r="TTU129" s="183"/>
      <c r="TTV129" s="184"/>
      <c r="TTW129" s="183"/>
      <c r="TTX129" s="184"/>
      <c r="TTY129" s="183"/>
      <c r="TTZ129" s="184"/>
      <c r="TUA129" s="183"/>
      <c r="TUB129" s="184"/>
      <c r="TUC129" s="183"/>
      <c r="TUD129" s="184"/>
      <c r="TUE129" s="183"/>
      <c r="TUF129" s="184"/>
      <c r="TUG129" s="183"/>
      <c r="TUH129" s="184"/>
      <c r="TUI129" s="183"/>
      <c r="TUJ129" s="184"/>
      <c r="TUK129" s="183"/>
      <c r="TUL129" s="184"/>
      <c r="TUM129" s="183"/>
      <c r="TUN129" s="184"/>
      <c r="TUO129" s="183"/>
      <c r="TUP129" s="184"/>
      <c r="TUQ129" s="183"/>
      <c r="TUR129" s="184"/>
      <c r="TUS129" s="183"/>
      <c r="TUT129" s="184"/>
      <c r="TUU129" s="183"/>
      <c r="TUV129" s="184"/>
      <c r="TUW129" s="183"/>
      <c r="TUX129" s="184"/>
      <c r="TUY129" s="183"/>
      <c r="TUZ129" s="184"/>
      <c r="TVA129" s="183"/>
      <c r="TVB129" s="184"/>
      <c r="TVC129" s="183"/>
      <c r="TVD129" s="184"/>
      <c r="TVE129" s="183"/>
      <c r="TVF129" s="184"/>
      <c r="TVG129" s="183"/>
      <c r="TVH129" s="184"/>
      <c r="TVI129" s="183"/>
      <c r="TVJ129" s="184"/>
      <c r="TVK129" s="183"/>
      <c r="TVL129" s="184"/>
      <c r="TVM129" s="183"/>
      <c r="TVN129" s="184"/>
      <c r="TVO129" s="183"/>
      <c r="TVP129" s="184"/>
      <c r="TVQ129" s="183"/>
      <c r="TVR129" s="184"/>
      <c r="TVS129" s="183"/>
      <c r="TVT129" s="184"/>
      <c r="TVU129" s="183"/>
      <c r="TVV129" s="184"/>
      <c r="TVW129" s="183"/>
      <c r="TVX129" s="184"/>
      <c r="TVY129" s="183"/>
      <c r="TVZ129" s="184"/>
      <c r="TWA129" s="183"/>
      <c r="TWB129" s="184"/>
      <c r="TWC129" s="183"/>
      <c r="TWD129" s="184"/>
      <c r="TWE129" s="183"/>
      <c r="TWF129" s="184"/>
      <c r="TWG129" s="183"/>
      <c r="TWH129" s="184"/>
      <c r="TWI129" s="183"/>
      <c r="TWJ129" s="184"/>
      <c r="TWK129" s="183"/>
      <c r="TWL129" s="184"/>
      <c r="TWM129" s="183"/>
      <c r="TWN129" s="184"/>
      <c r="TWO129" s="183"/>
      <c r="TWP129" s="184"/>
      <c r="TWQ129" s="183"/>
      <c r="TWR129" s="184"/>
      <c r="TWS129" s="183"/>
      <c r="TWT129" s="184"/>
      <c r="TWU129" s="183"/>
      <c r="TWV129" s="184"/>
      <c r="TWW129" s="183"/>
      <c r="TWX129" s="184"/>
      <c r="TWY129" s="183"/>
      <c r="TWZ129" s="184"/>
      <c r="TXA129" s="183"/>
      <c r="TXB129" s="184"/>
      <c r="TXC129" s="183"/>
      <c r="TXD129" s="184"/>
      <c r="TXE129" s="183"/>
      <c r="TXF129" s="184"/>
      <c r="TXG129" s="183"/>
      <c r="TXH129" s="184"/>
      <c r="TXI129" s="183"/>
      <c r="TXJ129" s="184"/>
      <c r="TXK129" s="183"/>
      <c r="TXL129" s="184"/>
      <c r="TXM129" s="183"/>
      <c r="TXN129" s="184"/>
      <c r="TXO129" s="183"/>
      <c r="TXP129" s="184"/>
      <c r="TXQ129" s="183"/>
      <c r="TXR129" s="184"/>
      <c r="TXS129" s="183"/>
      <c r="TXT129" s="184"/>
      <c r="TXU129" s="183"/>
      <c r="TXV129" s="184"/>
      <c r="TXW129" s="183"/>
      <c r="TXX129" s="184"/>
      <c r="TXY129" s="183"/>
      <c r="TXZ129" s="184"/>
      <c r="TYA129" s="183"/>
      <c r="TYB129" s="184"/>
      <c r="TYC129" s="183"/>
      <c r="TYD129" s="184"/>
      <c r="TYE129" s="183"/>
      <c r="TYF129" s="184"/>
      <c r="TYG129" s="183"/>
      <c r="TYH129" s="184"/>
      <c r="TYI129" s="183"/>
      <c r="TYJ129" s="184"/>
      <c r="TYK129" s="183"/>
      <c r="TYL129" s="184"/>
      <c r="TYM129" s="183"/>
      <c r="TYN129" s="184"/>
      <c r="TYO129" s="183"/>
      <c r="TYP129" s="184"/>
      <c r="TYQ129" s="183"/>
      <c r="TYR129" s="184"/>
      <c r="TYS129" s="183"/>
      <c r="TYT129" s="184"/>
      <c r="TYU129" s="183"/>
      <c r="TYV129" s="184"/>
      <c r="TYW129" s="183"/>
      <c r="TYX129" s="184"/>
      <c r="TYY129" s="183"/>
      <c r="TYZ129" s="184"/>
      <c r="TZA129" s="183"/>
      <c r="TZB129" s="184"/>
      <c r="TZC129" s="183"/>
      <c r="TZD129" s="184"/>
      <c r="TZE129" s="183"/>
      <c r="TZF129" s="184"/>
      <c r="TZG129" s="183"/>
      <c r="TZH129" s="184"/>
      <c r="TZI129" s="183"/>
      <c r="TZJ129" s="184"/>
      <c r="TZK129" s="183"/>
      <c r="TZL129" s="184"/>
      <c r="TZM129" s="183"/>
      <c r="TZN129" s="184"/>
      <c r="TZO129" s="183"/>
      <c r="TZP129" s="184"/>
      <c r="TZQ129" s="183"/>
      <c r="TZR129" s="184"/>
      <c r="TZS129" s="183"/>
      <c r="TZT129" s="184"/>
      <c r="TZU129" s="183"/>
      <c r="TZV129" s="184"/>
      <c r="TZW129" s="183"/>
      <c r="TZX129" s="184"/>
      <c r="TZY129" s="183"/>
      <c r="TZZ129" s="184"/>
      <c r="UAA129" s="183"/>
      <c r="UAB129" s="184"/>
      <c r="UAC129" s="183"/>
      <c r="UAD129" s="184"/>
      <c r="UAE129" s="183"/>
      <c r="UAF129" s="184"/>
      <c r="UAG129" s="183"/>
      <c r="UAH129" s="184"/>
      <c r="UAI129" s="183"/>
      <c r="UAJ129" s="184"/>
      <c r="UAK129" s="183"/>
      <c r="UAL129" s="184"/>
      <c r="UAM129" s="183"/>
      <c r="UAN129" s="184"/>
      <c r="UAO129" s="183"/>
      <c r="UAP129" s="184"/>
      <c r="UAQ129" s="183"/>
      <c r="UAR129" s="184"/>
      <c r="UAS129" s="183"/>
      <c r="UAT129" s="184"/>
      <c r="UAU129" s="183"/>
      <c r="UAV129" s="184"/>
      <c r="UAW129" s="183"/>
      <c r="UAX129" s="184"/>
      <c r="UAY129" s="183"/>
      <c r="UAZ129" s="184"/>
      <c r="UBA129" s="183"/>
      <c r="UBB129" s="184"/>
      <c r="UBC129" s="183"/>
      <c r="UBD129" s="184"/>
      <c r="UBE129" s="183"/>
      <c r="UBF129" s="184"/>
      <c r="UBG129" s="183"/>
      <c r="UBH129" s="184"/>
      <c r="UBI129" s="183"/>
      <c r="UBJ129" s="184"/>
      <c r="UBK129" s="183"/>
      <c r="UBL129" s="184"/>
      <c r="UBM129" s="183"/>
      <c r="UBN129" s="184"/>
      <c r="UBO129" s="183"/>
      <c r="UBP129" s="184"/>
      <c r="UBQ129" s="183"/>
      <c r="UBR129" s="184"/>
      <c r="UBS129" s="183"/>
      <c r="UBT129" s="184"/>
      <c r="UBU129" s="183"/>
      <c r="UBV129" s="184"/>
      <c r="UBW129" s="183"/>
      <c r="UBX129" s="184"/>
      <c r="UBY129" s="183"/>
      <c r="UBZ129" s="184"/>
      <c r="UCA129" s="183"/>
      <c r="UCB129" s="184"/>
      <c r="UCC129" s="183"/>
      <c r="UCD129" s="184"/>
      <c r="UCE129" s="183"/>
      <c r="UCF129" s="184"/>
      <c r="UCG129" s="183"/>
      <c r="UCH129" s="184"/>
      <c r="UCI129" s="183"/>
      <c r="UCJ129" s="184"/>
      <c r="UCK129" s="183"/>
      <c r="UCL129" s="184"/>
      <c r="UCM129" s="183"/>
      <c r="UCN129" s="184"/>
      <c r="UCO129" s="183"/>
      <c r="UCP129" s="184"/>
      <c r="UCQ129" s="183"/>
      <c r="UCR129" s="184"/>
      <c r="UCS129" s="183"/>
      <c r="UCT129" s="184"/>
      <c r="UCU129" s="183"/>
      <c r="UCV129" s="184"/>
      <c r="UCW129" s="183"/>
      <c r="UCX129" s="184"/>
      <c r="UCY129" s="183"/>
      <c r="UCZ129" s="184"/>
      <c r="UDA129" s="183"/>
      <c r="UDB129" s="184"/>
      <c r="UDC129" s="183"/>
      <c r="UDD129" s="184"/>
      <c r="UDE129" s="183"/>
      <c r="UDF129" s="184"/>
      <c r="UDG129" s="183"/>
      <c r="UDH129" s="184"/>
      <c r="UDI129" s="183"/>
      <c r="UDJ129" s="184"/>
      <c r="UDK129" s="183"/>
      <c r="UDL129" s="184"/>
      <c r="UDM129" s="183"/>
      <c r="UDN129" s="184"/>
      <c r="UDO129" s="183"/>
      <c r="UDP129" s="184"/>
      <c r="UDQ129" s="183"/>
      <c r="UDR129" s="184"/>
      <c r="UDS129" s="183"/>
      <c r="UDT129" s="184"/>
      <c r="UDU129" s="183"/>
      <c r="UDV129" s="184"/>
      <c r="UDW129" s="183"/>
      <c r="UDX129" s="184"/>
      <c r="UDY129" s="183"/>
      <c r="UDZ129" s="184"/>
      <c r="UEA129" s="183"/>
      <c r="UEB129" s="184"/>
      <c r="UEC129" s="183"/>
      <c r="UED129" s="184"/>
      <c r="UEE129" s="183"/>
      <c r="UEF129" s="184"/>
      <c r="UEG129" s="183"/>
      <c r="UEH129" s="184"/>
      <c r="UEI129" s="183"/>
      <c r="UEJ129" s="184"/>
      <c r="UEK129" s="183"/>
      <c r="UEL129" s="184"/>
      <c r="UEM129" s="183"/>
      <c r="UEN129" s="184"/>
      <c r="UEO129" s="183"/>
      <c r="UEP129" s="184"/>
      <c r="UEQ129" s="183"/>
      <c r="UER129" s="184"/>
      <c r="UES129" s="183"/>
      <c r="UET129" s="184"/>
      <c r="UEU129" s="183"/>
      <c r="UEV129" s="184"/>
      <c r="UEW129" s="183"/>
      <c r="UEX129" s="184"/>
      <c r="UEY129" s="183"/>
      <c r="UEZ129" s="184"/>
      <c r="UFA129" s="183"/>
      <c r="UFB129" s="184"/>
      <c r="UFC129" s="183"/>
      <c r="UFD129" s="184"/>
      <c r="UFE129" s="183"/>
      <c r="UFF129" s="184"/>
      <c r="UFG129" s="183"/>
      <c r="UFH129" s="184"/>
      <c r="UFI129" s="183"/>
      <c r="UFJ129" s="184"/>
      <c r="UFK129" s="183"/>
      <c r="UFL129" s="184"/>
      <c r="UFM129" s="183"/>
      <c r="UFN129" s="184"/>
      <c r="UFO129" s="183"/>
      <c r="UFP129" s="184"/>
      <c r="UFQ129" s="183"/>
      <c r="UFR129" s="184"/>
      <c r="UFS129" s="183"/>
      <c r="UFT129" s="184"/>
      <c r="UFU129" s="183"/>
      <c r="UFV129" s="184"/>
      <c r="UFW129" s="183"/>
      <c r="UFX129" s="184"/>
      <c r="UFY129" s="183"/>
      <c r="UFZ129" s="184"/>
      <c r="UGA129" s="183"/>
      <c r="UGB129" s="184"/>
      <c r="UGC129" s="183"/>
      <c r="UGD129" s="184"/>
      <c r="UGE129" s="183"/>
      <c r="UGF129" s="184"/>
      <c r="UGG129" s="183"/>
      <c r="UGH129" s="184"/>
      <c r="UGI129" s="183"/>
      <c r="UGJ129" s="184"/>
      <c r="UGK129" s="183"/>
      <c r="UGL129" s="184"/>
      <c r="UGM129" s="183"/>
      <c r="UGN129" s="184"/>
      <c r="UGO129" s="183"/>
      <c r="UGP129" s="184"/>
      <c r="UGQ129" s="183"/>
      <c r="UGR129" s="184"/>
      <c r="UGS129" s="183"/>
      <c r="UGT129" s="184"/>
      <c r="UGU129" s="183"/>
      <c r="UGV129" s="184"/>
      <c r="UGW129" s="183"/>
      <c r="UGX129" s="184"/>
      <c r="UGY129" s="183"/>
      <c r="UGZ129" s="184"/>
      <c r="UHA129" s="183"/>
      <c r="UHB129" s="184"/>
      <c r="UHC129" s="183"/>
      <c r="UHD129" s="184"/>
      <c r="UHE129" s="183"/>
      <c r="UHF129" s="184"/>
      <c r="UHG129" s="183"/>
      <c r="UHH129" s="184"/>
      <c r="UHI129" s="183"/>
      <c r="UHJ129" s="184"/>
      <c r="UHK129" s="183"/>
      <c r="UHL129" s="184"/>
      <c r="UHM129" s="183"/>
      <c r="UHN129" s="184"/>
      <c r="UHO129" s="183"/>
      <c r="UHP129" s="184"/>
      <c r="UHQ129" s="183"/>
      <c r="UHR129" s="184"/>
      <c r="UHS129" s="183"/>
      <c r="UHT129" s="184"/>
      <c r="UHU129" s="183"/>
      <c r="UHV129" s="184"/>
      <c r="UHW129" s="183"/>
      <c r="UHX129" s="184"/>
      <c r="UHY129" s="183"/>
      <c r="UHZ129" s="184"/>
      <c r="UIA129" s="183"/>
      <c r="UIB129" s="184"/>
      <c r="UIC129" s="183"/>
      <c r="UID129" s="184"/>
      <c r="UIE129" s="183"/>
      <c r="UIF129" s="184"/>
      <c r="UIG129" s="183"/>
      <c r="UIH129" s="184"/>
      <c r="UII129" s="183"/>
      <c r="UIJ129" s="184"/>
      <c r="UIK129" s="183"/>
      <c r="UIL129" s="184"/>
      <c r="UIM129" s="183"/>
      <c r="UIN129" s="184"/>
      <c r="UIO129" s="183"/>
      <c r="UIP129" s="184"/>
      <c r="UIQ129" s="183"/>
      <c r="UIR129" s="184"/>
      <c r="UIS129" s="183"/>
      <c r="UIT129" s="184"/>
      <c r="UIU129" s="183"/>
      <c r="UIV129" s="184"/>
      <c r="UIW129" s="183"/>
      <c r="UIX129" s="184"/>
      <c r="UIY129" s="183"/>
      <c r="UIZ129" s="184"/>
      <c r="UJA129" s="183"/>
      <c r="UJB129" s="184"/>
      <c r="UJC129" s="183"/>
      <c r="UJD129" s="184"/>
      <c r="UJE129" s="183"/>
      <c r="UJF129" s="184"/>
      <c r="UJG129" s="183"/>
      <c r="UJH129" s="184"/>
      <c r="UJI129" s="183"/>
      <c r="UJJ129" s="184"/>
      <c r="UJK129" s="183"/>
      <c r="UJL129" s="184"/>
      <c r="UJM129" s="183"/>
      <c r="UJN129" s="184"/>
      <c r="UJO129" s="183"/>
      <c r="UJP129" s="184"/>
      <c r="UJQ129" s="183"/>
      <c r="UJR129" s="184"/>
      <c r="UJS129" s="183"/>
      <c r="UJT129" s="184"/>
      <c r="UJU129" s="183"/>
      <c r="UJV129" s="184"/>
      <c r="UJW129" s="183"/>
      <c r="UJX129" s="184"/>
      <c r="UJY129" s="183"/>
      <c r="UJZ129" s="184"/>
      <c r="UKA129" s="183"/>
      <c r="UKB129" s="184"/>
      <c r="UKC129" s="183"/>
      <c r="UKD129" s="184"/>
      <c r="UKE129" s="183"/>
      <c r="UKF129" s="184"/>
      <c r="UKG129" s="183"/>
      <c r="UKH129" s="184"/>
      <c r="UKI129" s="183"/>
      <c r="UKJ129" s="184"/>
      <c r="UKK129" s="183"/>
      <c r="UKL129" s="184"/>
      <c r="UKM129" s="183"/>
      <c r="UKN129" s="184"/>
      <c r="UKO129" s="183"/>
      <c r="UKP129" s="184"/>
      <c r="UKQ129" s="183"/>
      <c r="UKR129" s="184"/>
      <c r="UKS129" s="183"/>
      <c r="UKT129" s="184"/>
      <c r="UKU129" s="183"/>
      <c r="UKV129" s="184"/>
      <c r="UKW129" s="183"/>
      <c r="UKX129" s="184"/>
      <c r="UKY129" s="183"/>
      <c r="UKZ129" s="184"/>
      <c r="ULA129" s="183"/>
      <c r="ULB129" s="184"/>
      <c r="ULC129" s="183"/>
      <c r="ULD129" s="184"/>
      <c r="ULE129" s="183"/>
      <c r="ULF129" s="184"/>
      <c r="ULG129" s="183"/>
      <c r="ULH129" s="184"/>
      <c r="ULI129" s="183"/>
      <c r="ULJ129" s="184"/>
      <c r="ULK129" s="183"/>
      <c r="ULL129" s="184"/>
      <c r="ULM129" s="183"/>
      <c r="ULN129" s="184"/>
      <c r="ULO129" s="183"/>
      <c r="ULP129" s="184"/>
      <c r="ULQ129" s="183"/>
      <c r="ULR129" s="184"/>
      <c r="ULS129" s="183"/>
      <c r="ULT129" s="184"/>
      <c r="ULU129" s="183"/>
      <c r="ULV129" s="184"/>
      <c r="ULW129" s="183"/>
      <c r="ULX129" s="184"/>
      <c r="ULY129" s="183"/>
      <c r="ULZ129" s="184"/>
      <c r="UMA129" s="183"/>
      <c r="UMB129" s="184"/>
      <c r="UMC129" s="183"/>
      <c r="UMD129" s="184"/>
      <c r="UME129" s="183"/>
      <c r="UMF129" s="184"/>
      <c r="UMG129" s="183"/>
      <c r="UMH129" s="184"/>
      <c r="UMI129" s="183"/>
      <c r="UMJ129" s="184"/>
      <c r="UMK129" s="183"/>
      <c r="UML129" s="184"/>
      <c r="UMM129" s="183"/>
      <c r="UMN129" s="184"/>
      <c r="UMO129" s="183"/>
      <c r="UMP129" s="184"/>
      <c r="UMQ129" s="183"/>
      <c r="UMR129" s="184"/>
      <c r="UMS129" s="183"/>
      <c r="UMT129" s="184"/>
      <c r="UMU129" s="183"/>
      <c r="UMV129" s="184"/>
      <c r="UMW129" s="183"/>
      <c r="UMX129" s="184"/>
      <c r="UMY129" s="183"/>
      <c r="UMZ129" s="184"/>
      <c r="UNA129" s="183"/>
      <c r="UNB129" s="184"/>
      <c r="UNC129" s="183"/>
      <c r="UND129" s="184"/>
      <c r="UNE129" s="183"/>
      <c r="UNF129" s="184"/>
      <c r="UNG129" s="183"/>
      <c r="UNH129" s="184"/>
      <c r="UNI129" s="183"/>
      <c r="UNJ129" s="184"/>
      <c r="UNK129" s="183"/>
      <c r="UNL129" s="184"/>
      <c r="UNM129" s="183"/>
      <c r="UNN129" s="184"/>
      <c r="UNO129" s="183"/>
      <c r="UNP129" s="184"/>
      <c r="UNQ129" s="183"/>
      <c r="UNR129" s="184"/>
      <c r="UNS129" s="183"/>
      <c r="UNT129" s="184"/>
      <c r="UNU129" s="183"/>
      <c r="UNV129" s="184"/>
      <c r="UNW129" s="183"/>
      <c r="UNX129" s="184"/>
      <c r="UNY129" s="183"/>
      <c r="UNZ129" s="184"/>
      <c r="UOA129" s="183"/>
      <c r="UOB129" s="184"/>
      <c r="UOC129" s="183"/>
      <c r="UOD129" s="184"/>
      <c r="UOE129" s="183"/>
      <c r="UOF129" s="184"/>
      <c r="UOG129" s="183"/>
      <c r="UOH129" s="184"/>
      <c r="UOI129" s="183"/>
      <c r="UOJ129" s="184"/>
      <c r="UOK129" s="183"/>
      <c r="UOL129" s="184"/>
      <c r="UOM129" s="183"/>
      <c r="UON129" s="184"/>
      <c r="UOO129" s="183"/>
      <c r="UOP129" s="184"/>
      <c r="UOQ129" s="183"/>
      <c r="UOR129" s="184"/>
      <c r="UOS129" s="183"/>
      <c r="UOT129" s="184"/>
      <c r="UOU129" s="183"/>
      <c r="UOV129" s="184"/>
      <c r="UOW129" s="183"/>
      <c r="UOX129" s="184"/>
      <c r="UOY129" s="183"/>
      <c r="UOZ129" s="184"/>
      <c r="UPA129" s="183"/>
      <c r="UPB129" s="184"/>
      <c r="UPC129" s="183"/>
      <c r="UPD129" s="184"/>
      <c r="UPE129" s="183"/>
      <c r="UPF129" s="184"/>
      <c r="UPG129" s="183"/>
      <c r="UPH129" s="184"/>
      <c r="UPI129" s="183"/>
      <c r="UPJ129" s="184"/>
      <c r="UPK129" s="183"/>
      <c r="UPL129" s="184"/>
      <c r="UPM129" s="183"/>
      <c r="UPN129" s="184"/>
      <c r="UPO129" s="183"/>
      <c r="UPP129" s="184"/>
      <c r="UPQ129" s="183"/>
      <c r="UPR129" s="184"/>
      <c r="UPS129" s="183"/>
      <c r="UPT129" s="184"/>
      <c r="UPU129" s="183"/>
      <c r="UPV129" s="184"/>
      <c r="UPW129" s="183"/>
      <c r="UPX129" s="184"/>
      <c r="UPY129" s="183"/>
      <c r="UPZ129" s="184"/>
      <c r="UQA129" s="183"/>
      <c r="UQB129" s="184"/>
      <c r="UQC129" s="183"/>
      <c r="UQD129" s="184"/>
      <c r="UQE129" s="183"/>
      <c r="UQF129" s="184"/>
      <c r="UQG129" s="183"/>
      <c r="UQH129" s="184"/>
      <c r="UQI129" s="183"/>
      <c r="UQJ129" s="184"/>
      <c r="UQK129" s="183"/>
      <c r="UQL129" s="184"/>
      <c r="UQM129" s="183"/>
      <c r="UQN129" s="184"/>
      <c r="UQO129" s="183"/>
      <c r="UQP129" s="184"/>
      <c r="UQQ129" s="183"/>
      <c r="UQR129" s="184"/>
      <c r="UQS129" s="183"/>
      <c r="UQT129" s="184"/>
      <c r="UQU129" s="183"/>
      <c r="UQV129" s="184"/>
      <c r="UQW129" s="183"/>
      <c r="UQX129" s="184"/>
      <c r="UQY129" s="183"/>
      <c r="UQZ129" s="184"/>
      <c r="URA129" s="183"/>
      <c r="URB129" s="184"/>
      <c r="URC129" s="183"/>
      <c r="URD129" s="184"/>
      <c r="URE129" s="183"/>
      <c r="URF129" s="184"/>
      <c r="URG129" s="183"/>
      <c r="URH129" s="184"/>
      <c r="URI129" s="183"/>
      <c r="URJ129" s="184"/>
      <c r="URK129" s="183"/>
      <c r="URL129" s="184"/>
      <c r="URM129" s="183"/>
      <c r="URN129" s="184"/>
      <c r="URO129" s="183"/>
      <c r="URP129" s="184"/>
      <c r="URQ129" s="183"/>
      <c r="URR129" s="184"/>
      <c r="URS129" s="183"/>
      <c r="URT129" s="184"/>
      <c r="URU129" s="183"/>
      <c r="URV129" s="184"/>
      <c r="URW129" s="183"/>
      <c r="URX129" s="184"/>
      <c r="URY129" s="183"/>
      <c r="URZ129" s="184"/>
      <c r="USA129" s="183"/>
      <c r="USB129" s="184"/>
      <c r="USC129" s="183"/>
      <c r="USD129" s="184"/>
      <c r="USE129" s="183"/>
      <c r="USF129" s="184"/>
      <c r="USG129" s="183"/>
      <c r="USH129" s="184"/>
      <c r="USI129" s="183"/>
      <c r="USJ129" s="184"/>
      <c r="USK129" s="183"/>
      <c r="USL129" s="184"/>
      <c r="USM129" s="183"/>
      <c r="USN129" s="184"/>
      <c r="USO129" s="183"/>
      <c r="USP129" s="184"/>
      <c r="USQ129" s="183"/>
      <c r="USR129" s="184"/>
      <c r="USS129" s="183"/>
      <c r="UST129" s="184"/>
      <c r="USU129" s="183"/>
      <c r="USV129" s="184"/>
      <c r="USW129" s="183"/>
      <c r="USX129" s="184"/>
      <c r="USY129" s="183"/>
      <c r="USZ129" s="184"/>
      <c r="UTA129" s="183"/>
      <c r="UTB129" s="184"/>
      <c r="UTC129" s="183"/>
      <c r="UTD129" s="184"/>
      <c r="UTE129" s="183"/>
      <c r="UTF129" s="184"/>
      <c r="UTG129" s="183"/>
      <c r="UTH129" s="184"/>
      <c r="UTI129" s="183"/>
      <c r="UTJ129" s="184"/>
      <c r="UTK129" s="183"/>
      <c r="UTL129" s="184"/>
      <c r="UTM129" s="183"/>
      <c r="UTN129" s="184"/>
      <c r="UTO129" s="183"/>
      <c r="UTP129" s="184"/>
      <c r="UTQ129" s="183"/>
      <c r="UTR129" s="184"/>
      <c r="UTS129" s="183"/>
      <c r="UTT129" s="184"/>
      <c r="UTU129" s="183"/>
      <c r="UTV129" s="184"/>
      <c r="UTW129" s="183"/>
      <c r="UTX129" s="184"/>
      <c r="UTY129" s="183"/>
      <c r="UTZ129" s="184"/>
      <c r="UUA129" s="183"/>
      <c r="UUB129" s="184"/>
      <c r="UUC129" s="183"/>
      <c r="UUD129" s="184"/>
      <c r="UUE129" s="183"/>
      <c r="UUF129" s="184"/>
      <c r="UUG129" s="183"/>
      <c r="UUH129" s="184"/>
      <c r="UUI129" s="183"/>
      <c r="UUJ129" s="184"/>
      <c r="UUK129" s="183"/>
      <c r="UUL129" s="184"/>
      <c r="UUM129" s="183"/>
      <c r="UUN129" s="184"/>
      <c r="UUO129" s="183"/>
      <c r="UUP129" s="184"/>
      <c r="UUQ129" s="183"/>
      <c r="UUR129" s="184"/>
      <c r="UUS129" s="183"/>
      <c r="UUT129" s="184"/>
      <c r="UUU129" s="183"/>
      <c r="UUV129" s="184"/>
      <c r="UUW129" s="183"/>
      <c r="UUX129" s="184"/>
      <c r="UUY129" s="183"/>
      <c r="UUZ129" s="184"/>
      <c r="UVA129" s="183"/>
      <c r="UVB129" s="184"/>
      <c r="UVC129" s="183"/>
      <c r="UVD129" s="184"/>
      <c r="UVE129" s="183"/>
      <c r="UVF129" s="184"/>
      <c r="UVG129" s="183"/>
      <c r="UVH129" s="184"/>
      <c r="UVI129" s="183"/>
      <c r="UVJ129" s="184"/>
      <c r="UVK129" s="183"/>
      <c r="UVL129" s="184"/>
      <c r="UVM129" s="183"/>
      <c r="UVN129" s="184"/>
      <c r="UVO129" s="183"/>
      <c r="UVP129" s="184"/>
      <c r="UVQ129" s="183"/>
      <c r="UVR129" s="184"/>
      <c r="UVS129" s="183"/>
      <c r="UVT129" s="184"/>
      <c r="UVU129" s="183"/>
      <c r="UVV129" s="184"/>
      <c r="UVW129" s="183"/>
      <c r="UVX129" s="184"/>
      <c r="UVY129" s="183"/>
      <c r="UVZ129" s="184"/>
      <c r="UWA129" s="183"/>
      <c r="UWB129" s="184"/>
      <c r="UWC129" s="183"/>
      <c r="UWD129" s="184"/>
      <c r="UWE129" s="183"/>
      <c r="UWF129" s="184"/>
      <c r="UWG129" s="183"/>
      <c r="UWH129" s="184"/>
      <c r="UWI129" s="183"/>
      <c r="UWJ129" s="184"/>
      <c r="UWK129" s="183"/>
      <c r="UWL129" s="184"/>
      <c r="UWM129" s="183"/>
      <c r="UWN129" s="184"/>
      <c r="UWO129" s="183"/>
      <c r="UWP129" s="184"/>
      <c r="UWQ129" s="183"/>
      <c r="UWR129" s="184"/>
      <c r="UWS129" s="183"/>
      <c r="UWT129" s="184"/>
      <c r="UWU129" s="183"/>
      <c r="UWV129" s="184"/>
      <c r="UWW129" s="183"/>
      <c r="UWX129" s="184"/>
      <c r="UWY129" s="183"/>
      <c r="UWZ129" s="184"/>
      <c r="UXA129" s="183"/>
      <c r="UXB129" s="184"/>
      <c r="UXC129" s="183"/>
      <c r="UXD129" s="184"/>
      <c r="UXE129" s="183"/>
      <c r="UXF129" s="184"/>
      <c r="UXG129" s="183"/>
      <c r="UXH129" s="184"/>
      <c r="UXI129" s="183"/>
      <c r="UXJ129" s="184"/>
      <c r="UXK129" s="183"/>
      <c r="UXL129" s="184"/>
      <c r="UXM129" s="183"/>
      <c r="UXN129" s="184"/>
      <c r="UXO129" s="183"/>
      <c r="UXP129" s="184"/>
      <c r="UXQ129" s="183"/>
      <c r="UXR129" s="184"/>
      <c r="UXS129" s="183"/>
      <c r="UXT129" s="184"/>
      <c r="UXU129" s="183"/>
      <c r="UXV129" s="184"/>
      <c r="UXW129" s="183"/>
      <c r="UXX129" s="184"/>
      <c r="UXY129" s="183"/>
      <c r="UXZ129" s="184"/>
      <c r="UYA129" s="183"/>
      <c r="UYB129" s="184"/>
      <c r="UYC129" s="183"/>
      <c r="UYD129" s="184"/>
      <c r="UYE129" s="183"/>
      <c r="UYF129" s="184"/>
      <c r="UYG129" s="183"/>
      <c r="UYH129" s="184"/>
      <c r="UYI129" s="183"/>
      <c r="UYJ129" s="184"/>
      <c r="UYK129" s="183"/>
      <c r="UYL129" s="184"/>
      <c r="UYM129" s="183"/>
      <c r="UYN129" s="184"/>
      <c r="UYO129" s="183"/>
      <c r="UYP129" s="184"/>
      <c r="UYQ129" s="183"/>
      <c r="UYR129" s="184"/>
      <c r="UYS129" s="183"/>
      <c r="UYT129" s="184"/>
      <c r="UYU129" s="183"/>
      <c r="UYV129" s="184"/>
      <c r="UYW129" s="183"/>
      <c r="UYX129" s="184"/>
      <c r="UYY129" s="183"/>
      <c r="UYZ129" s="184"/>
      <c r="UZA129" s="183"/>
      <c r="UZB129" s="184"/>
      <c r="UZC129" s="183"/>
      <c r="UZD129" s="184"/>
      <c r="UZE129" s="183"/>
      <c r="UZF129" s="184"/>
      <c r="UZG129" s="183"/>
      <c r="UZH129" s="184"/>
      <c r="UZI129" s="183"/>
      <c r="UZJ129" s="184"/>
      <c r="UZK129" s="183"/>
      <c r="UZL129" s="184"/>
      <c r="UZM129" s="183"/>
      <c r="UZN129" s="184"/>
      <c r="UZO129" s="183"/>
      <c r="UZP129" s="184"/>
      <c r="UZQ129" s="183"/>
      <c r="UZR129" s="184"/>
      <c r="UZS129" s="183"/>
      <c r="UZT129" s="184"/>
      <c r="UZU129" s="183"/>
      <c r="UZV129" s="184"/>
      <c r="UZW129" s="183"/>
      <c r="UZX129" s="184"/>
      <c r="UZY129" s="183"/>
      <c r="UZZ129" s="184"/>
      <c r="VAA129" s="183"/>
      <c r="VAB129" s="184"/>
      <c r="VAC129" s="183"/>
      <c r="VAD129" s="184"/>
      <c r="VAE129" s="183"/>
      <c r="VAF129" s="184"/>
      <c r="VAG129" s="183"/>
      <c r="VAH129" s="184"/>
      <c r="VAI129" s="183"/>
      <c r="VAJ129" s="184"/>
      <c r="VAK129" s="183"/>
      <c r="VAL129" s="184"/>
      <c r="VAM129" s="183"/>
      <c r="VAN129" s="184"/>
      <c r="VAO129" s="183"/>
      <c r="VAP129" s="184"/>
      <c r="VAQ129" s="183"/>
      <c r="VAR129" s="184"/>
      <c r="VAS129" s="183"/>
      <c r="VAT129" s="184"/>
      <c r="VAU129" s="183"/>
      <c r="VAV129" s="184"/>
      <c r="VAW129" s="183"/>
      <c r="VAX129" s="184"/>
      <c r="VAY129" s="183"/>
      <c r="VAZ129" s="184"/>
      <c r="VBA129" s="183"/>
      <c r="VBB129" s="184"/>
      <c r="VBC129" s="183"/>
      <c r="VBD129" s="184"/>
      <c r="VBE129" s="183"/>
      <c r="VBF129" s="184"/>
      <c r="VBG129" s="183"/>
      <c r="VBH129" s="184"/>
      <c r="VBI129" s="183"/>
      <c r="VBJ129" s="184"/>
      <c r="VBK129" s="183"/>
      <c r="VBL129" s="184"/>
      <c r="VBM129" s="183"/>
      <c r="VBN129" s="184"/>
      <c r="VBO129" s="183"/>
      <c r="VBP129" s="184"/>
      <c r="VBQ129" s="183"/>
      <c r="VBR129" s="184"/>
      <c r="VBS129" s="183"/>
      <c r="VBT129" s="184"/>
      <c r="VBU129" s="183"/>
      <c r="VBV129" s="184"/>
      <c r="VBW129" s="183"/>
      <c r="VBX129" s="184"/>
      <c r="VBY129" s="183"/>
      <c r="VBZ129" s="184"/>
      <c r="VCA129" s="183"/>
      <c r="VCB129" s="184"/>
      <c r="VCC129" s="183"/>
      <c r="VCD129" s="184"/>
      <c r="VCE129" s="183"/>
      <c r="VCF129" s="184"/>
      <c r="VCG129" s="183"/>
      <c r="VCH129" s="184"/>
      <c r="VCI129" s="183"/>
      <c r="VCJ129" s="184"/>
      <c r="VCK129" s="183"/>
      <c r="VCL129" s="184"/>
      <c r="VCM129" s="183"/>
      <c r="VCN129" s="184"/>
      <c r="VCO129" s="183"/>
      <c r="VCP129" s="184"/>
      <c r="VCQ129" s="183"/>
      <c r="VCR129" s="184"/>
      <c r="VCS129" s="183"/>
      <c r="VCT129" s="184"/>
      <c r="VCU129" s="183"/>
      <c r="VCV129" s="184"/>
      <c r="VCW129" s="183"/>
      <c r="VCX129" s="184"/>
      <c r="VCY129" s="183"/>
      <c r="VCZ129" s="184"/>
      <c r="VDA129" s="183"/>
      <c r="VDB129" s="184"/>
      <c r="VDC129" s="183"/>
      <c r="VDD129" s="184"/>
      <c r="VDE129" s="183"/>
      <c r="VDF129" s="184"/>
      <c r="VDG129" s="183"/>
      <c r="VDH129" s="184"/>
      <c r="VDI129" s="183"/>
      <c r="VDJ129" s="184"/>
      <c r="VDK129" s="183"/>
      <c r="VDL129" s="184"/>
      <c r="VDM129" s="183"/>
      <c r="VDN129" s="184"/>
      <c r="VDO129" s="183"/>
      <c r="VDP129" s="184"/>
      <c r="VDQ129" s="183"/>
      <c r="VDR129" s="184"/>
      <c r="VDS129" s="183"/>
      <c r="VDT129" s="184"/>
      <c r="VDU129" s="183"/>
      <c r="VDV129" s="184"/>
      <c r="VDW129" s="183"/>
      <c r="VDX129" s="184"/>
      <c r="VDY129" s="183"/>
      <c r="VDZ129" s="184"/>
      <c r="VEA129" s="183"/>
      <c r="VEB129" s="184"/>
      <c r="VEC129" s="183"/>
      <c r="VED129" s="184"/>
      <c r="VEE129" s="183"/>
      <c r="VEF129" s="184"/>
      <c r="VEG129" s="183"/>
      <c r="VEH129" s="184"/>
      <c r="VEI129" s="183"/>
      <c r="VEJ129" s="184"/>
      <c r="VEK129" s="183"/>
      <c r="VEL129" s="184"/>
      <c r="VEM129" s="183"/>
      <c r="VEN129" s="184"/>
      <c r="VEO129" s="183"/>
      <c r="VEP129" s="184"/>
      <c r="VEQ129" s="183"/>
      <c r="VER129" s="184"/>
      <c r="VES129" s="183"/>
      <c r="VET129" s="184"/>
      <c r="VEU129" s="183"/>
      <c r="VEV129" s="184"/>
      <c r="VEW129" s="183"/>
      <c r="VEX129" s="184"/>
      <c r="VEY129" s="183"/>
      <c r="VEZ129" s="184"/>
      <c r="VFA129" s="183"/>
      <c r="VFB129" s="184"/>
      <c r="VFC129" s="183"/>
      <c r="VFD129" s="184"/>
      <c r="VFE129" s="183"/>
      <c r="VFF129" s="184"/>
      <c r="VFG129" s="183"/>
      <c r="VFH129" s="184"/>
      <c r="VFI129" s="183"/>
      <c r="VFJ129" s="184"/>
      <c r="VFK129" s="183"/>
      <c r="VFL129" s="184"/>
      <c r="VFM129" s="183"/>
      <c r="VFN129" s="184"/>
      <c r="VFO129" s="183"/>
      <c r="VFP129" s="184"/>
      <c r="VFQ129" s="183"/>
      <c r="VFR129" s="184"/>
      <c r="VFS129" s="183"/>
      <c r="VFT129" s="184"/>
      <c r="VFU129" s="183"/>
      <c r="VFV129" s="184"/>
      <c r="VFW129" s="183"/>
      <c r="VFX129" s="184"/>
      <c r="VFY129" s="183"/>
      <c r="VFZ129" s="184"/>
      <c r="VGA129" s="183"/>
      <c r="VGB129" s="184"/>
      <c r="VGC129" s="183"/>
      <c r="VGD129" s="184"/>
      <c r="VGE129" s="183"/>
      <c r="VGF129" s="184"/>
      <c r="VGG129" s="183"/>
      <c r="VGH129" s="184"/>
      <c r="VGI129" s="183"/>
      <c r="VGJ129" s="184"/>
      <c r="VGK129" s="183"/>
      <c r="VGL129" s="184"/>
      <c r="VGM129" s="183"/>
      <c r="VGN129" s="184"/>
      <c r="VGO129" s="183"/>
      <c r="VGP129" s="184"/>
      <c r="VGQ129" s="183"/>
      <c r="VGR129" s="184"/>
      <c r="VGS129" s="183"/>
      <c r="VGT129" s="184"/>
      <c r="VGU129" s="183"/>
      <c r="VGV129" s="184"/>
      <c r="VGW129" s="183"/>
      <c r="VGX129" s="184"/>
      <c r="VGY129" s="183"/>
      <c r="VGZ129" s="184"/>
      <c r="VHA129" s="183"/>
      <c r="VHB129" s="184"/>
      <c r="VHC129" s="183"/>
      <c r="VHD129" s="184"/>
      <c r="VHE129" s="183"/>
      <c r="VHF129" s="184"/>
      <c r="VHG129" s="183"/>
      <c r="VHH129" s="184"/>
      <c r="VHI129" s="183"/>
      <c r="VHJ129" s="184"/>
      <c r="VHK129" s="183"/>
      <c r="VHL129" s="184"/>
      <c r="VHM129" s="183"/>
      <c r="VHN129" s="184"/>
      <c r="VHO129" s="183"/>
      <c r="VHP129" s="184"/>
      <c r="VHQ129" s="183"/>
      <c r="VHR129" s="184"/>
      <c r="VHS129" s="183"/>
      <c r="VHT129" s="184"/>
      <c r="VHU129" s="183"/>
      <c r="VHV129" s="184"/>
      <c r="VHW129" s="183"/>
      <c r="VHX129" s="184"/>
      <c r="VHY129" s="183"/>
      <c r="VHZ129" s="184"/>
      <c r="VIA129" s="183"/>
      <c r="VIB129" s="184"/>
      <c r="VIC129" s="183"/>
      <c r="VID129" s="184"/>
      <c r="VIE129" s="183"/>
      <c r="VIF129" s="184"/>
      <c r="VIG129" s="183"/>
      <c r="VIH129" s="184"/>
      <c r="VII129" s="183"/>
      <c r="VIJ129" s="184"/>
      <c r="VIK129" s="183"/>
      <c r="VIL129" s="184"/>
      <c r="VIM129" s="183"/>
      <c r="VIN129" s="184"/>
      <c r="VIO129" s="183"/>
      <c r="VIP129" s="184"/>
      <c r="VIQ129" s="183"/>
      <c r="VIR129" s="184"/>
      <c r="VIS129" s="183"/>
      <c r="VIT129" s="184"/>
      <c r="VIU129" s="183"/>
      <c r="VIV129" s="184"/>
      <c r="VIW129" s="183"/>
      <c r="VIX129" s="184"/>
      <c r="VIY129" s="183"/>
      <c r="VIZ129" s="184"/>
      <c r="VJA129" s="183"/>
      <c r="VJB129" s="184"/>
      <c r="VJC129" s="183"/>
      <c r="VJD129" s="184"/>
      <c r="VJE129" s="183"/>
      <c r="VJF129" s="184"/>
      <c r="VJG129" s="183"/>
      <c r="VJH129" s="184"/>
      <c r="VJI129" s="183"/>
      <c r="VJJ129" s="184"/>
      <c r="VJK129" s="183"/>
      <c r="VJL129" s="184"/>
      <c r="VJM129" s="183"/>
      <c r="VJN129" s="184"/>
      <c r="VJO129" s="183"/>
      <c r="VJP129" s="184"/>
      <c r="VJQ129" s="183"/>
      <c r="VJR129" s="184"/>
      <c r="VJS129" s="183"/>
      <c r="VJT129" s="184"/>
      <c r="VJU129" s="183"/>
      <c r="VJV129" s="184"/>
      <c r="VJW129" s="183"/>
      <c r="VJX129" s="184"/>
      <c r="VJY129" s="183"/>
      <c r="VJZ129" s="184"/>
      <c r="VKA129" s="183"/>
      <c r="VKB129" s="184"/>
      <c r="VKC129" s="183"/>
      <c r="VKD129" s="184"/>
      <c r="VKE129" s="183"/>
      <c r="VKF129" s="184"/>
      <c r="VKG129" s="183"/>
      <c r="VKH129" s="184"/>
      <c r="VKI129" s="183"/>
      <c r="VKJ129" s="184"/>
      <c r="VKK129" s="183"/>
      <c r="VKL129" s="184"/>
      <c r="VKM129" s="183"/>
      <c r="VKN129" s="184"/>
      <c r="VKO129" s="183"/>
      <c r="VKP129" s="184"/>
      <c r="VKQ129" s="183"/>
      <c r="VKR129" s="184"/>
      <c r="VKS129" s="183"/>
      <c r="VKT129" s="184"/>
      <c r="VKU129" s="183"/>
      <c r="VKV129" s="184"/>
      <c r="VKW129" s="183"/>
      <c r="VKX129" s="184"/>
      <c r="VKY129" s="183"/>
      <c r="VKZ129" s="184"/>
      <c r="VLA129" s="183"/>
      <c r="VLB129" s="184"/>
      <c r="VLC129" s="183"/>
      <c r="VLD129" s="184"/>
      <c r="VLE129" s="183"/>
      <c r="VLF129" s="184"/>
      <c r="VLG129" s="183"/>
      <c r="VLH129" s="184"/>
      <c r="VLI129" s="183"/>
      <c r="VLJ129" s="184"/>
      <c r="VLK129" s="183"/>
      <c r="VLL129" s="184"/>
      <c r="VLM129" s="183"/>
      <c r="VLN129" s="184"/>
      <c r="VLO129" s="183"/>
      <c r="VLP129" s="184"/>
      <c r="VLQ129" s="183"/>
      <c r="VLR129" s="184"/>
      <c r="VLS129" s="183"/>
      <c r="VLT129" s="184"/>
      <c r="VLU129" s="183"/>
      <c r="VLV129" s="184"/>
      <c r="VLW129" s="183"/>
      <c r="VLX129" s="184"/>
      <c r="VLY129" s="183"/>
      <c r="VLZ129" s="184"/>
      <c r="VMA129" s="183"/>
      <c r="VMB129" s="184"/>
      <c r="VMC129" s="183"/>
      <c r="VMD129" s="184"/>
      <c r="VME129" s="183"/>
      <c r="VMF129" s="184"/>
      <c r="VMG129" s="183"/>
      <c r="VMH129" s="184"/>
      <c r="VMI129" s="183"/>
      <c r="VMJ129" s="184"/>
      <c r="VMK129" s="183"/>
      <c r="VML129" s="184"/>
      <c r="VMM129" s="183"/>
      <c r="VMN129" s="184"/>
      <c r="VMO129" s="183"/>
      <c r="VMP129" s="184"/>
      <c r="VMQ129" s="183"/>
      <c r="VMR129" s="184"/>
      <c r="VMS129" s="183"/>
      <c r="VMT129" s="184"/>
      <c r="VMU129" s="183"/>
      <c r="VMV129" s="184"/>
      <c r="VMW129" s="183"/>
      <c r="VMX129" s="184"/>
      <c r="VMY129" s="183"/>
      <c r="VMZ129" s="184"/>
      <c r="VNA129" s="183"/>
      <c r="VNB129" s="184"/>
      <c r="VNC129" s="183"/>
      <c r="VND129" s="184"/>
      <c r="VNE129" s="183"/>
      <c r="VNF129" s="184"/>
      <c r="VNG129" s="183"/>
      <c r="VNH129" s="184"/>
      <c r="VNI129" s="183"/>
      <c r="VNJ129" s="184"/>
      <c r="VNK129" s="183"/>
      <c r="VNL129" s="184"/>
      <c r="VNM129" s="183"/>
      <c r="VNN129" s="184"/>
      <c r="VNO129" s="183"/>
      <c r="VNP129" s="184"/>
      <c r="VNQ129" s="183"/>
      <c r="VNR129" s="184"/>
      <c r="VNS129" s="183"/>
      <c r="VNT129" s="184"/>
      <c r="VNU129" s="183"/>
      <c r="VNV129" s="184"/>
      <c r="VNW129" s="183"/>
      <c r="VNX129" s="184"/>
      <c r="VNY129" s="183"/>
      <c r="VNZ129" s="184"/>
      <c r="VOA129" s="183"/>
      <c r="VOB129" s="184"/>
      <c r="VOC129" s="183"/>
      <c r="VOD129" s="184"/>
      <c r="VOE129" s="183"/>
      <c r="VOF129" s="184"/>
      <c r="VOG129" s="183"/>
      <c r="VOH129" s="184"/>
      <c r="VOI129" s="183"/>
      <c r="VOJ129" s="184"/>
      <c r="VOK129" s="183"/>
      <c r="VOL129" s="184"/>
      <c r="VOM129" s="183"/>
      <c r="VON129" s="184"/>
      <c r="VOO129" s="183"/>
      <c r="VOP129" s="184"/>
      <c r="VOQ129" s="183"/>
      <c r="VOR129" s="184"/>
      <c r="VOS129" s="183"/>
      <c r="VOT129" s="184"/>
      <c r="VOU129" s="183"/>
      <c r="VOV129" s="184"/>
      <c r="VOW129" s="183"/>
      <c r="VOX129" s="184"/>
      <c r="VOY129" s="183"/>
      <c r="VOZ129" s="184"/>
      <c r="VPA129" s="183"/>
      <c r="VPB129" s="184"/>
      <c r="VPC129" s="183"/>
      <c r="VPD129" s="184"/>
      <c r="VPE129" s="183"/>
      <c r="VPF129" s="184"/>
      <c r="VPG129" s="183"/>
      <c r="VPH129" s="184"/>
      <c r="VPI129" s="183"/>
      <c r="VPJ129" s="184"/>
      <c r="VPK129" s="183"/>
      <c r="VPL129" s="184"/>
      <c r="VPM129" s="183"/>
      <c r="VPN129" s="184"/>
      <c r="VPO129" s="183"/>
      <c r="VPP129" s="184"/>
      <c r="VPQ129" s="183"/>
      <c r="VPR129" s="184"/>
      <c r="VPS129" s="183"/>
      <c r="VPT129" s="184"/>
      <c r="VPU129" s="183"/>
      <c r="VPV129" s="184"/>
      <c r="VPW129" s="183"/>
      <c r="VPX129" s="184"/>
      <c r="VPY129" s="183"/>
      <c r="VPZ129" s="184"/>
      <c r="VQA129" s="183"/>
      <c r="VQB129" s="184"/>
      <c r="VQC129" s="183"/>
      <c r="VQD129" s="184"/>
      <c r="VQE129" s="183"/>
      <c r="VQF129" s="184"/>
      <c r="VQG129" s="183"/>
      <c r="VQH129" s="184"/>
      <c r="VQI129" s="183"/>
      <c r="VQJ129" s="184"/>
      <c r="VQK129" s="183"/>
      <c r="VQL129" s="184"/>
      <c r="VQM129" s="183"/>
      <c r="VQN129" s="184"/>
      <c r="VQO129" s="183"/>
      <c r="VQP129" s="184"/>
      <c r="VQQ129" s="183"/>
      <c r="VQR129" s="184"/>
      <c r="VQS129" s="183"/>
      <c r="VQT129" s="184"/>
      <c r="VQU129" s="183"/>
      <c r="VQV129" s="184"/>
      <c r="VQW129" s="183"/>
      <c r="VQX129" s="184"/>
      <c r="VQY129" s="183"/>
      <c r="VQZ129" s="184"/>
      <c r="VRA129" s="183"/>
      <c r="VRB129" s="184"/>
      <c r="VRC129" s="183"/>
      <c r="VRD129" s="184"/>
      <c r="VRE129" s="183"/>
      <c r="VRF129" s="184"/>
      <c r="VRG129" s="183"/>
      <c r="VRH129" s="184"/>
      <c r="VRI129" s="183"/>
      <c r="VRJ129" s="184"/>
      <c r="VRK129" s="183"/>
      <c r="VRL129" s="184"/>
      <c r="VRM129" s="183"/>
      <c r="VRN129" s="184"/>
      <c r="VRO129" s="183"/>
      <c r="VRP129" s="184"/>
      <c r="VRQ129" s="183"/>
      <c r="VRR129" s="184"/>
      <c r="VRS129" s="183"/>
      <c r="VRT129" s="184"/>
      <c r="VRU129" s="183"/>
      <c r="VRV129" s="184"/>
      <c r="VRW129" s="183"/>
      <c r="VRX129" s="184"/>
      <c r="VRY129" s="183"/>
      <c r="VRZ129" s="184"/>
      <c r="VSA129" s="183"/>
      <c r="VSB129" s="184"/>
      <c r="VSC129" s="183"/>
      <c r="VSD129" s="184"/>
      <c r="VSE129" s="183"/>
      <c r="VSF129" s="184"/>
      <c r="VSG129" s="183"/>
      <c r="VSH129" s="184"/>
      <c r="VSI129" s="183"/>
      <c r="VSJ129" s="184"/>
      <c r="VSK129" s="183"/>
      <c r="VSL129" s="184"/>
      <c r="VSM129" s="183"/>
      <c r="VSN129" s="184"/>
      <c r="VSO129" s="183"/>
      <c r="VSP129" s="184"/>
      <c r="VSQ129" s="183"/>
      <c r="VSR129" s="184"/>
      <c r="VSS129" s="183"/>
      <c r="VST129" s="184"/>
      <c r="VSU129" s="183"/>
      <c r="VSV129" s="184"/>
      <c r="VSW129" s="183"/>
      <c r="VSX129" s="184"/>
      <c r="VSY129" s="183"/>
      <c r="VSZ129" s="184"/>
      <c r="VTA129" s="183"/>
      <c r="VTB129" s="184"/>
      <c r="VTC129" s="183"/>
      <c r="VTD129" s="184"/>
      <c r="VTE129" s="183"/>
      <c r="VTF129" s="184"/>
      <c r="VTG129" s="183"/>
      <c r="VTH129" s="184"/>
      <c r="VTI129" s="183"/>
      <c r="VTJ129" s="184"/>
      <c r="VTK129" s="183"/>
      <c r="VTL129" s="184"/>
      <c r="VTM129" s="183"/>
      <c r="VTN129" s="184"/>
      <c r="VTO129" s="183"/>
      <c r="VTP129" s="184"/>
      <c r="VTQ129" s="183"/>
      <c r="VTR129" s="184"/>
      <c r="VTS129" s="183"/>
      <c r="VTT129" s="184"/>
      <c r="VTU129" s="183"/>
      <c r="VTV129" s="184"/>
      <c r="VTW129" s="183"/>
      <c r="VTX129" s="184"/>
      <c r="VTY129" s="183"/>
      <c r="VTZ129" s="184"/>
      <c r="VUA129" s="183"/>
      <c r="VUB129" s="184"/>
      <c r="VUC129" s="183"/>
      <c r="VUD129" s="184"/>
      <c r="VUE129" s="183"/>
      <c r="VUF129" s="184"/>
      <c r="VUG129" s="183"/>
      <c r="VUH129" s="184"/>
      <c r="VUI129" s="183"/>
      <c r="VUJ129" s="184"/>
      <c r="VUK129" s="183"/>
      <c r="VUL129" s="184"/>
      <c r="VUM129" s="183"/>
      <c r="VUN129" s="184"/>
      <c r="VUO129" s="183"/>
      <c r="VUP129" s="184"/>
      <c r="VUQ129" s="183"/>
      <c r="VUR129" s="184"/>
      <c r="VUS129" s="183"/>
      <c r="VUT129" s="184"/>
      <c r="VUU129" s="183"/>
      <c r="VUV129" s="184"/>
      <c r="VUW129" s="183"/>
      <c r="VUX129" s="184"/>
      <c r="VUY129" s="183"/>
      <c r="VUZ129" s="184"/>
      <c r="VVA129" s="183"/>
      <c r="VVB129" s="184"/>
      <c r="VVC129" s="183"/>
      <c r="VVD129" s="184"/>
      <c r="VVE129" s="183"/>
      <c r="VVF129" s="184"/>
      <c r="VVG129" s="183"/>
      <c r="VVH129" s="184"/>
      <c r="VVI129" s="183"/>
      <c r="VVJ129" s="184"/>
      <c r="VVK129" s="183"/>
      <c r="VVL129" s="184"/>
      <c r="VVM129" s="183"/>
      <c r="VVN129" s="184"/>
      <c r="VVO129" s="183"/>
      <c r="VVP129" s="184"/>
      <c r="VVQ129" s="183"/>
      <c r="VVR129" s="184"/>
      <c r="VVS129" s="183"/>
      <c r="VVT129" s="184"/>
      <c r="VVU129" s="183"/>
      <c r="VVV129" s="184"/>
      <c r="VVW129" s="183"/>
      <c r="VVX129" s="184"/>
      <c r="VVY129" s="183"/>
      <c r="VVZ129" s="184"/>
      <c r="VWA129" s="183"/>
      <c r="VWB129" s="184"/>
      <c r="VWC129" s="183"/>
      <c r="VWD129" s="184"/>
      <c r="VWE129" s="183"/>
      <c r="VWF129" s="184"/>
      <c r="VWG129" s="183"/>
      <c r="VWH129" s="184"/>
      <c r="VWI129" s="183"/>
      <c r="VWJ129" s="184"/>
      <c r="VWK129" s="183"/>
      <c r="VWL129" s="184"/>
      <c r="VWM129" s="183"/>
      <c r="VWN129" s="184"/>
      <c r="VWO129" s="183"/>
      <c r="VWP129" s="184"/>
      <c r="VWQ129" s="183"/>
      <c r="VWR129" s="184"/>
      <c r="VWS129" s="183"/>
      <c r="VWT129" s="184"/>
      <c r="VWU129" s="183"/>
      <c r="VWV129" s="184"/>
      <c r="VWW129" s="183"/>
      <c r="VWX129" s="184"/>
      <c r="VWY129" s="183"/>
      <c r="VWZ129" s="184"/>
      <c r="VXA129" s="183"/>
      <c r="VXB129" s="184"/>
      <c r="VXC129" s="183"/>
      <c r="VXD129" s="184"/>
      <c r="VXE129" s="183"/>
      <c r="VXF129" s="184"/>
      <c r="VXG129" s="183"/>
      <c r="VXH129" s="184"/>
      <c r="VXI129" s="183"/>
      <c r="VXJ129" s="184"/>
      <c r="VXK129" s="183"/>
      <c r="VXL129" s="184"/>
      <c r="VXM129" s="183"/>
      <c r="VXN129" s="184"/>
      <c r="VXO129" s="183"/>
      <c r="VXP129" s="184"/>
      <c r="VXQ129" s="183"/>
      <c r="VXR129" s="184"/>
      <c r="VXS129" s="183"/>
      <c r="VXT129" s="184"/>
      <c r="VXU129" s="183"/>
      <c r="VXV129" s="184"/>
      <c r="VXW129" s="183"/>
      <c r="VXX129" s="184"/>
      <c r="VXY129" s="183"/>
      <c r="VXZ129" s="184"/>
      <c r="VYA129" s="183"/>
      <c r="VYB129" s="184"/>
      <c r="VYC129" s="183"/>
      <c r="VYD129" s="184"/>
      <c r="VYE129" s="183"/>
      <c r="VYF129" s="184"/>
      <c r="VYG129" s="183"/>
      <c r="VYH129" s="184"/>
      <c r="VYI129" s="183"/>
      <c r="VYJ129" s="184"/>
      <c r="VYK129" s="183"/>
      <c r="VYL129" s="184"/>
      <c r="VYM129" s="183"/>
      <c r="VYN129" s="184"/>
      <c r="VYO129" s="183"/>
      <c r="VYP129" s="184"/>
      <c r="VYQ129" s="183"/>
      <c r="VYR129" s="184"/>
      <c r="VYS129" s="183"/>
      <c r="VYT129" s="184"/>
      <c r="VYU129" s="183"/>
      <c r="VYV129" s="184"/>
      <c r="VYW129" s="183"/>
      <c r="VYX129" s="184"/>
      <c r="VYY129" s="183"/>
      <c r="VYZ129" s="184"/>
      <c r="VZA129" s="183"/>
      <c r="VZB129" s="184"/>
      <c r="VZC129" s="183"/>
      <c r="VZD129" s="184"/>
      <c r="VZE129" s="183"/>
      <c r="VZF129" s="184"/>
      <c r="VZG129" s="183"/>
      <c r="VZH129" s="184"/>
      <c r="VZI129" s="183"/>
      <c r="VZJ129" s="184"/>
      <c r="VZK129" s="183"/>
      <c r="VZL129" s="184"/>
      <c r="VZM129" s="183"/>
      <c r="VZN129" s="184"/>
      <c r="VZO129" s="183"/>
      <c r="VZP129" s="184"/>
      <c r="VZQ129" s="183"/>
      <c r="VZR129" s="184"/>
      <c r="VZS129" s="183"/>
      <c r="VZT129" s="184"/>
      <c r="VZU129" s="183"/>
      <c r="VZV129" s="184"/>
      <c r="VZW129" s="183"/>
      <c r="VZX129" s="184"/>
      <c r="VZY129" s="183"/>
      <c r="VZZ129" s="184"/>
      <c r="WAA129" s="183"/>
      <c r="WAB129" s="184"/>
      <c r="WAC129" s="183"/>
      <c r="WAD129" s="184"/>
      <c r="WAE129" s="183"/>
      <c r="WAF129" s="184"/>
      <c r="WAG129" s="183"/>
      <c r="WAH129" s="184"/>
      <c r="WAI129" s="183"/>
      <c r="WAJ129" s="184"/>
      <c r="WAK129" s="183"/>
      <c r="WAL129" s="184"/>
      <c r="WAM129" s="183"/>
      <c r="WAN129" s="184"/>
      <c r="WAO129" s="183"/>
      <c r="WAP129" s="184"/>
      <c r="WAQ129" s="183"/>
      <c r="WAR129" s="184"/>
      <c r="WAS129" s="183"/>
      <c r="WAT129" s="184"/>
      <c r="WAU129" s="183"/>
      <c r="WAV129" s="184"/>
      <c r="WAW129" s="183"/>
      <c r="WAX129" s="184"/>
      <c r="WAY129" s="183"/>
      <c r="WAZ129" s="184"/>
      <c r="WBA129" s="183"/>
      <c r="WBB129" s="184"/>
      <c r="WBC129" s="183"/>
      <c r="WBD129" s="184"/>
      <c r="WBE129" s="183"/>
      <c r="WBF129" s="184"/>
      <c r="WBG129" s="183"/>
      <c r="WBH129" s="184"/>
      <c r="WBI129" s="183"/>
      <c r="WBJ129" s="184"/>
      <c r="WBK129" s="183"/>
      <c r="WBL129" s="184"/>
      <c r="WBM129" s="183"/>
      <c r="WBN129" s="184"/>
      <c r="WBO129" s="183"/>
      <c r="WBP129" s="184"/>
      <c r="WBQ129" s="183"/>
      <c r="WBR129" s="184"/>
      <c r="WBS129" s="183"/>
      <c r="WBT129" s="184"/>
      <c r="WBU129" s="183"/>
      <c r="WBV129" s="184"/>
      <c r="WBW129" s="183"/>
      <c r="WBX129" s="184"/>
      <c r="WBY129" s="183"/>
      <c r="WBZ129" s="184"/>
      <c r="WCA129" s="183"/>
      <c r="WCB129" s="184"/>
      <c r="WCC129" s="183"/>
      <c r="WCD129" s="184"/>
      <c r="WCE129" s="183"/>
      <c r="WCF129" s="184"/>
      <c r="WCG129" s="183"/>
      <c r="WCH129" s="184"/>
      <c r="WCI129" s="183"/>
      <c r="WCJ129" s="184"/>
      <c r="WCK129" s="183"/>
      <c r="WCL129" s="184"/>
      <c r="WCM129" s="183"/>
      <c r="WCN129" s="184"/>
      <c r="WCO129" s="183"/>
      <c r="WCP129" s="184"/>
      <c r="WCQ129" s="183"/>
      <c r="WCR129" s="184"/>
      <c r="WCS129" s="183"/>
      <c r="WCT129" s="184"/>
      <c r="WCU129" s="183"/>
      <c r="WCV129" s="184"/>
      <c r="WCW129" s="183"/>
      <c r="WCX129" s="184"/>
      <c r="WCY129" s="183"/>
      <c r="WCZ129" s="184"/>
      <c r="WDA129" s="183"/>
      <c r="WDB129" s="184"/>
      <c r="WDC129" s="183"/>
      <c r="WDD129" s="184"/>
      <c r="WDE129" s="183"/>
      <c r="WDF129" s="184"/>
      <c r="WDG129" s="183"/>
      <c r="WDH129" s="184"/>
      <c r="WDI129" s="183"/>
      <c r="WDJ129" s="184"/>
      <c r="WDK129" s="183"/>
      <c r="WDL129" s="184"/>
      <c r="WDM129" s="183"/>
      <c r="WDN129" s="184"/>
      <c r="WDO129" s="183"/>
      <c r="WDP129" s="184"/>
      <c r="WDQ129" s="183"/>
      <c r="WDR129" s="184"/>
      <c r="WDS129" s="183"/>
      <c r="WDT129" s="184"/>
      <c r="WDU129" s="183"/>
      <c r="WDV129" s="184"/>
      <c r="WDW129" s="183"/>
      <c r="WDX129" s="184"/>
      <c r="WDY129" s="183"/>
      <c r="WDZ129" s="184"/>
      <c r="WEA129" s="183"/>
      <c r="WEB129" s="184"/>
      <c r="WEC129" s="183"/>
      <c r="WED129" s="184"/>
      <c r="WEE129" s="183"/>
      <c r="WEF129" s="184"/>
      <c r="WEG129" s="183"/>
      <c r="WEH129" s="184"/>
      <c r="WEI129" s="183"/>
      <c r="WEJ129" s="184"/>
      <c r="WEK129" s="183"/>
      <c r="WEL129" s="184"/>
      <c r="WEM129" s="183"/>
      <c r="WEN129" s="184"/>
      <c r="WEO129" s="183"/>
      <c r="WEP129" s="184"/>
      <c r="WEQ129" s="183"/>
      <c r="WER129" s="184"/>
      <c r="WES129" s="183"/>
      <c r="WET129" s="184"/>
      <c r="WEU129" s="183"/>
      <c r="WEV129" s="184"/>
      <c r="WEW129" s="183"/>
      <c r="WEX129" s="184"/>
      <c r="WEY129" s="183"/>
      <c r="WEZ129" s="184"/>
      <c r="WFA129" s="183"/>
      <c r="WFB129" s="184"/>
      <c r="WFC129" s="183"/>
      <c r="WFD129" s="184"/>
      <c r="WFE129" s="183"/>
      <c r="WFF129" s="184"/>
      <c r="WFG129" s="183"/>
      <c r="WFH129" s="184"/>
      <c r="WFI129" s="183"/>
      <c r="WFJ129" s="184"/>
      <c r="WFK129" s="183"/>
      <c r="WFL129" s="184"/>
      <c r="WFM129" s="183"/>
      <c r="WFN129" s="184"/>
      <c r="WFO129" s="183"/>
      <c r="WFP129" s="184"/>
      <c r="WFQ129" s="183"/>
      <c r="WFR129" s="184"/>
      <c r="WFS129" s="183"/>
      <c r="WFT129" s="184"/>
      <c r="WFU129" s="183"/>
      <c r="WFV129" s="184"/>
      <c r="WFW129" s="183"/>
      <c r="WFX129" s="184"/>
      <c r="WFY129" s="183"/>
      <c r="WFZ129" s="184"/>
      <c r="WGA129" s="183"/>
      <c r="WGB129" s="184"/>
      <c r="WGC129" s="183"/>
      <c r="WGD129" s="184"/>
      <c r="WGE129" s="183"/>
      <c r="WGF129" s="184"/>
      <c r="WGG129" s="183"/>
      <c r="WGH129" s="184"/>
      <c r="WGI129" s="183"/>
      <c r="WGJ129" s="184"/>
      <c r="WGK129" s="183"/>
      <c r="WGL129" s="184"/>
      <c r="WGM129" s="183"/>
      <c r="WGN129" s="184"/>
      <c r="WGO129" s="183"/>
      <c r="WGP129" s="184"/>
      <c r="WGQ129" s="183"/>
      <c r="WGR129" s="184"/>
      <c r="WGS129" s="183"/>
      <c r="WGT129" s="184"/>
      <c r="WGU129" s="183"/>
      <c r="WGV129" s="184"/>
      <c r="WGW129" s="183"/>
      <c r="WGX129" s="184"/>
      <c r="WGY129" s="183"/>
      <c r="WGZ129" s="184"/>
      <c r="WHA129" s="183"/>
      <c r="WHB129" s="184"/>
      <c r="WHC129" s="183"/>
      <c r="WHD129" s="184"/>
      <c r="WHE129" s="183"/>
      <c r="WHF129" s="184"/>
      <c r="WHG129" s="183"/>
      <c r="WHH129" s="184"/>
      <c r="WHI129" s="183"/>
      <c r="WHJ129" s="184"/>
      <c r="WHK129" s="183"/>
      <c r="WHL129" s="184"/>
      <c r="WHM129" s="183"/>
      <c r="WHN129" s="184"/>
      <c r="WHO129" s="183"/>
      <c r="WHP129" s="184"/>
      <c r="WHQ129" s="183"/>
      <c r="WHR129" s="184"/>
      <c r="WHS129" s="183"/>
      <c r="WHT129" s="184"/>
      <c r="WHU129" s="183"/>
      <c r="WHV129" s="184"/>
      <c r="WHW129" s="183"/>
      <c r="WHX129" s="184"/>
      <c r="WHY129" s="183"/>
      <c r="WHZ129" s="184"/>
      <c r="WIA129" s="183"/>
      <c r="WIB129" s="184"/>
      <c r="WIC129" s="183"/>
      <c r="WID129" s="184"/>
      <c r="WIE129" s="183"/>
      <c r="WIF129" s="184"/>
      <c r="WIG129" s="183"/>
      <c r="WIH129" s="184"/>
      <c r="WII129" s="183"/>
      <c r="WIJ129" s="184"/>
      <c r="WIK129" s="183"/>
      <c r="WIL129" s="184"/>
      <c r="WIM129" s="183"/>
      <c r="WIN129" s="184"/>
      <c r="WIO129" s="183"/>
      <c r="WIP129" s="184"/>
      <c r="WIQ129" s="183"/>
      <c r="WIR129" s="184"/>
      <c r="WIS129" s="183"/>
      <c r="WIT129" s="184"/>
      <c r="WIU129" s="183"/>
      <c r="WIV129" s="184"/>
      <c r="WIW129" s="183"/>
      <c r="WIX129" s="184"/>
      <c r="WIY129" s="183"/>
      <c r="WIZ129" s="184"/>
      <c r="WJA129" s="183"/>
      <c r="WJB129" s="184"/>
      <c r="WJC129" s="183"/>
      <c r="WJD129" s="184"/>
      <c r="WJE129" s="183"/>
      <c r="WJF129" s="184"/>
      <c r="WJG129" s="183"/>
      <c r="WJH129" s="184"/>
      <c r="WJI129" s="183"/>
      <c r="WJJ129" s="184"/>
      <c r="WJK129" s="183"/>
      <c r="WJL129" s="184"/>
      <c r="WJM129" s="183"/>
      <c r="WJN129" s="184"/>
      <c r="WJO129" s="183"/>
      <c r="WJP129" s="184"/>
      <c r="WJQ129" s="183"/>
      <c r="WJR129" s="184"/>
      <c r="WJS129" s="183"/>
      <c r="WJT129" s="184"/>
      <c r="WJU129" s="183"/>
      <c r="WJV129" s="184"/>
      <c r="WJW129" s="183"/>
      <c r="WJX129" s="184"/>
      <c r="WJY129" s="183"/>
      <c r="WJZ129" s="184"/>
      <c r="WKA129" s="183"/>
      <c r="WKB129" s="184"/>
      <c r="WKC129" s="183"/>
      <c r="WKD129" s="184"/>
      <c r="WKE129" s="183"/>
      <c r="WKF129" s="184"/>
      <c r="WKG129" s="183"/>
      <c r="WKH129" s="184"/>
      <c r="WKI129" s="183"/>
      <c r="WKJ129" s="184"/>
      <c r="WKK129" s="183"/>
      <c r="WKL129" s="184"/>
      <c r="WKM129" s="183"/>
      <c r="WKN129" s="184"/>
      <c r="WKO129" s="183"/>
      <c r="WKP129" s="184"/>
      <c r="WKQ129" s="183"/>
      <c r="WKR129" s="184"/>
      <c r="WKS129" s="183"/>
      <c r="WKT129" s="184"/>
      <c r="WKU129" s="183"/>
      <c r="WKV129" s="184"/>
      <c r="WKW129" s="183"/>
      <c r="WKX129" s="184"/>
      <c r="WKY129" s="183"/>
      <c r="WKZ129" s="184"/>
      <c r="WLA129" s="183"/>
      <c r="WLB129" s="184"/>
      <c r="WLC129" s="183"/>
      <c r="WLD129" s="184"/>
      <c r="WLE129" s="183"/>
      <c r="WLF129" s="184"/>
      <c r="WLG129" s="183"/>
      <c r="WLH129" s="184"/>
      <c r="WLI129" s="183"/>
      <c r="WLJ129" s="184"/>
      <c r="WLK129" s="183"/>
      <c r="WLL129" s="184"/>
      <c r="WLM129" s="183"/>
      <c r="WLN129" s="184"/>
      <c r="WLO129" s="183"/>
      <c r="WLP129" s="184"/>
      <c r="WLQ129" s="183"/>
      <c r="WLR129" s="184"/>
      <c r="WLS129" s="183"/>
      <c r="WLT129" s="184"/>
      <c r="WLU129" s="183"/>
      <c r="WLV129" s="184"/>
      <c r="WLW129" s="183"/>
      <c r="WLX129" s="184"/>
      <c r="WLY129" s="183"/>
      <c r="WLZ129" s="184"/>
      <c r="WMA129" s="183"/>
      <c r="WMB129" s="184"/>
      <c r="WMC129" s="183"/>
      <c r="WMD129" s="184"/>
      <c r="WME129" s="183"/>
      <c r="WMF129" s="184"/>
      <c r="WMG129" s="183"/>
      <c r="WMH129" s="184"/>
      <c r="WMI129" s="183"/>
      <c r="WMJ129" s="184"/>
      <c r="WMK129" s="183"/>
      <c r="WML129" s="184"/>
      <c r="WMM129" s="183"/>
      <c r="WMN129" s="184"/>
      <c r="WMO129" s="183"/>
      <c r="WMP129" s="184"/>
      <c r="WMQ129" s="183"/>
      <c r="WMR129" s="184"/>
      <c r="WMS129" s="183"/>
      <c r="WMT129" s="184"/>
      <c r="WMU129" s="183"/>
      <c r="WMV129" s="184"/>
      <c r="WMW129" s="183"/>
      <c r="WMX129" s="184"/>
      <c r="WMY129" s="183"/>
      <c r="WMZ129" s="184"/>
      <c r="WNA129" s="183"/>
      <c r="WNB129" s="184"/>
      <c r="WNC129" s="183"/>
      <c r="WND129" s="184"/>
      <c r="WNE129" s="183"/>
      <c r="WNF129" s="184"/>
      <c r="WNG129" s="183"/>
      <c r="WNH129" s="184"/>
      <c r="WNI129" s="183"/>
      <c r="WNJ129" s="184"/>
      <c r="WNK129" s="183"/>
      <c r="WNL129" s="184"/>
      <c r="WNM129" s="183"/>
      <c r="WNN129" s="184"/>
      <c r="WNO129" s="183"/>
      <c r="WNP129" s="184"/>
      <c r="WNQ129" s="183"/>
      <c r="WNR129" s="184"/>
      <c r="WNS129" s="183"/>
      <c r="WNT129" s="184"/>
      <c r="WNU129" s="183"/>
      <c r="WNV129" s="184"/>
      <c r="WNW129" s="183"/>
      <c r="WNX129" s="184"/>
      <c r="WNY129" s="183"/>
      <c r="WNZ129" s="184"/>
      <c r="WOA129" s="183"/>
      <c r="WOB129" s="184"/>
      <c r="WOC129" s="183"/>
      <c r="WOD129" s="184"/>
      <c r="WOE129" s="183"/>
      <c r="WOF129" s="184"/>
      <c r="WOG129" s="183"/>
      <c r="WOH129" s="184"/>
      <c r="WOI129" s="183"/>
      <c r="WOJ129" s="184"/>
      <c r="WOK129" s="183"/>
      <c r="WOL129" s="184"/>
      <c r="WOM129" s="183"/>
      <c r="WON129" s="184"/>
      <c r="WOO129" s="183"/>
      <c r="WOP129" s="184"/>
      <c r="WOQ129" s="183"/>
      <c r="WOR129" s="184"/>
      <c r="WOS129" s="183"/>
      <c r="WOT129" s="184"/>
      <c r="WOU129" s="183"/>
      <c r="WOV129" s="184"/>
      <c r="WOW129" s="183"/>
      <c r="WOX129" s="184"/>
      <c r="WOY129" s="183"/>
      <c r="WOZ129" s="184"/>
      <c r="WPA129" s="183"/>
      <c r="WPB129" s="184"/>
      <c r="WPC129" s="183"/>
      <c r="WPD129" s="184"/>
      <c r="WPE129" s="183"/>
      <c r="WPF129" s="184"/>
      <c r="WPG129" s="183"/>
      <c r="WPH129" s="184"/>
      <c r="WPI129" s="183"/>
      <c r="WPJ129" s="184"/>
      <c r="WPK129" s="183"/>
      <c r="WPL129" s="184"/>
      <c r="WPM129" s="183"/>
      <c r="WPN129" s="184"/>
      <c r="WPO129" s="183"/>
      <c r="WPP129" s="184"/>
      <c r="WPQ129" s="183"/>
      <c r="WPR129" s="184"/>
      <c r="WPS129" s="183"/>
      <c r="WPT129" s="184"/>
      <c r="WPU129" s="183"/>
      <c r="WPV129" s="184"/>
      <c r="WPW129" s="183"/>
      <c r="WPX129" s="184"/>
      <c r="WPY129" s="183"/>
      <c r="WPZ129" s="184"/>
      <c r="WQA129" s="183"/>
      <c r="WQB129" s="184"/>
      <c r="WQC129" s="183"/>
      <c r="WQD129" s="184"/>
      <c r="WQE129" s="183"/>
      <c r="WQF129" s="184"/>
      <c r="WQG129" s="183"/>
      <c r="WQH129" s="184"/>
      <c r="WQI129" s="183"/>
      <c r="WQJ129" s="184"/>
      <c r="WQK129" s="183"/>
      <c r="WQL129" s="184"/>
      <c r="WQM129" s="183"/>
      <c r="WQN129" s="184"/>
      <c r="WQO129" s="183"/>
      <c r="WQP129" s="184"/>
      <c r="WQQ129" s="183"/>
      <c r="WQR129" s="184"/>
      <c r="WQS129" s="183"/>
      <c r="WQT129" s="184"/>
      <c r="WQU129" s="183"/>
      <c r="WQV129" s="184"/>
      <c r="WQW129" s="183"/>
      <c r="WQX129" s="184"/>
      <c r="WQY129" s="183"/>
      <c r="WQZ129" s="184"/>
      <c r="WRA129" s="183"/>
      <c r="WRB129" s="184"/>
      <c r="WRC129" s="183"/>
      <c r="WRD129" s="184"/>
      <c r="WRE129" s="183"/>
      <c r="WRF129" s="184"/>
      <c r="WRG129" s="183"/>
      <c r="WRH129" s="184"/>
      <c r="WRI129" s="183"/>
      <c r="WRJ129" s="184"/>
      <c r="WRK129" s="183"/>
      <c r="WRL129" s="184"/>
      <c r="WRM129" s="183"/>
      <c r="WRN129" s="184"/>
      <c r="WRO129" s="183"/>
      <c r="WRP129" s="184"/>
      <c r="WRQ129" s="183"/>
      <c r="WRR129" s="184"/>
      <c r="WRS129" s="183"/>
      <c r="WRT129" s="184"/>
      <c r="WRU129" s="183"/>
      <c r="WRV129" s="184"/>
      <c r="WRW129" s="183"/>
      <c r="WRX129" s="184"/>
      <c r="WRY129" s="183"/>
      <c r="WRZ129" s="184"/>
      <c r="WSA129" s="183"/>
      <c r="WSB129" s="184"/>
      <c r="WSC129" s="183"/>
      <c r="WSD129" s="184"/>
      <c r="WSE129" s="183"/>
      <c r="WSF129" s="184"/>
      <c r="WSG129" s="183"/>
      <c r="WSH129" s="184"/>
      <c r="WSI129" s="183"/>
      <c r="WSJ129" s="184"/>
      <c r="WSK129" s="183"/>
      <c r="WSL129" s="184"/>
      <c r="WSM129" s="183"/>
      <c r="WSN129" s="184"/>
      <c r="WSO129" s="183"/>
      <c r="WSP129" s="184"/>
      <c r="WSQ129" s="183"/>
      <c r="WSR129" s="184"/>
      <c r="WSS129" s="183"/>
      <c r="WST129" s="184"/>
      <c r="WSU129" s="183"/>
      <c r="WSV129" s="184"/>
      <c r="WSW129" s="183"/>
      <c r="WSX129" s="184"/>
      <c r="WSY129" s="183"/>
      <c r="WSZ129" s="184"/>
      <c r="WTA129" s="183"/>
      <c r="WTB129" s="184"/>
      <c r="WTC129" s="183"/>
      <c r="WTD129" s="184"/>
      <c r="WTE129" s="183"/>
      <c r="WTF129" s="184"/>
      <c r="WTG129" s="183"/>
      <c r="WTH129" s="184"/>
      <c r="WTI129" s="183"/>
      <c r="WTJ129" s="184"/>
      <c r="WTK129" s="183"/>
      <c r="WTL129" s="184"/>
      <c r="WTM129" s="183"/>
      <c r="WTN129" s="184"/>
      <c r="WTO129" s="183"/>
      <c r="WTP129" s="184"/>
      <c r="WTQ129" s="183"/>
      <c r="WTR129" s="184"/>
      <c r="WTS129" s="183"/>
      <c r="WTT129" s="184"/>
      <c r="WTU129" s="183"/>
      <c r="WTV129" s="184"/>
      <c r="WTW129" s="183"/>
      <c r="WTX129" s="184"/>
      <c r="WTY129" s="183"/>
      <c r="WTZ129" s="184"/>
      <c r="WUA129" s="183"/>
      <c r="WUB129" s="184"/>
      <c r="WUC129" s="183"/>
      <c r="WUD129" s="184"/>
      <c r="WUE129" s="183"/>
      <c r="WUF129" s="184"/>
      <c r="WUG129" s="183"/>
      <c r="WUH129" s="184"/>
      <c r="WUI129" s="183"/>
      <c r="WUJ129" s="184"/>
      <c r="WUK129" s="183"/>
      <c r="WUL129" s="184"/>
      <c r="WUM129" s="183"/>
      <c r="WUN129" s="184"/>
      <c r="WUO129" s="183"/>
      <c r="WUP129" s="184"/>
      <c r="WUQ129" s="183"/>
      <c r="WUR129" s="184"/>
      <c r="WUS129" s="183"/>
      <c r="WUT129" s="184"/>
      <c r="WUU129" s="183"/>
      <c r="WUV129" s="184"/>
      <c r="WUW129" s="183"/>
      <c r="WUX129" s="184"/>
      <c r="WUY129" s="183"/>
      <c r="WUZ129" s="184"/>
      <c r="WVA129" s="183"/>
      <c r="WVB129" s="184"/>
      <c r="WVC129" s="183"/>
      <c r="WVD129" s="184"/>
      <c r="WVE129" s="183"/>
      <c r="WVF129" s="184"/>
      <c r="WVG129" s="183"/>
      <c r="WVH129" s="184"/>
      <c r="WVI129" s="183"/>
      <c r="WVJ129" s="184"/>
      <c r="WVK129" s="183"/>
      <c r="WVL129" s="184"/>
      <c r="WVM129" s="183"/>
      <c r="WVN129" s="184"/>
      <c r="WVO129" s="183"/>
      <c r="WVP129" s="184"/>
      <c r="WVQ129" s="183"/>
      <c r="WVR129" s="184"/>
      <c r="WVS129" s="183"/>
      <c r="WVT129" s="184"/>
      <c r="WVU129" s="183"/>
      <c r="WVV129" s="184"/>
      <c r="WVW129" s="183"/>
      <c r="WVX129" s="184"/>
      <c r="WVY129" s="183"/>
      <c r="WVZ129" s="184"/>
      <c r="WWA129" s="183"/>
      <c r="WWB129" s="184"/>
      <c r="WWC129" s="183"/>
      <c r="WWD129" s="184"/>
      <c r="WWE129" s="183"/>
      <c r="WWF129" s="184"/>
      <c r="WWG129" s="183"/>
      <c r="WWH129" s="184"/>
      <c r="WWI129" s="183"/>
      <c r="WWJ129" s="184"/>
      <c r="WWK129" s="183"/>
      <c r="WWL129" s="184"/>
      <c r="WWM129" s="183"/>
      <c r="WWN129" s="184"/>
      <c r="WWO129" s="183"/>
      <c r="WWP129" s="184"/>
      <c r="WWQ129" s="183"/>
      <c r="WWR129" s="184"/>
      <c r="WWS129" s="183"/>
      <c r="WWT129" s="184"/>
      <c r="WWU129" s="183"/>
      <c r="WWV129" s="184"/>
      <c r="WWW129" s="183"/>
      <c r="WWX129" s="184"/>
      <c r="WWY129" s="183"/>
      <c r="WWZ129" s="184"/>
      <c r="WXA129" s="183"/>
      <c r="WXB129" s="184"/>
      <c r="WXC129" s="183"/>
      <c r="WXD129" s="184"/>
      <c r="WXE129" s="183"/>
      <c r="WXF129" s="184"/>
      <c r="WXG129" s="183"/>
      <c r="WXH129" s="184"/>
      <c r="WXI129" s="183"/>
      <c r="WXJ129" s="184"/>
      <c r="WXK129" s="183"/>
      <c r="WXL129" s="184"/>
      <c r="WXM129" s="183"/>
      <c r="WXN129" s="184"/>
      <c r="WXO129" s="183"/>
      <c r="WXP129" s="184"/>
      <c r="WXQ129" s="183"/>
      <c r="WXR129" s="184"/>
      <c r="WXS129" s="183"/>
      <c r="WXT129" s="184"/>
      <c r="WXU129" s="183"/>
      <c r="WXV129" s="184"/>
      <c r="WXW129" s="183"/>
      <c r="WXX129" s="184"/>
      <c r="WXY129" s="183"/>
      <c r="WXZ129" s="184"/>
      <c r="WYA129" s="183"/>
      <c r="WYB129" s="184"/>
      <c r="WYC129" s="183"/>
      <c r="WYD129" s="184"/>
      <c r="WYE129" s="183"/>
      <c r="WYF129" s="184"/>
      <c r="WYG129" s="183"/>
      <c r="WYH129" s="184"/>
      <c r="WYI129" s="183"/>
      <c r="WYJ129" s="184"/>
      <c r="WYK129" s="183"/>
      <c r="WYL129" s="184"/>
      <c r="WYM129" s="183"/>
      <c r="WYN129" s="184"/>
      <c r="WYO129" s="183"/>
      <c r="WYP129" s="184"/>
      <c r="WYQ129" s="183"/>
      <c r="WYR129" s="184"/>
      <c r="WYS129" s="183"/>
      <c r="WYT129" s="184"/>
      <c r="WYU129" s="183"/>
      <c r="WYV129" s="184"/>
      <c r="WYW129" s="183"/>
      <c r="WYX129" s="184"/>
      <c r="WYY129" s="183"/>
      <c r="WYZ129" s="184"/>
      <c r="WZA129" s="183"/>
      <c r="WZB129" s="184"/>
      <c r="WZC129" s="183"/>
      <c r="WZD129" s="184"/>
      <c r="WZE129" s="183"/>
      <c r="WZF129" s="184"/>
      <c r="WZG129" s="183"/>
      <c r="WZH129" s="184"/>
      <c r="WZI129" s="183"/>
      <c r="WZJ129" s="184"/>
      <c r="WZK129" s="183"/>
      <c r="WZL129" s="184"/>
      <c r="WZM129" s="183"/>
      <c r="WZN129" s="184"/>
      <c r="WZO129" s="183"/>
      <c r="WZP129" s="184"/>
      <c r="WZQ129" s="183"/>
      <c r="WZR129" s="184"/>
      <c r="WZS129" s="183"/>
      <c r="WZT129" s="184"/>
      <c r="WZU129" s="183"/>
      <c r="WZV129" s="184"/>
      <c r="WZW129" s="183"/>
      <c r="WZX129" s="184"/>
      <c r="WZY129" s="183"/>
      <c r="WZZ129" s="184"/>
      <c r="XAA129" s="183"/>
      <c r="XAB129" s="184"/>
      <c r="XAC129" s="183"/>
      <c r="XAD129" s="184"/>
      <c r="XAE129" s="183"/>
      <c r="XAF129" s="184"/>
      <c r="XAG129" s="183"/>
      <c r="XAH129" s="184"/>
      <c r="XAI129" s="183"/>
      <c r="XAJ129" s="184"/>
      <c r="XAK129" s="183"/>
      <c r="XAL129" s="184"/>
      <c r="XAM129" s="183"/>
      <c r="XAN129" s="184"/>
      <c r="XAO129" s="183"/>
      <c r="XAP129" s="184"/>
      <c r="XAQ129" s="183"/>
      <c r="XAR129" s="184"/>
      <c r="XAS129" s="183"/>
      <c r="XAT129" s="184"/>
      <c r="XAU129" s="183"/>
      <c r="XAV129" s="184"/>
      <c r="XAW129" s="183"/>
      <c r="XAX129" s="184"/>
      <c r="XAY129" s="183"/>
      <c r="XAZ129" s="184"/>
      <c r="XBA129" s="183"/>
      <c r="XBB129" s="184"/>
      <c r="XBC129" s="183"/>
      <c r="XBD129" s="184"/>
      <c r="XBE129" s="183"/>
      <c r="XBF129" s="184"/>
      <c r="XBG129" s="183"/>
      <c r="XBH129" s="184"/>
      <c r="XBI129" s="183"/>
      <c r="XBJ129" s="184"/>
      <c r="XBK129" s="183"/>
      <c r="XBL129" s="184"/>
      <c r="XBM129" s="183"/>
      <c r="XBN129" s="184"/>
      <c r="XBO129" s="183"/>
      <c r="XBP129" s="184"/>
      <c r="XBQ129" s="183"/>
      <c r="XBR129" s="184"/>
      <c r="XBS129" s="183"/>
      <c r="XBT129" s="184"/>
      <c r="XBU129" s="183"/>
      <c r="XBV129" s="184"/>
      <c r="XBW129" s="183"/>
      <c r="XBX129" s="184"/>
      <c r="XBY129" s="183"/>
      <c r="XBZ129" s="184"/>
      <c r="XCA129" s="183"/>
      <c r="XCB129" s="184"/>
      <c r="XCC129" s="183"/>
      <c r="XCD129" s="184"/>
      <c r="XCE129" s="183"/>
      <c r="XCF129" s="184"/>
      <c r="XCG129" s="183"/>
      <c r="XCH129" s="184"/>
      <c r="XCI129" s="183"/>
      <c r="XCJ129" s="184"/>
      <c r="XCK129" s="183"/>
      <c r="XCL129" s="184"/>
      <c r="XCM129" s="183"/>
      <c r="XCN129" s="184"/>
      <c r="XCO129" s="183"/>
      <c r="XCP129" s="184"/>
      <c r="XCQ129" s="183"/>
      <c r="XCR129" s="184"/>
      <c r="XCS129" s="183"/>
      <c r="XCT129" s="184"/>
      <c r="XCU129" s="183"/>
      <c r="XCV129" s="184"/>
      <c r="XCW129" s="183"/>
      <c r="XCX129" s="184"/>
      <c r="XCY129" s="183"/>
      <c r="XCZ129" s="184"/>
      <c r="XDA129" s="183"/>
      <c r="XDB129" s="184"/>
      <c r="XDC129" s="183"/>
      <c r="XDD129" s="184"/>
      <c r="XDE129" s="183"/>
      <c r="XDF129" s="184"/>
      <c r="XDG129" s="183"/>
      <c r="XDH129" s="184"/>
      <c r="XDI129" s="183"/>
      <c r="XDJ129" s="184"/>
      <c r="XDK129" s="183"/>
      <c r="XDL129" s="184"/>
      <c r="XDM129" s="183"/>
      <c r="XDN129" s="184"/>
      <c r="XDO129" s="183"/>
      <c r="XDP129" s="184"/>
      <c r="XDQ129" s="183"/>
      <c r="XDR129" s="184"/>
      <c r="XDS129" s="183"/>
      <c r="XDT129" s="184"/>
      <c r="XDU129" s="183"/>
      <c r="XDV129" s="184"/>
      <c r="XDW129" s="183"/>
      <c r="XDX129" s="184"/>
      <c r="XDY129" s="183"/>
      <c r="XDZ129" s="184"/>
      <c r="XEA129" s="183"/>
      <c r="XEB129" s="184"/>
      <c r="XEC129" s="183"/>
      <c r="XED129" s="184"/>
      <c r="XEE129" s="183"/>
      <c r="XEF129" s="184"/>
      <c r="XEG129" s="183"/>
      <c r="XEH129" s="184"/>
      <c r="XEI129" s="183"/>
      <c r="XEJ129" s="184"/>
      <c r="XEK129" s="183"/>
      <c r="XEL129" s="184"/>
      <c r="XEM129" s="183"/>
      <c r="XEN129" s="184"/>
      <c r="XEO129" s="183"/>
      <c r="XEP129" s="184"/>
      <c r="XEQ129" s="183"/>
      <c r="XER129" s="184"/>
      <c r="XES129" s="183"/>
      <c r="XET129" s="184"/>
      <c r="XEU129" s="183"/>
      <c r="XEV129" s="184"/>
      <c r="XEW129" s="183"/>
      <c r="XEX129" s="184"/>
      <c r="XEY129" s="183"/>
      <c r="XEZ129" s="184"/>
      <c r="XFA129" s="183"/>
      <c r="XFB129" s="184"/>
      <c r="XFC129" s="183"/>
      <c r="XFD129" s="184"/>
    </row>
    <row r="130" spans="1:16384" s="157" customFormat="1" ht="45.95" customHeight="1" x14ac:dyDescent="0.25">
      <c r="A130" s="159" t="s">
        <v>625</v>
      </c>
      <c r="B130" s="606" t="s">
        <v>626</v>
      </c>
      <c r="C130" s="607"/>
      <c r="D130" s="607"/>
      <c r="E130" s="607"/>
      <c r="F130" s="607"/>
      <c r="G130" s="607"/>
    </row>
    <row r="131" spans="1:16384" s="157" customFormat="1" ht="45.75" customHeight="1" x14ac:dyDescent="0.25">
      <c r="A131" s="186" t="s">
        <v>627</v>
      </c>
      <c r="B131" s="606" t="s">
        <v>628</v>
      </c>
      <c r="C131" s="607"/>
      <c r="D131" s="607"/>
      <c r="E131" s="607"/>
      <c r="F131" s="607"/>
      <c r="G131" s="607"/>
    </row>
    <row r="132" spans="1:16384" s="157" customFormat="1" ht="49.5" customHeight="1" x14ac:dyDescent="0.25">
      <c r="A132" s="186" t="s">
        <v>629</v>
      </c>
      <c r="B132" s="606" t="s">
        <v>630</v>
      </c>
      <c r="C132" s="607"/>
      <c r="D132" s="607"/>
      <c r="E132" s="607"/>
      <c r="F132" s="607"/>
      <c r="G132" s="607"/>
    </row>
  </sheetData>
  <sheetProtection algorithmName="SHA-512" hashValue="H4MOGYxrhBcACub8nmZ+Gpelns8jy72crLmRaduv09X060U7+jw7nBuI/+xS8gXALCPUe1W/aTxHuDUrbY7VCQ==" saltValue="w5jS09SFBV7nBWhCiIMXtA==" spinCount="100000" sheet="1" objects="1" scenarios="1"/>
  <mergeCells count="14152">
    <mergeCell ref="B128:G128"/>
    <mergeCell ref="B125:G125"/>
    <mergeCell ref="B126:G126"/>
    <mergeCell ref="B127:G127"/>
    <mergeCell ref="B130:G130"/>
    <mergeCell ref="B131:G131"/>
    <mergeCell ref="B132:G132"/>
    <mergeCell ref="B119:G119"/>
    <mergeCell ref="B120:G120"/>
    <mergeCell ref="B121:G121"/>
    <mergeCell ref="B122:G122"/>
    <mergeCell ref="B123:G123"/>
    <mergeCell ref="B124:G124"/>
    <mergeCell ref="B113:G113"/>
    <mergeCell ref="B114:G114"/>
    <mergeCell ref="B115:G115"/>
    <mergeCell ref="B116:G116"/>
    <mergeCell ref="B117:G117"/>
    <mergeCell ref="B118:G118"/>
    <mergeCell ref="B107:G107"/>
    <mergeCell ref="B108:G108"/>
    <mergeCell ref="B109:G109"/>
    <mergeCell ref="B110:G110"/>
    <mergeCell ref="B111:G111"/>
    <mergeCell ref="B112:G112"/>
    <mergeCell ref="B101:G101"/>
    <mergeCell ref="B102:G102"/>
    <mergeCell ref="B103:G103"/>
    <mergeCell ref="B104:G104"/>
    <mergeCell ref="B105:G105"/>
    <mergeCell ref="B106:G106"/>
    <mergeCell ref="B95:G95"/>
    <mergeCell ref="B96:G96"/>
    <mergeCell ref="B97:G97"/>
    <mergeCell ref="B98:G98"/>
    <mergeCell ref="B99:G99"/>
    <mergeCell ref="B100:G100"/>
    <mergeCell ref="XEA92:XEF92"/>
    <mergeCell ref="XEH92:XEM92"/>
    <mergeCell ref="XEO92:XET92"/>
    <mergeCell ref="XEV92:XEX92"/>
    <mergeCell ref="B93:G93"/>
    <mergeCell ref="B94:G94"/>
    <mergeCell ref="XCK92:XCP92"/>
    <mergeCell ref="XCR92:XCW92"/>
    <mergeCell ref="XCY92:XDD92"/>
    <mergeCell ref="XDF92:XDK92"/>
    <mergeCell ref="XDM92:XDR92"/>
    <mergeCell ref="XDT92:XDY92"/>
    <mergeCell ref="XAU92:XAZ92"/>
    <mergeCell ref="XBB92:XBG92"/>
    <mergeCell ref="XBI92:XBN92"/>
    <mergeCell ref="XBP92:XBU92"/>
    <mergeCell ref="XBW92:XCB92"/>
    <mergeCell ref="XCD92:XCI92"/>
    <mergeCell ref="WZE92:WZJ92"/>
    <mergeCell ref="WZL92:WZQ92"/>
    <mergeCell ref="WZS92:WZX92"/>
    <mergeCell ref="WZZ92:XAE92"/>
    <mergeCell ref="XAG92:XAL92"/>
    <mergeCell ref="XAN92:XAS92"/>
    <mergeCell ref="WXO92:WXT92"/>
    <mergeCell ref="WXV92:WYA92"/>
    <mergeCell ref="WYC92:WYH92"/>
    <mergeCell ref="WYJ92:WYO92"/>
    <mergeCell ref="WYQ92:WYV92"/>
    <mergeCell ref="WYX92:WZC92"/>
    <mergeCell ref="WVY92:WWD92"/>
    <mergeCell ref="WWF92:WWK92"/>
    <mergeCell ref="WWM92:WWR92"/>
    <mergeCell ref="WWT92:WWY92"/>
    <mergeCell ref="WXA92:WXF92"/>
    <mergeCell ref="WXH92:WXM92"/>
    <mergeCell ref="WUI92:WUN92"/>
    <mergeCell ref="WUP92:WUU92"/>
    <mergeCell ref="WUW92:WVB92"/>
    <mergeCell ref="WVD92:WVI92"/>
    <mergeCell ref="WVK92:WVP92"/>
    <mergeCell ref="WVR92:WVW92"/>
    <mergeCell ref="WSS92:WSX92"/>
    <mergeCell ref="WSZ92:WTE92"/>
    <mergeCell ref="WTG92:WTL92"/>
    <mergeCell ref="WTN92:WTS92"/>
    <mergeCell ref="WTU92:WTZ92"/>
    <mergeCell ref="WUB92:WUG92"/>
    <mergeCell ref="WRC92:WRH92"/>
    <mergeCell ref="WRJ92:WRO92"/>
    <mergeCell ref="WRQ92:WRV92"/>
    <mergeCell ref="WRX92:WSC92"/>
    <mergeCell ref="WSE92:WSJ92"/>
    <mergeCell ref="WSL92:WSQ92"/>
    <mergeCell ref="WPM92:WPR92"/>
    <mergeCell ref="WPT92:WPY92"/>
    <mergeCell ref="WQA92:WQF92"/>
    <mergeCell ref="WQH92:WQM92"/>
    <mergeCell ref="WQO92:WQT92"/>
    <mergeCell ref="WQV92:WRA92"/>
    <mergeCell ref="WNW92:WOB92"/>
    <mergeCell ref="WOD92:WOI92"/>
    <mergeCell ref="WOK92:WOP92"/>
    <mergeCell ref="WOR92:WOW92"/>
    <mergeCell ref="WOY92:WPD92"/>
    <mergeCell ref="WPF92:WPK92"/>
    <mergeCell ref="WMG92:WML92"/>
    <mergeCell ref="WMN92:WMS92"/>
    <mergeCell ref="WMU92:WMZ92"/>
    <mergeCell ref="WNB92:WNG92"/>
    <mergeCell ref="WNI92:WNN92"/>
    <mergeCell ref="WNP92:WNU92"/>
    <mergeCell ref="WKQ92:WKV92"/>
    <mergeCell ref="WKX92:WLC92"/>
    <mergeCell ref="WLE92:WLJ92"/>
    <mergeCell ref="WLL92:WLQ92"/>
    <mergeCell ref="WLS92:WLX92"/>
    <mergeCell ref="WLZ92:WME92"/>
    <mergeCell ref="WJA92:WJF92"/>
    <mergeCell ref="WJH92:WJM92"/>
    <mergeCell ref="WJO92:WJT92"/>
    <mergeCell ref="WJV92:WKA92"/>
    <mergeCell ref="WKC92:WKH92"/>
    <mergeCell ref="WKJ92:WKO92"/>
    <mergeCell ref="WHK92:WHP92"/>
    <mergeCell ref="WHR92:WHW92"/>
    <mergeCell ref="WHY92:WID92"/>
    <mergeCell ref="WIF92:WIK92"/>
    <mergeCell ref="WIM92:WIR92"/>
    <mergeCell ref="WIT92:WIY92"/>
    <mergeCell ref="WFU92:WFZ92"/>
    <mergeCell ref="WGB92:WGG92"/>
    <mergeCell ref="WGI92:WGN92"/>
    <mergeCell ref="WGP92:WGU92"/>
    <mergeCell ref="WGW92:WHB92"/>
    <mergeCell ref="WHD92:WHI92"/>
    <mergeCell ref="WEE92:WEJ92"/>
    <mergeCell ref="WEL92:WEQ92"/>
    <mergeCell ref="WES92:WEX92"/>
    <mergeCell ref="WEZ92:WFE92"/>
    <mergeCell ref="WFG92:WFL92"/>
    <mergeCell ref="WFN92:WFS92"/>
    <mergeCell ref="WCO92:WCT92"/>
    <mergeCell ref="WCV92:WDA92"/>
    <mergeCell ref="WDC92:WDH92"/>
    <mergeCell ref="WDJ92:WDO92"/>
    <mergeCell ref="WDQ92:WDV92"/>
    <mergeCell ref="WDX92:WEC92"/>
    <mergeCell ref="WAY92:WBD92"/>
    <mergeCell ref="WBF92:WBK92"/>
    <mergeCell ref="WBM92:WBR92"/>
    <mergeCell ref="WBT92:WBY92"/>
    <mergeCell ref="WCA92:WCF92"/>
    <mergeCell ref="WCH92:WCM92"/>
    <mergeCell ref="VZI92:VZN92"/>
    <mergeCell ref="VZP92:VZU92"/>
    <mergeCell ref="VZW92:WAB92"/>
    <mergeCell ref="WAD92:WAI92"/>
    <mergeCell ref="WAK92:WAP92"/>
    <mergeCell ref="WAR92:WAW92"/>
    <mergeCell ref="VXS92:VXX92"/>
    <mergeCell ref="VXZ92:VYE92"/>
    <mergeCell ref="VYG92:VYL92"/>
    <mergeCell ref="VYN92:VYS92"/>
    <mergeCell ref="VYU92:VYZ92"/>
    <mergeCell ref="VZB92:VZG92"/>
    <mergeCell ref="VWC92:VWH92"/>
    <mergeCell ref="VWJ92:VWO92"/>
    <mergeCell ref="VWQ92:VWV92"/>
    <mergeCell ref="VWX92:VXC92"/>
    <mergeCell ref="VXE92:VXJ92"/>
    <mergeCell ref="VXL92:VXQ92"/>
    <mergeCell ref="VUM92:VUR92"/>
    <mergeCell ref="VUT92:VUY92"/>
    <mergeCell ref="VVA92:VVF92"/>
    <mergeCell ref="VVH92:VVM92"/>
    <mergeCell ref="VVO92:VVT92"/>
    <mergeCell ref="VVV92:VWA92"/>
    <mergeCell ref="VSW92:VTB92"/>
    <mergeCell ref="VTD92:VTI92"/>
    <mergeCell ref="VTK92:VTP92"/>
    <mergeCell ref="VTR92:VTW92"/>
    <mergeCell ref="VTY92:VUD92"/>
    <mergeCell ref="VUF92:VUK92"/>
    <mergeCell ref="VRG92:VRL92"/>
    <mergeCell ref="VRN92:VRS92"/>
    <mergeCell ref="VRU92:VRZ92"/>
    <mergeCell ref="VSB92:VSG92"/>
    <mergeCell ref="VSI92:VSN92"/>
    <mergeCell ref="VSP92:VSU92"/>
    <mergeCell ref="VPQ92:VPV92"/>
    <mergeCell ref="VPX92:VQC92"/>
    <mergeCell ref="VQE92:VQJ92"/>
    <mergeCell ref="VQL92:VQQ92"/>
    <mergeCell ref="VQS92:VQX92"/>
    <mergeCell ref="VQZ92:VRE92"/>
    <mergeCell ref="VOA92:VOF92"/>
    <mergeCell ref="VOH92:VOM92"/>
    <mergeCell ref="VOO92:VOT92"/>
    <mergeCell ref="VOV92:VPA92"/>
    <mergeCell ref="VPC92:VPH92"/>
    <mergeCell ref="VPJ92:VPO92"/>
    <mergeCell ref="VMK92:VMP92"/>
    <mergeCell ref="VMR92:VMW92"/>
    <mergeCell ref="VMY92:VND92"/>
    <mergeCell ref="VNF92:VNK92"/>
    <mergeCell ref="VNM92:VNR92"/>
    <mergeCell ref="VNT92:VNY92"/>
    <mergeCell ref="VKU92:VKZ92"/>
    <mergeCell ref="VLB92:VLG92"/>
    <mergeCell ref="VLI92:VLN92"/>
    <mergeCell ref="VLP92:VLU92"/>
    <mergeCell ref="VLW92:VMB92"/>
    <mergeCell ref="VMD92:VMI92"/>
    <mergeCell ref="VJE92:VJJ92"/>
    <mergeCell ref="VJL92:VJQ92"/>
    <mergeCell ref="VJS92:VJX92"/>
    <mergeCell ref="VJZ92:VKE92"/>
    <mergeCell ref="VKG92:VKL92"/>
    <mergeCell ref="VKN92:VKS92"/>
    <mergeCell ref="VHO92:VHT92"/>
    <mergeCell ref="VHV92:VIA92"/>
    <mergeCell ref="VIC92:VIH92"/>
    <mergeCell ref="VIJ92:VIO92"/>
    <mergeCell ref="VIQ92:VIV92"/>
    <mergeCell ref="VIX92:VJC92"/>
    <mergeCell ref="VFY92:VGD92"/>
    <mergeCell ref="VGF92:VGK92"/>
    <mergeCell ref="VGM92:VGR92"/>
    <mergeCell ref="VGT92:VGY92"/>
    <mergeCell ref="VHA92:VHF92"/>
    <mergeCell ref="VHH92:VHM92"/>
    <mergeCell ref="VEI92:VEN92"/>
    <mergeCell ref="VEP92:VEU92"/>
    <mergeCell ref="VEW92:VFB92"/>
    <mergeCell ref="VFD92:VFI92"/>
    <mergeCell ref="VFK92:VFP92"/>
    <mergeCell ref="VFR92:VFW92"/>
    <mergeCell ref="VCS92:VCX92"/>
    <mergeCell ref="VCZ92:VDE92"/>
    <mergeCell ref="VDG92:VDL92"/>
    <mergeCell ref="VDN92:VDS92"/>
    <mergeCell ref="VDU92:VDZ92"/>
    <mergeCell ref="VEB92:VEG92"/>
    <mergeCell ref="VBC92:VBH92"/>
    <mergeCell ref="VBJ92:VBO92"/>
    <mergeCell ref="VBQ92:VBV92"/>
    <mergeCell ref="VBX92:VCC92"/>
    <mergeCell ref="VCE92:VCJ92"/>
    <mergeCell ref="VCL92:VCQ92"/>
    <mergeCell ref="UZM92:UZR92"/>
    <mergeCell ref="UZT92:UZY92"/>
    <mergeCell ref="VAA92:VAF92"/>
    <mergeCell ref="VAH92:VAM92"/>
    <mergeCell ref="VAO92:VAT92"/>
    <mergeCell ref="VAV92:VBA92"/>
    <mergeCell ref="UXW92:UYB92"/>
    <mergeCell ref="UYD92:UYI92"/>
    <mergeCell ref="UYK92:UYP92"/>
    <mergeCell ref="UYR92:UYW92"/>
    <mergeCell ref="UYY92:UZD92"/>
    <mergeCell ref="UZF92:UZK92"/>
    <mergeCell ref="UWG92:UWL92"/>
    <mergeCell ref="UWN92:UWS92"/>
    <mergeCell ref="UWU92:UWZ92"/>
    <mergeCell ref="UXB92:UXG92"/>
    <mergeCell ref="UXI92:UXN92"/>
    <mergeCell ref="UXP92:UXU92"/>
    <mergeCell ref="UUQ92:UUV92"/>
    <mergeCell ref="UUX92:UVC92"/>
    <mergeCell ref="UVE92:UVJ92"/>
    <mergeCell ref="UVL92:UVQ92"/>
    <mergeCell ref="UVS92:UVX92"/>
    <mergeCell ref="UVZ92:UWE92"/>
    <mergeCell ref="UTA92:UTF92"/>
    <mergeCell ref="UTH92:UTM92"/>
    <mergeCell ref="UTO92:UTT92"/>
    <mergeCell ref="UTV92:UUA92"/>
    <mergeCell ref="UUC92:UUH92"/>
    <mergeCell ref="UUJ92:UUO92"/>
    <mergeCell ref="URK92:URP92"/>
    <mergeCell ref="URR92:URW92"/>
    <mergeCell ref="URY92:USD92"/>
    <mergeCell ref="USF92:USK92"/>
    <mergeCell ref="USM92:USR92"/>
    <mergeCell ref="UST92:USY92"/>
    <mergeCell ref="UPU92:UPZ92"/>
    <mergeCell ref="UQB92:UQG92"/>
    <mergeCell ref="UQI92:UQN92"/>
    <mergeCell ref="UQP92:UQU92"/>
    <mergeCell ref="UQW92:URB92"/>
    <mergeCell ref="URD92:URI92"/>
    <mergeCell ref="UOE92:UOJ92"/>
    <mergeCell ref="UOL92:UOQ92"/>
    <mergeCell ref="UOS92:UOX92"/>
    <mergeCell ref="UOZ92:UPE92"/>
    <mergeCell ref="UPG92:UPL92"/>
    <mergeCell ref="UPN92:UPS92"/>
    <mergeCell ref="UMO92:UMT92"/>
    <mergeCell ref="UMV92:UNA92"/>
    <mergeCell ref="UNC92:UNH92"/>
    <mergeCell ref="UNJ92:UNO92"/>
    <mergeCell ref="UNQ92:UNV92"/>
    <mergeCell ref="UNX92:UOC92"/>
    <mergeCell ref="UKY92:ULD92"/>
    <mergeCell ref="ULF92:ULK92"/>
    <mergeCell ref="ULM92:ULR92"/>
    <mergeCell ref="ULT92:ULY92"/>
    <mergeCell ref="UMA92:UMF92"/>
    <mergeCell ref="UMH92:UMM92"/>
    <mergeCell ref="UJI92:UJN92"/>
    <mergeCell ref="UJP92:UJU92"/>
    <mergeCell ref="UJW92:UKB92"/>
    <mergeCell ref="UKD92:UKI92"/>
    <mergeCell ref="UKK92:UKP92"/>
    <mergeCell ref="UKR92:UKW92"/>
    <mergeCell ref="UHS92:UHX92"/>
    <mergeCell ref="UHZ92:UIE92"/>
    <mergeCell ref="UIG92:UIL92"/>
    <mergeCell ref="UIN92:UIS92"/>
    <mergeCell ref="UIU92:UIZ92"/>
    <mergeCell ref="UJB92:UJG92"/>
    <mergeCell ref="UGC92:UGH92"/>
    <mergeCell ref="UGJ92:UGO92"/>
    <mergeCell ref="UGQ92:UGV92"/>
    <mergeCell ref="UGX92:UHC92"/>
    <mergeCell ref="UHE92:UHJ92"/>
    <mergeCell ref="UHL92:UHQ92"/>
    <mergeCell ref="UEM92:UER92"/>
    <mergeCell ref="UET92:UEY92"/>
    <mergeCell ref="UFA92:UFF92"/>
    <mergeCell ref="UFH92:UFM92"/>
    <mergeCell ref="UFO92:UFT92"/>
    <mergeCell ref="UFV92:UGA92"/>
    <mergeCell ref="UCW92:UDB92"/>
    <mergeCell ref="UDD92:UDI92"/>
    <mergeCell ref="UDK92:UDP92"/>
    <mergeCell ref="UDR92:UDW92"/>
    <mergeCell ref="UDY92:UED92"/>
    <mergeCell ref="UEF92:UEK92"/>
    <mergeCell ref="UBG92:UBL92"/>
    <mergeCell ref="UBN92:UBS92"/>
    <mergeCell ref="UBU92:UBZ92"/>
    <mergeCell ref="UCB92:UCG92"/>
    <mergeCell ref="UCI92:UCN92"/>
    <mergeCell ref="UCP92:UCU92"/>
    <mergeCell ref="TZQ92:TZV92"/>
    <mergeCell ref="TZX92:UAC92"/>
    <mergeCell ref="UAE92:UAJ92"/>
    <mergeCell ref="UAL92:UAQ92"/>
    <mergeCell ref="UAS92:UAX92"/>
    <mergeCell ref="UAZ92:UBE92"/>
    <mergeCell ref="TYA92:TYF92"/>
    <mergeCell ref="TYH92:TYM92"/>
    <mergeCell ref="TYO92:TYT92"/>
    <mergeCell ref="TYV92:TZA92"/>
    <mergeCell ref="TZC92:TZH92"/>
    <mergeCell ref="TZJ92:TZO92"/>
    <mergeCell ref="TWK92:TWP92"/>
    <mergeCell ref="TWR92:TWW92"/>
    <mergeCell ref="TWY92:TXD92"/>
    <mergeCell ref="TXF92:TXK92"/>
    <mergeCell ref="TXM92:TXR92"/>
    <mergeCell ref="TXT92:TXY92"/>
    <mergeCell ref="TUU92:TUZ92"/>
    <mergeCell ref="TVB92:TVG92"/>
    <mergeCell ref="TVI92:TVN92"/>
    <mergeCell ref="TVP92:TVU92"/>
    <mergeCell ref="TVW92:TWB92"/>
    <mergeCell ref="TWD92:TWI92"/>
    <mergeCell ref="TTE92:TTJ92"/>
    <mergeCell ref="TTL92:TTQ92"/>
    <mergeCell ref="TTS92:TTX92"/>
    <mergeCell ref="TTZ92:TUE92"/>
    <mergeCell ref="TUG92:TUL92"/>
    <mergeCell ref="TUN92:TUS92"/>
    <mergeCell ref="TRO92:TRT92"/>
    <mergeCell ref="TRV92:TSA92"/>
    <mergeCell ref="TSC92:TSH92"/>
    <mergeCell ref="TSJ92:TSO92"/>
    <mergeCell ref="TSQ92:TSV92"/>
    <mergeCell ref="TSX92:TTC92"/>
    <mergeCell ref="TPY92:TQD92"/>
    <mergeCell ref="TQF92:TQK92"/>
    <mergeCell ref="TQM92:TQR92"/>
    <mergeCell ref="TQT92:TQY92"/>
    <mergeCell ref="TRA92:TRF92"/>
    <mergeCell ref="TRH92:TRM92"/>
    <mergeCell ref="TOI92:TON92"/>
    <mergeCell ref="TOP92:TOU92"/>
    <mergeCell ref="TOW92:TPB92"/>
    <mergeCell ref="TPD92:TPI92"/>
    <mergeCell ref="TPK92:TPP92"/>
    <mergeCell ref="TPR92:TPW92"/>
    <mergeCell ref="TMS92:TMX92"/>
    <mergeCell ref="TMZ92:TNE92"/>
    <mergeCell ref="TNG92:TNL92"/>
    <mergeCell ref="TNN92:TNS92"/>
    <mergeCell ref="TNU92:TNZ92"/>
    <mergeCell ref="TOB92:TOG92"/>
    <mergeCell ref="TLC92:TLH92"/>
    <mergeCell ref="TLJ92:TLO92"/>
    <mergeCell ref="TLQ92:TLV92"/>
    <mergeCell ref="TLX92:TMC92"/>
    <mergeCell ref="TME92:TMJ92"/>
    <mergeCell ref="TML92:TMQ92"/>
    <mergeCell ref="TJM92:TJR92"/>
    <mergeCell ref="TJT92:TJY92"/>
    <mergeCell ref="TKA92:TKF92"/>
    <mergeCell ref="TKH92:TKM92"/>
    <mergeCell ref="TKO92:TKT92"/>
    <mergeCell ref="TKV92:TLA92"/>
    <mergeCell ref="THW92:TIB92"/>
    <mergeCell ref="TID92:TII92"/>
    <mergeCell ref="TIK92:TIP92"/>
    <mergeCell ref="TIR92:TIW92"/>
    <mergeCell ref="TIY92:TJD92"/>
    <mergeCell ref="TJF92:TJK92"/>
    <mergeCell ref="TGG92:TGL92"/>
    <mergeCell ref="TGN92:TGS92"/>
    <mergeCell ref="TGU92:TGZ92"/>
    <mergeCell ref="THB92:THG92"/>
    <mergeCell ref="THI92:THN92"/>
    <mergeCell ref="THP92:THU92"/>
    <mergeCell ref="TEQ92:TEV92"/>
    <mergeCell ref="TEX92:TFC92"/>
    <mergeCell ref="TFE92:TFJ92"/>
    <mergeCell ref="TFL92:TFQ92"/>
    <mergeCell ref="TFS92:TFX92"/>
    <mergeCell ref="TFZ92:TGE92"/>
    <mergeCell ref="TDA92:TDF92"/>
    <mergeCell ref="TDH92:TDM92"/>
    <mergeCell ref="TDO92:TDT92"/>
    <mergeCell ref="TDV92:TEA92"/>
    <mergeCell ref="TEC92:TEH92"/>
    <mergeCell ref="TEJ92:TEO92"/>
    <mergeCell ref="TBK92:TBP92"/>
    <mergeCell ref="TBR92:TBW92"/>
    <mergeCell ref="TBY92:TCD92"/>
    <mergeCell ref="TCF92:TCK92"/>
    <mergeCell ref="TCM92:TCR92"/>
    <mergeCell ref="TCT92:TCY92"/>
    <mergeCell ref="SZU92:SZZ92"/>
    <mergeCell ref="TAB92:TAG92"/>
    <mergeCell ref="TAI92:TAN92"/>
    <mergeCell ref="TAP92:TAU92"/>
    <mergeCell ref="TAW92:TBB92"/>
    <mergeCell ref="TBD92:TBI92"/>
    <mergeCell ref="SYE92:SYJ92"/>
    <mergeCell ref="SYL92:SYQ92"/>
    <mergeCell ref="SYS92:SYX92"/>
    <mergeCell ref="SYZ92:SZE92"/>
    <mergeCell ref="SZG92:SZL92"/>
    <mergeCell ref="SZN92:SZS92"/>
    <mergeCell ref="SWO92:SWT92"/>
    <mergeCell ref="SWV92:SXA92"/>
    <mergeCell ref="SXC92:SXH92"/>
    <mergeCell ref="SXJ92:SXO92"/>
    <mergeCell ref="SXQ92:SXV92"/>
    <mergeCell ref="SXX92:SYC92"/>
    <mergeCell ref="SUY92:SVD92"/>
    <mergeCell ref="SVF92:SVK92"/>
    <mergeCell ref="SVM92:SVR92"/>
    <mergeCell ref="SVT92:SVY92"/>
    <mergeCell ref="SWA92:SWF92"/>
    <mergeCell ref="SWH92:SWM92"/>
    <mergeCell ref="STI92:STN92"/>
    <mergeCell ref="STP92:STU92"/>
    <mergeCell ref="STW92:SUB92"/>
    <mergeCell ref="SUD92:SUI92"/>
    <mergeCell ref="SUK92:SUP92"/>
    <mergeCell ref="SUR92:SUW92"/>
    <mergeCell ref="SRS92:SRX92"/>
    <mergeCell ref="SRZ92:SSE92"/>
    <mergeCell ref="SSG92:SSL92"/>
    <mergeCell ref="SSN92:SSS92"/>
    <mergeCell ref="SSU92:SSZ92"/>
    <mergeCell ref="STB92:STG92"/>
    <mergeCell ref="SQC92:SQH92"/>
    <mergeCell ref="SQJ92:SQO92"/>
    <mergeCell ref="SQQ92:SQV92"/>
    <mergeCell ref="SQX92:SRC92"/>
    <mergeCell ref="SRE92:SRJ92"/>
    <mergeCell ref="SRL92:SRQ92"/>
    <mergeCell ref="SOM92:SOR92"/>
    <mergeCell ref="SOT92:SOY92"/>
    <mergeCell ref="SPA92:SPF92"/>
    <mergeCell ref="SPH92:SPM92"/>
    <mergeCell ref="SPO92:SPT92"/>
    <mergeCell ref="SPV92:SQA92"/>
    <mergeCell ref="SMW92:SNB92"/>
    <mergeCell ref="SND92:SNI92"/>
    <mergeCell ref="SNK92:SNP92"/>
    <mergeCell ref="SNR92:SNW92"/>
    <mergeCell ref="SNY92:SOD92"/>
    <mergeCell ref="SOF92:SOK92"/>
    <mergeCell ref="SLG92:SLL92"/>
    <mergeCell ref="SLN92:SLS92"/>
    <mergeCell ref="SLU92:SLZ92"/>
    <mergeCell ref="SMB92:SMG92"/>
    <mergeCell ref="SMI92:SMN92"/>
    <mergeCell ref="SMP92:SMU92"/>
    <mergeCell ref="SJQ92:SJV92"/>
    <mergeCell ref="SJX92:SKC92"/>
    <mergeCell ref="SKE92:SKJ92"/>
    <mergeCell ref="SKL92:SKQ92"/>
    <mergeCell ref="SKS92:SKX92"/>
    <mergeCell ref="SKZ92:SLE92"/>
    <mergeCell ref="SIA92:SIF92"/>
    <mergeCell ref="SIH92:SIM92"/>
    <mergeCell ref="SIO92:SIT92"/>
    <mergeCell ref="SIV92:SJA92"/>
    <mergeCell ref="SJC92:SJH92"/>
    <mergeCell ref="SJJ92:SJO92"/>
    <mergeCell ref="SGK92:SGP92"/>
    <mergeCell ref="SGR92:SGW92"/>
    <mergeCell ref="SGY92:SHD92"/>
    <mergeCell ref="SHF92:SHK92"/>
    <mergeCell ref="SHM92:SHR92"/>
    <mergeCell ref="SHT92:SHY92"/>
    <mergeCell ref="SEU92:SEZ92"/>
    <mergeCell ref="SFB92:SFG92"/>
    <mergeCell ref="SFI92:SFN92"/>
    <mergeCell ref="SFP92:SFU92"/>
    <mergeCell ref="SFW92:SGB92"/>
    <mergeCell ref="SGD92:SGI92"/>
    <mergeCell ref="SDE92:SDJ92"/>
    <mergeCell ref="SDL92:SDQ92"/>
    <mergeCell ref="SDS92:SDX92"/>
    <mergeCell ref="SDZ92:SEE92"/>
    <mergeCell ref="SEG92:SEL92"/>
    <mergeCell ref="SEN92:SES92"/>
    <mergeCell ref="SBO92:SBT92"/>
    <mergeCell ref="SBV92:SCA92"/>
    <mergeCell ref="SCC92:SCH92"/>
    <mergeCell ref="SCJ92:SCO92"/>
    <mergeCell ref="SCQ92:SCV92"/>
    <mergeCell ref="SCX92:SDC92"/>
    <mergeCell ref="RZY92:SAD92"/>
    <mergeCell ref="SAF92:SAK92"/>
    <mergeCell ref="SAM92:SAR92"/>
    <mergeCell ref="SAT92:SAY92"/>
    <mergeCell ref="SBA92:SBF92"/>
    <mergeCell ref="SBH92:SBM92"/>
    <mergeCell ref="RYI92:RYN92"/>
    <mergeCell ref="RYP92:RYU92"/>
    <mergeCell ref="RYW92:RZB92"/>
    <mergeCell ref="RZD92:RZI92"/>
    <mergeCell ref="RZK92:RZP92"/>
    <mergeCell ref="RZR92:RZW92"/>
    <mergeCell ref="RWS92:RWX92"/>
    <mergeCell ref="RWZ92:RXE92"/>
    <mergeCell ref="RXG92:RXL92"/>
    <mergeCell ref="RXN92:RXS92"/>
    <mergeCell ref="RXU92:RXZ92"/>
    <mergeCell ref="RYB92:RYG92"/>
    <mergeCell ref="RVC92:RVH92"/>
    <mergeCell ref="RVJ92:RVO92"/>
    <mergeCell ref="RVQ92:RVV92"/>
    <mergeCell ref="RVX92:RWC92"/>
    <mergeCell ref="RWE92:RWJ92"/>
    <mergeCell ref="RWL92:RWQ92"/>
    <mergeCell ref="RTM92:RTR92"/>
    <mergeCell ref="RTT92:RTY92"/>
    <mergeCell ref="RUA92:RUF92"/>
    <mergeCell ref="RUH92:RUM92"/>
    <mergeCell ref="RUO92:RUT92"/>
    <mergeCell ref="RUV92:RVA92"/>
    <mergeCell ref="RRW92:RSB92"/>
    <mergeCell ref="RSD92:RSI92"/>
    <mergeCell ref="RSK92:RSP92"/>
    <mergeCell ref="RSR92:RSW92"/>
    <mergeCell ref="RSY92:RTD92"/>
    <mergeCell ref="RTF92:RTK92"/>
    <mergeCell ref="RQG92:RQL92"/>
    <mergeCell ref="RQN92:RQS92"/>
    <mergeCell ref="RQU92:RQZ92"/>
    <mergeCell ref="RRB92:RRG92"/>
    <mergeCell ref="RRI92:RRN92"/>
    <mergeCell ref="RRP92:RRU92"/>
    <mergeCell ref="ROQ92:ROV92"/>
    <mergeCell ref="ROX92:RPC92"/>
    <mergeCell ref="RPE92:RPJ92"/>
    <mergeCell ref="RPL92:RPQ92"/>
    <mergeCell ref="RPS92:RPX92"/>
    <mergeCell ref="RPZ92:RQE92"/>
    <mergeCell ref="RNA92:RNF92"/>
    <mergeCell ref="RNH92:RNM92"/>
    <mergeCell ref="RNO92:RNT92"/>
    <mergeCell ref="RNV92:ROA92"/>
    <mergeCell ref="ROC92:ROH92"/>
    <mergeCell ref="ROJ92:ROO92"/>
    <mergeCell ref="RLK92:RLP92"/>
    <mergeCell ref="RLR92:RLW92"/>
    <mergeCell ref="RLY92:RMD92"/>
    <mergeCell ref="RMF92:RMK92"/>
    <mergeCell ref="RMM92:RMR92"/>
    <mergeCell ref="RMT92:RMY92"/>
    <mergeCell ref="RJU92:RJZ92"/>
    <mergeCell ref="RKB92:RKG92"/>
    <mergeCell ref="RKI92:RKN92"/>
    <mergeCell ref="RKP92:RKU92"/>
    <mergeCell ref="RKW92:RLB92"/>
    <mergeCell ref="RLD92:RLI92"/>
    <mergeCell ref="RIE92:RIJ92"/>
    <mergeCell ref="RIL92:RIQ92"/>
    <mergeCell ref="RIS92:RIX92"/>
    <mergeCell ref="RIZ92:RJE92"/>
    <mergeCell ref="RJG92:RJL92"/>
    <mergeCell ref="RJN92:RJS92"/>
    <mergeCell ref="RGO92:RGT92"/>
    <mergeCell ref="RGV92:RHA92"/>
    <mergeCell ref="RHC92:RHH92"/>
    <mergeCell ref="RHJ92:RHO92"/>
    <mergeCell ref="RHQ92:RHV92"/>
    <mergeCell ref="RHX92:RIC92"/>
    <mergeCell ref="REY92:RFD92"/>
    <mergeCell ref="RFF92:RFK92"/>
    <mergeCell ref="RFM92:RFR92"/>
    <mergeCell ref="RFT92:RFY92"/>
    <mergeCell ref="RGA92:RGF92"/>
    <mergeCell ref="RGH92:RGM92"/>
    <mergeCell ref="RDI92:RDN92"/>
    <mergeCell ref="RDP92:RDU92"/>
    <mergeCell ref="RDW92:REB92"/>
    <mergeCell ref="RED92:REI92"/>
    <mergeCell ref="REK92:REP92"/>
    <mergeCell ref="RER92:REW92"/>
    <mergeCell ref="RBS92:RBX92"/>
    <mergeCell ref="RBZ92:RCE92"/>
    <mergeCell ref="RCG92:RCL92"/>
    <mergeCell ref="RCN92:RCS92"/>
    <mergeCell ref="RCU92:RCZ92"/>
    <mergeCell ref="RDB92:RDG92"/>
    <mergeCell ref="RAC92:RAH92"/>
    <mergeCell ref="RAJ92:RAO92"/>
    <mergeCell ref="RAQ92:RAV92"/>
    <mergeCell ref="RAX92:RBC92"/>
    <mergeCell ref="RBE92:RBJ92"/>
    <mergeCell ref="RBL92:RBQ92"/>
    <mergeCell ref="QYM92:QYR92"/>
    <mergeCell ref="QYT92:QYY92"/>
    <mergeCell ref="QZA92:QZF92"/>
    <mergeCell ref="QZH92:QZM92"/>
    <mergeCell ref="QZO92:QZT92"/>
    <mergeCell ref="QZV92:RAA92"/>
    <mergeCell ref="QWW92:QXB92"/>
    <mergeCell ref="QXD92:QXI92"/>
    <mergeCell ref="QXK92:QXP92"/>
    <mergeCell ref="QXR92:QXW92"/>
    <mergeCell ref="QXY92:QYD92"/>
    <mergeCell ref="QYF92:QYK92"/>
    <mergeCell ref="QVG92:QVL92"/>
    <mergeCell ref="QVN92:QVS92"/>
    <mergeCell ref="QVU92:QVZ92"/>
    <mergeCell ref="QWB92:QWG92"/>
    <mergeCell ref="QWI92:QWN92"/>
    <mergeCell ref="QWP92:QWU92"/>
    <mergeCell ref="QTQ92:QTV92"/>
    <mergeCell ref="QTX92:QUC92"/>
    <mergeCell ref="QUE92:QUJ92"/>
    <mergeCell ref="QUL92:QUQ92"/>
    <mergeCell ref="QUS92:QUX92"/>
    <mergeCell ref="QUZ92:QVE92"/>
    <mergeCell ref="QSA92:QSF92"/>
    <mergeCell ref="QSH92:QSM92"/>
    <mergeCell ref="QSO92:QST92"/>
    <mergeCell ref="QSV92:QTA92"/>
    <mergeCell ref="QTC92:QTH92"/>
    <mergeCell ref="QTJ92:QTO92"/>
    <mergeCell ref="QQK92:QQP92"/>
    <mergeCell ref="QQR92:QQW92"/>
    <mergeCell ref="QQY92:QRD92"/>
    <mergeCell ref="QRF92:QRK92"/>
    <mergeCell ref="QRM92:QRR92"/>
    <mergeCell ref="QRT92:QRY92"/>
    <mergeCell ref="QOU92:QOZ92"/>
    <mergeCell ref="QPB92:QPG92"/>
    <mergeCell ref="QPI92:QPN92"/>
    <mergeCell ref="QPP92:QPU92"/>
    <mergeCell ref="QPW92:QQB92"/>
    <mergeCell ref="QQD92:QQI92"/>
    <mergeCell ref="QNE92:QNJ92"/>
    <mergeCell ref="QNL92:QNQ92"/>
    <mergeCell ref="QNS92:QNX92"/>
    <mergeCell ref="QNZ92:QOE92"/>
    <mergeCell ref="QOG92:QOL92"/>
    <mergeCell ref="QON92:QOS92"/>
    <mergeCell ref="QLO92:QLT92"/>
    <mergeCell ref="QLV92:QMA92"/>
    <mergeCell ref="QMC92:QMH92"/>
    <mergeCell ref="QMJ92:QMO92"/>
    <mergeCell ref="QMQ92:QMV92"/>
    <mergeCell ref="QMX92:QNC92"/>
    <mergeCell ref="QJY92:QKD92"/>
    <mergeCell ref="QKF92:QKK92"/>
    <mergeCell ref="QKM92:QKR92"/>
    <mergeCell ref="QKT92:QKY92"/>
    <mergeCell ref="QLA92:QLF92"/>
    <mergeCell ref="QLH92:QLM92"/>
    <mergeCell ref="QII92:QIN92"/>
    <mergeCell ref="QIP92:QIU92"/>
    <mergeCell ref="QIW92:QJB92"/>
    <mergeCell ref="QJD92:QJI92"/>
    <mergeCell ref="QJK92:QJP92"/>
    <mergeCell ref="QJR92:QJW92"/>
    <mergeCell ref="QGS92:QGX92"/>
    <mergeCell ref="QGZ92:QHE92"/>
    <mergeCell ref="QHG92:QHL92"/>
    <mergeCell ref="QHN92:QHS92"/>
    <mergeCell ref="QHU92:QHZ92"/>
    <mergeCell ref="QIB92:QIG92"/>
    <mergeCell ref="QFC92:QFH92"/>
    <mergeCell ref="QFJ92:QFO92"/>
    <mergeCell ref="QFQ92:QFV92"/>
    <mergeCell ref="QFX92:QGC92"/>
    <mergeCell ref="QGE92:QGJ92"/>
    <mergeCell ref="QGL92:QGQ92"/>
    <mergeCell ref="QDM92:QDR92"/>
    <mergeCell ref="QDT92:QDY92"/>
    <mergeCell ref="QEA92:QEF92"/>
    <mergeCell ref="QEH92:QEM92"/>
    <mergeCell ref="QEO92:QET92"/>
    <mergeCell ref="QEV92:QFA92"/>
    <mergeCell ref="QBW92:QCB92"/>
    <mergeCell ref="QCD92:QCI92"/>
    <mergeCell ref="QCK92:QCP92"/>
    <mergeCell ref="QCR92:QCW92"/>
    <mergeCell ref="QCY92:QDD92"/>
    <mergeCell ref="QDF92:QDK92"/>
    <mergeCell ref="QAG92:QAL92"/>
    <mergeCell ref="QAN92:QAS92"/>
    <mergeCell ref="QAU92:QAZ92"/>
    <mergeCell ref="QBB92:QBG92"/>
    <mergeCell ref="QBI92:QBN92"/>
    <mergeCell ref="QBP92:QBU92"/>
    <mergeCell ref="PYQ92:PYV92"/>
    <mergeCell ref="PYX92:PZC92"/>
    <mergeCell ref="PZE92:PZJ92"/>
    <mergeCell ref="PZL92:PZQ92"/>
    <mergeCell ref="PZS92:PZX92"/>
    <mergeCell ref="PZZ92:QAE92"/>
    <mergeCell ref="PXA92:PXF92"/>
    <mergeCell ref="PXH92:PXM92"/>
    <mergeCell ref="PXO92:PXT92"/>
    <mergeCell ref="PXV92:PYA92"/>
    <mergeCell ref="PYC92:PYH92"/>
    <mergeCell ref="PYJ92:PYO92"/>
    <mergeCell ref="PVK92:PVP92"/>
    <mergeCell ref="PVR92:PVW92"/>
    <mergeCell ref="PVY92:PWD92"/>
    <mergeCell ref="PWF92:PWK92"/>
    <mergeCell ref="PWM92:PWR92"/>
    <mergeCell ref="PWT92:PWY92"/>
    <mergeCell ref="PTU92:PTZ92"/>
    <mergeCell ref="PUB92:PUG92"/>
    <mergeCell ref="PUI92:PUN92"/>
    <mergeCell ref="PUP92:PUU92"/>
    <mergeCell ref="PUW92:PVB92"/>
    <mergeCell ref="PVD92:PVI92"/>
    <mergeCell ref="PSE92:PSJ92"/>
    <mergeCell ref="PSL92:PSQ92"/>
    <mergeCell ref="PSS92:PSX92"/>
    <mergeCell ref="PSZ92:PTE92"/>
    <mergeCell ref="PTG92:PTL92"/>
    <mergeCell ref="PTN92:PTS92"/>
    <mergeCell ref="PQO92:PQT92"/>
    <mergeCell ref="PQV92:PRA92"/>
    <mergeCell ref="PRC92:PRH92"/>
    <mergeCell ref="PRJ92:PRO92"/>
    <mergeCell ref="PRQ92:PRV92"/>
    <mergeCell ref="PRX92:PSC92"/>
    <mergeCell ref="POY92:PPD92"/>
    <mergeCell ref="PPF92:PPK92"/>
    <mergeCell ref="PPM92:PPR92"/>
    <mergeCell ref="PPT92:PPY92"/>
    <mergeCell ref="PQA92:PQF92"/>
    <mergeCell ref="PQH92:PQM92"/>
    <mergeCell ref="PNI92:PNN92"/>
    <mergeCell ref="PNP92:PNU92"/>
    <mergeCell ref="PNW92:POB92"/>
    <mergeCell ref="POD92:POI92"/>
    <mergeCell ref="POK92:POP92"/>
    <mergeCell ref="POR92:POW92"/>
    <mergeCell ref="PLS92:PLX92"/>
    <mergeCell ref="PLZ92:PME92"/>
    <mergeCell ref="PMG92:PML92"/>
    <mergeCell ref="PMN92:PMS92"/>
    <mergeCell ref="PMU92:PMZ92"/>
    <mergeCell ref="PNB92:PNG92"/>
    <mergeCell ref="PKC92:PKH92"/>
    <mergeCell ref="PKJ92:PKO92"/>
    <mergeCell ref="PKQ92:PKV92"/>
    <mergeCell ref="PKX92:PLC92"/>
    <mergeCell ref="PLE92:PLJ92"/>
    <mergeCell ref="PLL92:PLQ92"/>
    <mergeCell ref="PIM92:PIR92"/>
    <mergeCell ref="PIT92:PIY92"/>
    <mergeCell ref="PJA92:PJF92"/>
    <mergeCell ref="PJH92:PJM92"/>
    <mergeCell ref="PJO92:PJT92"/>
    <mergeCell ref="PJV92:PKA92"/>
    <mergeCell ref="PGW92:PHB92"/>
    <mergeCell ref="PHD92:PHI92"/>
    <mergeCell ref="PHK92:PHP92"/>
    <mergeCell ref="PHR92:PHW92"/>
    <mergeCell ref="PHY92:PID92"/>
    <mergeCell ref="PIF92:PIK92"/>
    <mergeCell ref="PFG92:PFL92"/>
    <mergeCell ref="PFN92:PFS92"/>
    <mergeCell ref="PFU92:PFZ92"/>
    <mergeCell ref="PGB92:PGG92"/>
    <mergeCell ref="PGI92:PGN92"/>
    <mergeCell ref="PGP92:PGU92"/>
    <mergeCell ref="PDQ92:PDV92"/>
    <mergeCell ref="PDX92:PEC92"/>
    <mergeCell ref="PEE92:PEJ92"/>
    <mergeCell ref="PEL92:PEQ92"/>
    <mergeCell ref="PES92:PEX92"/>
    <mergeCell ref="PEZ92:PFE92"/>
    <mergeCell ref="PCA92:PCF92"/>
    <mergeCell ref="PCH92:PCM92"/>
    <mergeCell ref="PCO92:PCT92"/>
    <mergeCell ref="PCV92:PDA92"/>
    <mergeCell ref="PDC92:PDH92"/>
    <mergeCell ref="PDJ92:PDO92"/>
    <mergeCell ref="PAK92:PAP92"/>
    <mergeCell ref="PAR92:PAW92"/>
    <mergeCell ref="PAY92:PBD92"/>
    <mergeCell ref="PBF92:PBK92"/>
    <mergeCell ref="PBM92:PBR92"/>
    <mergeCell ref="PBT92:PBY92"/>
    <mergeCell ref="OYU92:OYZ92"/>
    <mergeCell ref="OZB92:OZG92"/>
    <mergeCell ref="OZI92:OZN92"/>
    <mergeCell ref="OZP92:OZU92"/>
    <mergeCell ref="OZW92:PAB92"/>
    <mergeCell ref="PAD92:PAI92"/>
    <mergeCell ref="OXE92:OXJ92"/>
    <mergeCell ref="OXL92:OXQ92"/>
    <mergeCell ref="OXS92:OXX92"/>
    <mergeCell ref="OXZ92:OYE92"/>
    <mergeCell ref="OYG92:OYL92"/>
    <mergeCell ref="OYN92:OYS92"/>
    <mergeCell ref="OVO92:OVT92"/>
    <mergeCell ref="OVV92:OWA92"/>
    <mergeCell ref="OWC92:OWH92"/>
    <mergeCell ref="OWJ92:OWO92"/>
    <mergeCell ref="OWQ92:OWV92"/>
    <mergeCell ref="OWX92:OXC92"/>
    <mergeCell ref="OTY92:OUD92"/>
    <mergeCell ref="OUF92:OUK92"/>
    <mergeCell ref="OUM92:OUR92"/>
    <mergeCell ref="OUT92:OUY92"/>
    <mergeCell ref="OVA92:OVF92"/>
    <mergeCell ref="OVH92:OVM92"/>
    <mergeCell ref="OSI92:OSN92"/>
    <mergeCell ref="OSP92:OSU92"/>
    <mergeCell ref="OSW92:OTB92"/>
    <mergeCell ref="OTD92:OTI92"/>
    <mergeCell ref="OTK92:OTP92"/>
    <mergeCell ref="OTR92:OTW92"/>
    <mergeCell ref="OQS92:OQX92"/>
    <mergeCell ref="OQZ92:ORE92"/>
    <mergeCell ref="ORG92:ORL92"/>
    <mergeCell ref="ORN92:ORS92"/>
    <mergeCell ref="ORU92:ORZ92"/>
    <mergeCell ref="OSB92:OSG92"/>
    <mergeCell ref="OPC92:OPH92"/>
    <mergeCell ref="OPJ92:OPO92"/>
    <mergeCell ref="OPQ92:OPV92"/>
    <mergeCell ref="OPX92:OQC92"/>
    <mergeCell ref="OQE92:OQJ92"/>
    <mergeCell ref="OQL92:OQQ92"/>
    <mergeCell ref="ONM92:ONR92"/>
    <mergeCell ref="ONT92:ONY92"/>
    <mergeCell ref="OOA92:OOF92"/>
    <mergeCell ref="OOH92:OOM92"/>
    <mergeCell ref="OOO92:OOT92"/>
    <mergeCell ref="OOV92:OPA92"/>
    <mergeCell ref="OLW92:OMB92"/>
    <mergeCell ref="OMD92:OMI92"/>
    <mergeCell ref="OMK92:OMP92"/>
    <mergeCell ref="OMR92:OMW92"/>
    <mergeCell ref="OMY92:OND92"/>
    <mergeCell ref="ONF92:ONK92"/>
    <mergeCell ref="OKG92:OKL92"/>
    <mergeCell ref="OKN92:OKS92"/>
    <mergeCell ref="OKU92:OKZ92"/>
    <mergeCell ref="OLB92:OLG92"/>
    <mergeCell ref="OLI92:OLN92"/>
    <mergeCell ref="OLP92:OLU92"/>
    <mergeCell ref="OIQ92:OIV92"/>
    <mergeCell ref="OIX92:OJC92"/>
    <mergeCell ref="OJE92:OJJ92"/>
    <mergeCell ref="OJL92:OJQ92"/>
    <mergeCell ref="OJS92:OJX92"/>
    <mergeCell ref="OJZ92:OKE92"/>
    <mergeCell ref="OHA92:OHF92"/>
    <mergeCell ref="OHH92:OHM92"/>
    <mergeCell ref="OHO92:OHT92"/>
    <mergeCell ref="OHV92:OIA92"/>
    <mergeCell ref="OIC92:OIH92"/>
    <mergeCell ref="OIJ92:OIO92"/>
    <mergeCell ref="OFK92:OFP92"/>
    <mergeCell ref="OFR92:OFW92"/>
    <mergeCell ref="OFY92:OGD92"/>
    <mergeCell ref="OGF92:OGK92"/>
    <mergeCell ref="OGM92:OGR92"/>
    <mergeCell ref="OGT92:OGY92"/>
    <mergeCell ref="ODU92:ODZ92"/>
    <mergeCell ref="OEB92:OEG92"/>
    <mergeCell ref="OEI92:OEN92"/>
    <mergeCell ref="OEP92:OEU92"/>
    <mergeCell ref="OEW92:OFB92"/>
    <mergeCell ref="OFD92:OFI92"/>
    <mergeCell ref="OCE92:OCJ92"/>
    <mergeCell ref="OCL92:OCQ92"/>
    <mergeCell ref="OCS92:OCX92"/>
    <mergeCell ref="OCZ92:ODE92"/>
    <mergeCell ref="ODG92:ODL92"/>
    <mergeCell ref="ODN92:ODS92"/>
    <mergeCell ref="OAO92:OAT92"/>
    <mergeCell ref="OAV92:OBA92"/>
    <mergeCell ref="OBC92:OBH92"/>
    <mergeCell ref="OBJ92:OBO92"/>
    <mergeCell ref="OBQ92:OBV92"/>
    <mergeCell ref="OBX92:OCC92"/>
    <mergeCell ref="NYY92:NZD92"/>
    <mergeCell ref="NZF92:NZK92"/>
    <mergeCell ref="NZM92:NZR92"/>
    <mergeCell ref="NZT92:NZY92"/>
    <mergeCell ref="OAA92:OAF92"/>
    <mergeCell ref="OAH92:OAM92"/>
    <mergeCell ref="NXI92:NXN92"/>
    <mergeCell ref="NXP92:NXU92"/>
    <mergeCell ref="NXW92:NYB92"/>
    <mergeCell ref="NYD92:NYI92"/>
    <mergeCell ref="NYK92:NYP92"/>
    <mergeCell ref="NYR92:NYW92"/>
    <mergeCell ref="NVS92:NVX92"/>
    <mergeCell ref="NVZ92:NWE92"/>
    <mergeCell ref="NWG92:NWL92"/>
    <mergeCell ref="NWN92:NWS92"/>
    <mergeCell ref="NWU92:NWZ92"/>
    <mergeCell ref="NXB92:NXG92"/>
    <mergeCell ref="NUC92:NUH92"/>
    <mergeCell ref="NUJ92:NUO92"/>
    <mergeCell ref="NUQ92:NUV92"/>
    <mergeCell ref="NUX92:NVC92"/>
    <mergeCell ref="NVE92:NVJ92"/>
    <mergeCell ref="NVL92:NVQ92"/>
    <mergeCell ref="NSM92:NSR92"/>
    <mergeCell ref="NST92:NSY92"/>
    <mergeCell ref="NTA92:NTF92"/>
    <mergeCell ref="NTH92:NTM92"/>
    <mergeCell ref="NTO92:NTT92"/>
    <mergeCell ref="NTV92:NUA92"/>
    <mergeCell ref="NQW92:NRB92"/>
    <mergeCell ref="NRD92:NRI92"/>
    <mergeCell ref="NRK92:NRP92"/>
    <mergeCell ref="NRR92:NRW92"/>
    <mergeCell ref="NRY92:NSD92"/>
    <mergeCell ref="NSF92:NSK92"/>
    <mergeCell ref="NPG92:NPL92"/>
    <mergeCell ref="NPN92:NPS92"/>
    <mergeCell ref="NPU92:NPZ92"/>
    <mergeCell ref="NQB92:NQG92"/>
    <mergeCell ref="NQI92:NQN92"/>
    <mergeCell ref="NQP92:NQU92"/>
    <mergeCell ref="NNQ92:NNV92"/>
    <mergeCell ref="NNX92:NOC92"/>
    <mergeCell ref="NOE92:NOJ92"/>
    <mergeCell ref="NOL92:NOQ92"/>
    <mergeCell ref="NOS92:NOX92"/>
    <mergeCell ref="NOZ92:NPE92"/>
    <mergeCell ref="NMA92:NMF92"/>
    <mergeCell ref="NMH92:NMM92"/>
    <mergeCell ref="NMO92:NMT92"/>
    <mergeCell ref="NMV92:NNA92"/>
    <mergeCell ref="NNC92:NNH92"/>
    <mergeCell ref="NNJ92:NNO92"/>
    <mergeCell ref="NKK92:NKP92"/>
    <mergeCell ref="NKR92:NKW92"/>
    <mergeCell ref="NKY92:NLD92"/>
    <mergeCell ref="NLF92:NLK92"/>
    <mergeCell ref="NLM92:NLR92"/>
    <mergeCell ref="NLT92:NLY92"/>
    <mergeCell ref="NIU92:NIZ92"/>
    <mergeCell ref="NJB92:NJG92"/>
    <mergeCell ref="NJI92:NJN92"/>
    <mergeCell ref="NJP92:NJU92"/>
    <mergeCell ref="NJW92:NKB92"/>
    <mergeCell ref="NKD92:NKI92"/>
    <mergeCell ref="NHE92:NHJ92"/>
    <mergeCell ref="NHL92:NHQ92"/>
    <mergeCell ref="NHS92:NHX92"/>
    <mergeCell ref="NHZ92:NIE92"/>
    <mergeCell ref="NIG92:NIL92"/>
    <mergeCell ref="NIN92:NIS92"/>
    <mergeCell ref="NFO92:NFT92"/>
    <mergeCell ref="NFV92:NGA92"/>
    <mergeCell ref="NGC92:NGH92"/>
    <mergeCell ref="NGJ92:NGO92"/>
    <mergeCell ref="NGQ92:NGV92"/>
    <mergeCell ref="NGX92:NHC92"/>
    <mergeCell ref="NDY92:NED92"/>
    <mergeCell ref="NEF92:NEK92"/>
    <mergeCell ref="NEM92:NER92"/>
    <mergeCell ref="NET92:NEY92"/>
    <mergeCell ref="NFA92:NFF92"/>
    <mergeCell ref="NFH92:NFM92"/>
    <mergeCell ref="NCI92:NCN92"/>
    <mergeCell ref="NCP92:NCU92"/>
    <mergeCell ref="NCW92:NDB92"/>
    <mergeCell ref="NDD92:NDI92"/>
    <mergeCell ref="NDK92:NDP92"/>
    <mergeCell ref="NDR92:NDW92"/>
    <mergeCell ref="NAS92:NAX92"/>
    <mergeCell ref="NAZ92:NBE92"/>
    <mergeCell ref="NBG92:NBL92"/>
    <mergeCell ref="NBN92:NBS92"/>
    <mergeCell ref="NBU92:NBZ92"/>
    <mergeCell ref="NCB92:NCG92"/>
    <mergeCell ref="MZC92:MZH92"/>
    <mergeCell ref="MZJ92:MZO92"/>
    <mergeCell ref="MZQ92:MZV92"/>
    <mergeCell ref="MZX92:NAC92"/>
    <mergeCell ref="NAE92:NAJ92"/>
    <mergeCell ref="NAL92:NAQ92"/>
    <mergeCell ref="MXM92:MXR92"/>
    <mergeCell ref="MXT92:MXY92"/>
    <mergeCell ref="MYA92:MYF92"/>
    <mergeCell ref="MYH92:MYM92"/>
    <mergeCell ref="MYO92:MYT92"/>
    <mergeCell ref="MYV92:MZA92"/>
    <mergeCell ref="MVW92:MWB92"/>
    <mergeCell ref="MWD92:MWI92"/>
    <mergeCell ref="MWK92:MWP92"/>
    <mergeCell ref="MWR92:MWW92"/>
    <mergeCell ref="MWY92:MXD92"/>
    <mergeCell ref="MXF92:MXK92"/>
    <mergeCell ref="MUG92:MUL92"/>
    <mergeCell ref="MUN92:MUS92"/>
    <mergeCell ref="MUU92:MUZ92"/>
    <mergeCell ref="MVB92:MVG92"/>
    <mergeCell ref="MVI92:MVN92"/>
    <mergeCell ref="MVP92:MVU92"/>
    <mergeCell ref="MSQ92:MSV92"/>
    <mergeCell ref="MSX92:MTC92"/>
    <mergeCell ref="MTE92:MTJ92"/>
    <mergeCell ref="MTL92:MTQ92"/>
    <mergeCell ref="MTS92:MTX92"/>
    <mergeCell ref="MTZ92:MUE92"/>
    <mergeCell ref="MRA92:MRF92"/>
    <mergeCell ref="MRH92:MRM92"/>
    <mergeCell ref="MRO92:MRT92"/>
    <mergeCell ref="MRV92:MSA92"/>
    <mergeCell ref="MSC92:MSH92"/>
    <mergeCell ref="MSJ92:MSO92"/>
    <mergeCell ref="MPK92:MPP92"/>
    <mergeCell ref="MPR92:MPW92"/>
    <mergeCell ref="MPY92:MQD92"/>
    <mergeCell ref="MQF92:MQK92"/>
    <mergeCell ref="MQM92:MQR92"/>
    <mergeCell ref="MQT92:MQY92"/>
    <mergeCell ref="MNU92:MNZ92"/>
    <mergeCell ref="MOB92:MOG92"/>
    <mergeCell ref="MOI92:MON92"/>
    <mergeCell ref="MOP92:MOU92"/>
    <mergeCell ref="MOW92:MPB92"/>
    <mergeCell ref="MPD92:MPI92"/>
    <mergeCell ref="MME92:MMJ92"/>
    <mergeCell ref="MML92:MMQ92"/>
    <mergeCell ref="MMS92:MMX92"/>
    <mergeCell ref="MMZ92:MNE92"/>
    <mergeCell ref="MNG92:MNL92"/>
    <mergeCell ref="MNN92:MNS92"/>
    <mergeCell ref="MKO92:MKT92"/>
    <mergeCell ref="MKV92:MLA92"/>
    <mergeCell ref="MLC92:MLH92"/>
    <mergeCell ref="MLJ92:MLO92"/>
    <mergeCell ref="MLQ92:MLV92"/>
    <mergeCell ref="MLX92:MMC92"/>
    <mergeCell ref="MIY92:MJD92"/>
    <mergeCell ref="MJF92:MJK92"/>
    <mergeCell ref="MJM92:MJR92"/>
    <mergeCell ref="MJT92:MJY92"/>
    <mergeCell ref="MKA92:MKF92"/>
    <mergeCell ref="MKH92:MKM92"/>
    <mergeCell ref="MHI92:MHN92"/>
    <mergeCell ref="MHP92:MHU92"/>
    <mergeCell ref="MHW92:MIB92"/>
    <mergeCell ref="MID92:MII92"/>
    <mergeCell ref="MIK92:MIP92"/>
    <mergeCell ref="MIR92:MIW92"/>
    <mergeCell ref="MFS92:MFX92"/>
    <mergeCell ref="MFZ92:MGE92"/>
    <mergeCell ref="MGG92:MGL92"/>
    <mergeCell ref="MGN92:MGS92"/>
    <mergeCell ref="MGU92:MGZ92"/>
    <mergeCell ref="MHB92:MHG92"/>
    <mergeCell ref="MEC92:MEH92"/>
    <mergeCell ref="MEJ92:MEO92"/>
    <mergeCell ref="MEQ92:MEV92"/>
    <mergeCell ref="MEX92:MFC92"/>
    <mergeCell ref="MFE92:MFJ92"/>
    <mergeCell ref="MFL92:MFQ92"/>
    <mergeCell ref="MCM92:MCR92"/>
    <mergeCell ref="MCT92:MCY92"/>
    <mergeCell ref="MDA92:MDF92"/>
    <mergeCell ref="MDH92:MDM92"/>
    <mergeCell ref="MDO92:MDT92"/>
    <mergeCell ref="MDV92:MEA92"/>
    <mergeCell ref="MAW92:MBB92"/>
    <mergeCell ref="MBD92:MBI92"/>
    <mergeCell ref="MBK92:MBP92"/>
    <mergeCell ref="MBR92:MBW92"/>
    <mergeCell ref="MBY92:MCD92"/>
    <mergeCell ref="MCF92:MCK92"/>
    <mergeCell ref="LZG92:LZL92"/>
    <mergeCell ref="LZN92:LZS92"/>
    <mergeCell ref="LZU92:LZZ92"/>
    <mergeCell ref="MAB92:MAG92"/>
    <mergeCell ref="MAI92:MAN92"/>
    <mergeCell ref="MAP92:MAU92"/>
    <mergeCell ref="LXQ92:LXV92"/>
    <mergeCell ref="LXX92:LYC92"/>
    <mergeCell ref="LYE92:LYJ92"/>
    <mergeCell ref="LYL92:LYQ92"/>
    <mergeCell ref="LYS92:LYX92"/>
    <mergeCell ref="LYZ92:LZE92"/>
    <mergeCell ref="LWA92:LWF92"/>
    <mergeCell ref="LWH92:LWM92"/>
    <mergeCell ref="LWO92:LWT92"/>
    <mergeCell ref="LWV92:LXA92"/>
    <mergeCell ref="LXC92:LXH92"/>
    <mergeCell ref="LXJ92:LXO92"/>
    <mergeCell ref="LUK92:LUP92"/>
    <mergeCell ref="LUR92:LUW92"/>
    <mergeCell ref="LUY92:LVD92"/>
    <mergeCell ref="LVF92:LVK92"/>
    <mergeCell ref="LVM92:LVR92"/>
    <mergeCell ref="LVT92:LVY92"/>
    <mergeCell ref="LSU92:LSZ92"/>
    <mergeCell ref="LTB92:LTG92"/>
    <mergeCell ref="LTI92:LTN92"/>
    <mergeCell ref="LTP92:LTU92"/>
    <mergeCell ref="LTW92:LUB92"/>
    <mergeCell ref="LUD92:LUI92"/>
    <mergeCell ref="LRE92:LRJ92"/>
    <mergeCell ref="LRL92:LRQ92"/>
    <mergeCell ref="LRS92:LRX92"/>
    <mergeCell ref="LRZ92:LSE92"/>
    <mergeCell ref="LSG92:LSL92"/>
    <mergeCell ref="LSN92:LSS92"/>
    <mergeCell ref="LPO92:LPT92"/>
    <mergeCell ref="LPV92:LQA92"/>
    <mergeCell ref="LQC92:LQH92"/>
    <mergeCell ref="LQJ92:LQO92"/>
    <mergeCell ref="LQQ92:LQV92"/>
    <mergeCell ref="LQX92:LRC92"/>
    <mergeCell ref="LNY92:LOD92"/>
    <mergeCell ref="LOF92:LOK92"/>
    <mergeCell ref="LOM92:LOR92"/>
    <mergeCell ref="LOT92:LOY92"/>
    <mergeCell ref="LPA92:LPF92"/>
    <mergeCell ref="LPH92:LPM92"/>
    <mergeCell ref="LMI92:LMN92"/>
    <mergeCell ref="LMP92:LMU92"/>
    <mergeCell ref="LMW92:LNB92"/>
    <mergeCell ref="LND92:LNI92"/>
    <mergeCell ref="LNK92:LNP92"/>
    <mergeCell ref="LNR92:LNW92"/>
    <mergeCell ref="LKS92:LKX92"/>
    <mergeCell ref="LKZ92:LLE92"/>
    <mergeCell ref="LLG92:LLL92"/>
    <mergeCell ref="LLN92:LLS92"/>
    <mergeCell ref="LLU92:LLZ92"/>
    <mergeCell ref="LMB92:LMG92"/>
    <mergeCell ref="LJC92:LJH92"/>
    <mergeCell ref="LJJ92:LJO92"/>
    <mergeCell ref="LJQ92:LJV92"/>
    <mergeCell ref="LJX92:LKC92"/>
    <mergeCell ref="LKE92:LKJ92"/>
    <mergeCell ref="LKL92:LKQ92"/>
    <mergeCell ref="LHM92:LHR92"/>
    <mergeCell ref="LHT92:LHY92"/>
    <mergeCell ref="LIA92:LIF92"/>
    <mergeCell ref="LIH92:LIM92"/>
    <mergeCell ref="LIO92:LIT92"/>
    <mergeCell ref="LIV92:LJA92"/>
    <mergeCell ref="LFW92:LGB92"/>
    <mergeCell ref="LGD92:LGI92"/>
    <mergeCell ref="LGK92:LGP92"/>
    <mergeCell ref="LGR92:LGW92"/>
    <mergeCell ref="LGY92:LHD92"/>
    <mergeCell ref="LHF92:LHK92"/>
    <mergeCell ref="LEG92:LEL92"/>
    <mergeCell ref="LEN92:LES92"/>
    <mergeCell ref="LEU92:LEZ92"/>
    <mergeCell ref="LFB92:LFG92"/>
    <mergeCell ref="LFI92:LFN92"/>
    <mergeCell ref="LFP92:LFU92"/>
    <mergeCell ref="LCQ92:LCV92"/>
    <mergeCell ref="LCX92:LDC92"/>
    <mergeCell ref="LDE92:LDJ92"/>
    <mergeCell ref="LDL92:LDQ92"/>
    <mergeCell ref="LDS92:LDX92"/>
    <mergeCell ref="LDZ92:LEE92"/>
    <mergeCell ref="LBA92:LBF92"/>
    <mergeCell ref="LBH92:LBM92"/>
    <mergeCell ref="LBO92:LBT92"/>
    <mergeCell ref="LBV92:LCA92"/>
    <mergeCell ref="LCC92:LCH92"/>
    <mergeCell ref="LCJ92:LCO92"/>
    <mergeCell ref="KZK92:KZP92"/>
    <mergeCell ref="KZR92:KZW92"/>
    <mergeCell ref="KZY92:LAD92"/>
    <mergeCell ref="LAF92:LAK92"/>
    <mergeCell ref="LAM92:LAR92"/>
    <mergeCell ref="LAT92:LAY92"/>
    <mergeCell ref="KXU92:KXZ92"/>
    <mergeCell ref="KYB92:KYG92"/>
    <mergeCell ref="KYI92:KYN92"/>
    <mergeCell ref="KYP92:KYU92"/>
    <mergeCell ref="KYW92:KZB92"/>
    <mergeCell ref="KZD92:KZI92"/>
    <mergeCell ref="KWE92:KWJ92"/>
    <mergeCell ref="KWL92:KWQ92"/>
    <mergeCell ref="KWS92:KWX92"/>
    <mergeCell ref="KWZ92:KXE92"/>
    <mergeCell ref="KXG92:KXL92"/>
    <mergeCell ref="KXN92:KXS92"/>
    <mergeCell ref="KUO92:KUT92"/>
    <mergeCell ref="KUV92:KVA92"/>
    <mergeCell ref="KVC92:KVH92"/>
    <mergeCell ref="KVJ92:KVO92"/>
    <mergeCell ref="KVQ92:KVV92"/>
    <mergeCell ref="KVX92:KWC92"/>
    <mergeCell ref="KSY92:KTD92"/>
    <mergeCell ref="KTF92:KTK92"/>
    <mergeCell ref="KTM92:KTR92"/>
    <mergeCell ref="KTT92:KTY92"/>
    <mergeCell ref="KUA92:KUF92"/>
    <mergeCell ref="KUH92:KUM92"/>
    <mergeCell ref="KRI92:KRN92"/>
    <mergeCell ref="KRP92:KRU92"/>
    <mergeCell ref="KRW92:KSB92"/>
    <mergeCell ref="KSD92:KSI92"/>
    <mergeCell ref="KSK92:KSP92"/>
    <mergeCell ref="KSR92:KSW92"/>
    <mergeCell ref="KPS92:KPX92"/>
    <mergeCell ref="KPZ92:KQE92"/>
    <mergeCell ref="KQG92:KQL92"/>
    <mergeCell ref="KQN92:KQS92"/>
    <mergeCell ref="KQU92:KQZ92"/>
    <mergeCell ref="KRB92:KRG92"/>
    <mergeCell ref="KOC92:KOH92"/>
    <mergeCell ref="KOJ92:KOO92"/>
    <mergeCell ref="KOQ92:KOV92"/>
    <mergeCell ref="KOX92:KPC92"/>
    <mergeCell ref="KPE92:KPJ92"/>
    <mergeCell ref="KPL92:KPQ92"/>
    <mergeCell ref="KMM92:KMR92"/>
    <mergeCell ref="KMT92:KMY92"/>
    <mergeCell ref="KNA92:KNF92"/>
    <mergeCell ref="KNH92:KNM92"/>
    <mergeCell ref="KNO92:KNT92"/>
    <mergeCell ref="KNV92:KOA92"/>
    <mergeCell ref="KKW92:KLB92"/>
    <mergeCell ref="KLD92:KLI92"/>
    <mergeCell ref="KLK92:KLP92"/>
    <mergeCell ref="KLR92:KLW92"/>
    <mergeCell ref="KLY92:KMD92"/>
    <mergeCell ref="KMF92:KMK92"/>
    <mergeCell ref="KJG92:KJL92"/>
    <mergeCell ref="KJN92:KJS92"/>
    <mergeCell ref="KJU92:KJZ92"/>
    <mergeCell ref="KKB92:KKG92"/>
    <mergeCell ref="KKI92:KKN92"/>
    <mergeCell ref="KKP92:KKU92"/>
    <mergeCell ref="KHQ92:KHV92"/>
    <mergeCell ref="KHX92:KIC92"/>
    <mergeCell ref="KIE92:KIJ92"/>
    <mergeCell ref="KIL92:KIQ92"/>
    <mergeCell ref="KIS92:KIX92"/>
    <mergeCell ref="KIZ92:KJE92"/>
    <mergeCell ref="KGA92:KGF92"/>
    <mergeCell ref="KGH92:KGM92"/>
    <mergeCell ref="KGO92:KGT92"/>
    <mergeCell ref="KGV92:KHA92"/>
    <mergeCell ref="KHC92:KHH92"/>
    <mergeCell ref="KHJ92:KHO92"/>
    <mergeCell ref="KEK92:KEP92"/>
    <mergeCell ref="KER92:KEW92"/>
    <mergeCell ref="KEY92:KFD92"/>
    <mergeCell ref="KFF92:KFK92"/>
    <mergeCell ref="KFM92:KFR92"/>
    <mergeCell ref="KFT92:KFY92"/>
    <mergeCell ref="KCU92:KCZ92"/>
    <mergeCell ref="KDB92:KDG92"/>
    <mergeCell ref="KDI92:KDN92"/>
    <mergeCell ref="KDP92:KDU92"/>
    <mergeCell ref="KDW92:KEB92"/>
    <mergeCell ref="KED92:KEI92"/>
    <mergeCell ref="KBE92:KBJ92"/>
    <mergeCell ref="KBL92:KBQ92"/>
    <mergeCell ref="KBS92:KBX92"/>
    <mergeCell ref="KBZ92:KCE92"/>
    <mergeCell ref="KCG92:KCL92"/>
    <mergeCell ref="KCN92:KCS92"/>
    <mergeCell ref="JZO92:JZT92"/>
    <mergeCell ref="JZV92:KAA92"/>
    <mergeCell ref="KAC92:KAH92"/>
    <mergeCell ref="KAJ92:KAO92"/>
    <mergeCell ref="KAQ92:KAV92"/>
    <mergeCell ref="KAX92:KBC92"/>
    <mergeCell ref="JXY92:JYD92"/>
    <mergeCell ref="JYF92:JYK92"/>
    <mergeCell ref="JYM92:JYR92"/>
    <mergeCell ref="JYT92:JYY92"/>
    <mergeCell ref="JZA92:JZF92"/>
    <mergeCell ref="JZH92:JZM92"/>
    <mergeCell ref="JWI92:JWN92"/>
    <mergeCell ref="JWP92:JWU92"/>
    <mergeCell ref="JWW92:JXB92"/>
    <mergeCell ref="JXD92:JXI92"/>
    <mergeCell ref="JXK92:JXP92"/>
    <mergeCell ref="JXR92:JXW92"/>
    <mergeCell ref="JUS92:JUX92"/>
    <mergeCell ref="JUZ92:JVE92"/>
    <mergeCell ref="JVG92:JVL92"/>
    <mergeCell ref="JVN92:JVS92"/>
    <mergeCell ref="JVU92:JVZ92"/>
    <mergeCell ref="JWB92:JWG92"/>
    <mergeCell ref="JTC92:JTH92"/>
    <mergeCell ref="JTJ92:JTO92"/>
    <mergeCell ref="JTQ92:JTV92"/>
    <mergeCell ref="JTX92:JUC92"/>
    <mergeCell ref="JUE92:JUJ92"/>
    <mergeCell ref="JUL92:JUQ92"/>
    <mergeCell ref="JRM92:JRR92"/>
    <mergeCell ref="JRT92:JRY92"/>
    <mergeCell ref="JSA92:JSF92"/>
    <mergeCell ref="JSH92:JSM92"/>
    <mergeCell ref="JSO92:JST92"/>
    <mergeCell ref="JSV92:JTA92"/>
    <mergeCell ref="JPW92:JQB92"/>
    <mergeCell ref="JQD92:JQI92"/>
    <mergeCell ref="JQK92:JQP92"/>
    <mergeCell ref="JQR92:JQW92"/>
    <mergeCell ref="JQY92:JRD92"/>
    <mergeCell ref="JRF92:JRK92"/>
    <mergeCell ref="JOG92:JOL92"/>
    <mergeCell ref="JON92:JOS92"/>
    <mergeCell ref="JOU92:JOZ92"/>
    <mergeCell ref="JPB92:JPG92"/>
    <mergeCell ref="JPI92:JPN92"/>
    <mergeCell ref="JPP92:JPU92"/>
    <mergeCell ref="JMQ92:JMV92"/>
    <mergeCell ref="JMX92:JNC92"/>
    <mergeCell ref="JNE92:JNJ92"/>
    <mergeCell ref="JNL92:JNQ92"/>
    <mergeCell ref="JNS92:JNX92"/>
    <mergeCell ref="JNZ92:JOE92"/>
    <mergeCell ref="JLA92:JLF92"/>
    <mergeCell ref="JLH92:JLM92"/>
    <mergeCell ref="JLO92:JLT92"/>
    <mergeCell ref="JLV92:JMA92"/>
    <mergeCell ref="JMC92:JMH92"/>
    <mergeCell ref="JMJ92:JMO92"/>
    <mergeCell ref="JJK92:JJP92"/>
    <mergeCell ref="JJR92:JJW92"/>
    <mergeCell ref="JJY92:JKD92"/>
    <mergeCell ref="JKF92:JKK92"/>
    <mergeCell ref="JKM92:JKR92"/>
    <mergeCell ref="JKT92:JKY92"/>
    <mergeCell ref="JHU92:JHZ92"/>
    <mergeCell ref="JIB92:JIG92"/>
    <mergeCell ref="JII92:JIN92"/>
    <mergeCell ref="JIP92:JIU92"/>
    <mergeCell ref="JIW92:JJB92"/>
    <mergeCell ref="JJD92:JJI92"/>
    <mergeCell ref="JGE92:JGJ92"/>
    <mergeCell ref="JGL92:JGQ92"/>
    <mergeCell ref="JGS92:JGX92"/>
    <mergeCell ref="JGZ92:JHE92"/>
    <mergeCell ref="JHG92:JHL92"/>
    <mergeCell ref="JHN92:JHS92"/>
    <mergeCell ref="JEO92:JET92"/>
    <mergeCell ref="JEV92:JFA92"/>
    <mergeCell ref="JFC92:JFH92"/>
    <mergeCell ref="JFJ92:JFO92"/>
    <mergeCell ref="JFQ92:JFV92"/>
    <mergeCell ref="JFX92:JGC92"/>
    <mergeCell ref="JCY92:JDD92"/>
    <mergeCell ref="JDF92:JDK92"/>
    <mergeCell ref="JDM92:JDR92"/>
    <mergeCell ref="JDT92:JDY92"/>
    <mergeCell ref="JEA92:JEF92"/>
    <mergeCell ref="JEH92:JEM92"/>
    <mergeCell ref="JBI92:JBN92"/>
    <mergeCell ref="JBP92:JBU92"/>
    <mergeCell ref="JBW92:JCB92"/>
    <mergeCell ref="JCD92:JCI92"/>
    <mergeCell ref="JCK92:JCP92"/>
    <mergeCell ref="JCR92:JCW92"/>
    <mergeCell ref="IZS92:IZX92"/>
    <mergeCell ref="IZZ92:JAE92"/>
    <mergeCell ref="JAG92:JAL92"/>
    <mergeCell ref="JAN92:JAS92"/>
    <mergeCell ref="JAU92:JAZ92"/>
    <mergeCell ref="JBB92:JBG92"/>
    <mergeCell ref="IYC92:IYH92"/>
    <mergeCell ref="IYJ92:IYO92"/>
    <mergeCell ref="IYQ92:IYV92"/>
    <mergeCell ref="IYX92:IZC92"/>
    <mergeCell ref="IZE92:IZJ92"/>
    <mergeCell ref="IZL92:IZQ92"/>
    <mergeCell ref="IWM92:IWR92"/>
    <mergeCell ref="IWT92:IWY92"/>
    <mergeCell ref="IXA92:IXF92"/>
    <mergeCell ref="IXH92:IXM92"/>
    <mergeCell ref="IXO92:IXT92"/>
    <mergeCell ref="IXV92:IYA92"/>
    <mergeCell ref="IUW92:IVB92"/>
    <mergeCell ref="IVD92:IVI92"/>
    <mergeCell ref="IVK92:IVP92"/>
    <mergeCell ref="IVR92:IVW92"/>
    <mergeCell ref="IVY92:IWD92"/>
    <mergeCell ref="IWF92:IWK92"/>
    <mergeCell ref="ITG92:ITL92"/>
    <mergeCell ref="ITN92:ITS92"/>
    <mergeCell ref="ITU92:ITZ92"/>
    <mergeCell ref="IUB92:IUG92"/>
    <mergeCell ref="IUI92:IUN92"/>
    <mergeCell ref="IUP92:IUU92"/>
    <mergeCell ref="IRQ92:IRV92"/>
    <mergeCell ref="IRX92:ISC92"/>
    <mergeCell ref="ISE92:ISJ92"/>
    <mergeCell ref="ISL92:ISQ92"/>
    <mergeCell ref="ISS92:ISX92"/>
    <mergeCell ref="ISZ92:ITE92"/>
    <mergeCell ref="IQA92:IQF92"/>
    <mergeCell ref="IQH92:IQM92"/>
    <mergeCell ref="IQO92:IQT92"/>
    <mergeCell ref="IQV92:IRA92"/>
    <mergeCell ref="IRC92:IRH92"/>
    <mergeCell ref="IRJ92:IRO92"/>
    <mergeCell ref="IOK92:IOP92"/>
    <mergeCell ref="IOR92:IOW92"/>
    <mergeCell ref="IOY92:IPD92"/>
    <mergeCell ref="IPF92:IPK92"/>
    <mergeCell ref="IPM92:IPR92"/>
    <mergeCell ref="IPT92:IPY92"/>
    <mergeCell ref="IMU92:IMZ92"/>
    <mergeCell ref="INB92:ING92"/>
    <mergeCell ref="INI92:INN92"/>
    <mergeCell ref="INP92:INU92"/>
    <mergeCell ref="INW92:IOB92"/>
    <mergeCell ref="IOD92:IOI92"/>
    <mergeCell ref="ILE92:ILJ92"/>
    <mergeCell ref="ILL92:ILQ92"/>
    <mergeCell ref="ILS92:ILX92"/>
    <mergeCell ref="ILZ92:IME92"/>
    <mergeCell ref="IMG92:IML92"/>
    <mergeCell ref="IMN92:IMS92"/>
    <mergeCell ref="IJO92:IJT92"/>
    <mergeCell ref="IJV92:IKA92"/>
    <mergeCell ref="IKC92:IKH92"/>
    <mergeCell ref="IKJ92:IKO92"/>
    <mergeCell ref="IKQ92:IKV92"/>
    <mergeCell ref="IKX92:ILC92"/>
    <mergeCell ref="IHY92:IID92"/>
    <mergeCell ref="IIF92:IIK92"/>
    <mergeCell ref="IIM92:IIR92"/>
    <mergeCell ref="IIT92:IIY92"/>
    <mergeCell ref="IJA92:IJF92"/>
    <mergeCell ref="IJH92:IJM92"/>
    <mergeCell ref="IGI92:IGN92"/>
    <mergeCell ref="IGP92:IGU92"/>
    <mergeCell ref="IGW92:IHB92"/>
    <mergeCell ref="IHD92:IHI92"/>
    <mergeCell ref="IHK92:IHP92"/>
    <mergeCell ref="IHR92:IHW92"/>
    <mergeCell ref="IES92:IEX92"/>
    <mergeCell ref="IEZ92:IFE92"/>
    <mergeCell ref="IFG92:IFL92"/>
    <mergeCell ref="IFN92:IFS92"/>
    <mergeCell ref="IFU92:IFZ92"/>
    <mergeCell ref="IGB92:IGG92"/>
    <mergeCell ref="IDC92:IDH92"/>
    <mergeCell ref="IDJ92:IDO92"/>
    <mergeCell ref="IDQ92:IDV92"/>
    <mergeCell ref="IDX92:IEC92"/>
    <mergeCell ref="IEE92:IEJ92"/>
    <mergeCell ref="IEL92:IEQ92"/>
    <mergeCell ref="IBM92:IBR92"/>
    <mergeCell ref="IBT92:IBY92"/>
    <mergeCell ref="ICA92:ICF92"/>
    <mergeCell ref="ICH92:ICM92"/>
    <mergeCell ref="ICO92:ICT92"/>
    <mergeCell ref="ICV92:IDA92"/>
    <mergeCell ref="HZW92:IAB92"/>
    <mergeCell ref="IAD92:IAI92"/>
    <mergeCell ref="IAK92:IAP92"/>
    <mergeCell ref="IAR92:IAW92"/>
    <mergeCell ref="IAY92:IBD92"/>
    <mergeCell ref="IBF92:IBK92"/>
    <mergeCell ref="HYG92:HYL92"/>
    <mergeCell ref="HYN92:HYS92"/>
    <mergeCell ref="HYU92:HYZ92"/>
    <mergeCell ref="HZB92:HZG92"/>
    <mergeCell ref="HZI92:HZN92"/>
    <mergeCell ref="HZP92:HZU92"/>
    <mergeCell ref="HWQ92:HWV92"/>
    <mergeCell ref="HWX92:HXC92"/>
    <mergeCell ref="HXE92:HXJ92"/>
    <mergeCell ref="HXL92:HXQ92"/>
    <mergeCell ref="HXS92:HXX92"/>
    <mergeCell ref="HXZ92:HYE92"/>
    <mergeCell ref="HVA92:HVF92"/>
    <mergeCell ref="HVH92:HVM92"/>
    <mergeCell ref="HVO92:HVT92"/>
    <mergeCell ref="HVV92:HWA92"/>
    <mergeCell ref="HWC92:HWH92"/>
    <mergeCell ref="HWJ92:HWO92"/>
    <mergeCell ref="HTK92:HTP92"/>
    <mergeCell ref="HTR92:HTW92"/>
    <mergeCell ref="HTY92:HUD92"/>
    <mergeCell ref="HUF92:HUK92"/>
    <mergeCell ref="HUM92:HUR92"/>
    <mergeCell ref="HUT92:HUY92"/>
    <mergeCell ref="HRU92:HRZ92"/>
    <mergeCell ref="HSB92:HSG92"/>
    <mergeCell ref="HSI92:HSN92"/>
    <mergeCell ref="HSP92:HSU92"/>
    <mergeCell ref="HSW92:HTB92"/>
    <mergeCell ref="HTD92:HTI92"/>
    <mergeCell ref="HQE92:HQJ92"/>
    <mergeCell ref="HQL92:HQQ92"/>
    <mergeCell ref="HQS92:HQX92"/>
    <mergeCell ref="HQZ92:HRE92"/>
    <mergeCell ref="HRG92:HRL92"/>
    <mergeCell ref="HRN92:HRS92"/>
    <mergeCell ref="HOO92:HOT92"/>
    <mergeCell ref="HOV92:HPA92"/>
    <mergeCell ref="HPC92:HPH92"/>
    <mergeCell ref="HPJ92:HPO92"/>
    <mergeCell ref="HPQ92:HPV92"/>
    <mergeCell ref="HPX92:HQC92"/>
    <mergeCell ref="HMY92:HND92"/>
    <mergeCell ref="HNF92:HNK92"/>
    <mergeCell ref="HNM92:HNR92"/>
    <mergeCell ref="HNT92:HNY92"/>
    <mergeCell ref="HOA92:HOF92"/>
    <mergeCell ref="HOH92:HOM92"/>
    <mergeCell ref="HLI92:HLN92"/>
    <mergeCell ref="HLP92:HLU92"/>
    <mergeCell ref="HLW92:HMB92"/>
    <mergeCell ref="HMD92:HMI92"/>
    <mergeCell ref="HMK92:HMP92"/>
    <mergeCell ref="HMR92:HMW92"/>
    <mergeCell ref="HJS92:HJX92"/>
    <mergeCell ref="HJZ92:HKE92"/>
    <mergeCell ref="HKG92:HKL92"/>
    <mergeCell ref="HKN92:HKS92"/>
    <mergeCell ref="HKU92:HKZ92"/>
    <mergeCell ref="HLB92:HLG92"/>
    <mergeCell ref="HIC92:HIH92"/>
    <mergeCell ref="HIJ92:HIO92"/>
    <mergeCell ref="HIQ92:HIV92"/>
    <mergeCell ref="HIX92:HJC92"/>
    <mergeCell ref="HJE92:HJJ92"/>
    <mergeCell ref="HJL92:HJQ92"/>
    <mergeCell ref="HGM92:HGR92"/>
    <mergeCell ref="HGT92:HGY92"/>
    <mergeCell ref="HHA92:HHF92"/>
    <mergeCell ref="HHH92:HHM92"/>
    <mergeCell ref="HHO92:HHT92"/>
    <mergeCell ref="HHV92:HIA92"/>
    <mergeCell ref="HEW92:HFB92"/>
    <mergeCell ref="HFD92:HFI92"/>
    <mergeCell ref="HFK92:HFP92"/>
    <mergeCell ref="HFR92:HFW92"/>
    <mergeCell ref="HFY92:HGD92"/>
    <mergeCell ref="HGF92:HGK92"/>
    <mergeCell ref="HDG92:HDL92"/>
    <mergeCell ref="HDN92:HDS92"/>
    <mergeCell ref="HDU92:HDZ92"/>
    <mergeCell ref="HEB92:HEG92"/>
    <mergeCell ref="HEI92:HEN92"/>
    <mergeCell ref="HEP92:HEU92"/>
    <mergeCell ref="HBQ92:HBV92"/>
    <mergeCell ref="HBX92:HCC92"/>
    <mergeCell ref="HCE92:HCJ92"/>
    <mergeCell ref="HCL92:HCQ92"/>
    <mergeCell ref="HCS92:HCX92"/>
    <mergeCell ref="HCZ92:HDE92"/>
    <mergeCell ref="HAA92:HAF92"/>
    <mergeCell ref="HAH92:HAM92"/>
    <mergeCell ref="HAO92:HAT92"/>
    <mergeCell ref="HAV92:HBA92"/>
    <mergeCell ref="HBC92:HBH92"/>
    <mergeCell ref="HBJ92:HBO92"/>
    <mergeCell ref="GYK92:GYP92"/>
    <mergeCell ref="GYR92:GYW92"/>
    <mergeCell ref="GYY92:GZD92"/>
    <mergeCell ref="GZF92:GZK92"/>
    <mergeCell ref="GZM92:GZR92"/>
    <mergeCell ref="GZT92:GZY92"/>
    <mergeCell ref="GWU92:GWZ92"/>
    <mergeCell ref="GXB92:GXG92"/>
    <mergeCell ref="GXI92:GXN92"/>
    <mergeCell ref="GXP92:GXU92"/>
    <mergeCell ref="GXW92:GYB92"/>
    <mergeCell ref="GYD92:GYI92"/>
    <mergeCell ref="GVE92:GVJ92"/>
    <mergeCell ref="GVL92:GVQ92"/>
    <mergeCell ref="GVS92:GVX92"/>
    <mergeCell ref="GVZ92:GWE92"/>
    <mergeCell ref="GWG92:GWL92"/>
    <mergeCell ref="GWN92:GWS92"/>
    <mergeCell ref="GTO92:GTT92"/>
    <mergeCell ref="GTV92:GUA92"/>
    <mergeCell ref="GUC92:GUH92"/>
    <mergeCell ref="GUJ92:GUO92"/>
    <mergeCell ref="GUQ92:GUV92"/>
    <mergeCell ref="GUX92:GVC92"/>
    <mergeCell ref="GRY92:GSD92"/>
    <mergeCell ref="GSF92:GSK92"/>
    <mergeCell ref="GSM92:GSR92"/>
    <mergeCell ref="GST92:GSY92"/>
    <mergeCell ref="GTA92:GTF92"/>
    <mergeCell ref="GTH92:GTM92"/>
    <mergeCell ref="GQI92:GQN92"/>
    <mergeCell ref="GQP92:GQU92"/>
    <mergeCell ref="GQW92:GRB92"/>
    <mergeCell ref="GRD92:GRI92"/>
    <mergeCell ref="GRK92:GRP92"/>
    <mergeCell ref="GRR92:GRW92"/>
    <mergeCell ref="GOS92:GOX92"/>
    <mergeCell ref="GOZ92:GPE92"/>
    <mergeCell ref="GPG92:GPL92"/>
    <mergeCell ref="GPN92:GPS92"/>
    <mergeCell ref="GPU92:GPZ92"/>
    <mergeCell ref="GQB92:GQG92"/>
    <mergeCell ref="GNC92:GNH92"/>
    <mergeCell ref="GNJ92:GNO92"/>
    <mergeCell ref="GNQ92:GNV92"/>
    <mergeCell ref="GNX92:GOC92"/>
    <mergeCell ref="GOE92:GOJ92"/>
    <mergeCell ref="GOL92:GOQ92"/>
    <mergeCell ref="GLM92:GLR92"/>
    <mergeCell ref="GLT92:GLY92"/>
    <mergeCell ref="GMA92:GMF92"/>
    <mergeCell ref="GMH92:GMM92"/>
    <mergeCell ref="GMO92:GMT92"/>
    <mergeCell ref="GMV92:GNA92"/>
    <mergeCell ref="GJW92:GKB92"/>
    <mergeCell ref="GKD92:GKI92"/>
    <mergeCell ref="GKK92:GKP92"/>
    <mergeCell ref="GKR92:GKW92"/>
    <mergeCell ref="GKY92:GLD92"/>
    <mergeCell ref="GLF92:GLK92"/>
    <mergeCell ref="GIG92:GIL92"/>
    <mergeCell ref="GIN92:GIS92"/>
    <mergeCell ref="GIU92:GIZ92"/>
    <mergeCell ref="GJB92:GJG92"/>
    <mergeCell ref="GJI92:GJN92"/>
    <mergeCell ref="GJP92:GJU92"/>
    <mergeCell ref="GGQ92:GGV92"/>
    <mergeCell ref="GGX92:GHC92"/>
    <mergeCell ref="GHE92:GHJ92"/>
    <mergeCell ref="GHL92:GHQ92"/>
    <mergeCell ref="GHS92:GHX92"/>
    <mergeCell ref="GHZ92:GIE92"/>
    <mergeCell ref="GFA92:GFF92"/>
    <mergeCell ref="GFH92:GFM92"/>
    <mergeCell ref="GFO92:GFT92"/>
    <mergeCell ref="GFV92:GGA92"/>
    <mergeCell ref="GGC92:GGH92"/>
    <mergeCell ref="GGJ92:GGO92"/>
    <mergeCell ref="GDK92:GDP92"/>
    <mergeCell ref="GDR92:GDW92"/>
    <mergeCell ref="GDY92:GED92"/>
    <mergeCell ref="GEF92:GEK92"/>
    <mergeCell ref="GEM92:GER92"/>
    <mergeCell ref="GET92:GEY92"/>
    <mergeCell ref="GBU92:GBZ92"/>
    <mergeCell ref="GCB92:GCG92"/>
    <mergeCell ref="GCI92:GCN92"/>
    <mergeCell ref="GCP92:GCU92"/>
    <mergeCell ref="GCW92:GDB92"/>
    <mergeCell ref="GDD92:GDI92"/>
    <mergeCell ref="GAE92:GAJ92"/>
    <mergeCell ref="GAL92:GAQ92"/>
    <mergeCell ref="GAS92:GAX92"/>
    <mergeCell ref="GAZ92:GBE92"/>
    <mergeCell ref="GBG92:GBL92"/>
    <mergeCell ref="GBN92:GBS92"/>
    <mergeCell ref="FYO92:FYT92"/>
    <mergeCell ref="FYV92:FZA92"/>
    <mergeCell ref="FZC92:FZH92"/>
    <mergeCell ref="FZJ92:FZO92"/>
    <mergeCell ref="FZQ92:FZV92"/>
    <mergeCell ref="FZX92:GAC92"/>
    <mergeCell ref="FWY92:FXD92"/>
    <mergeCell ref="FXF92:FXK92"/>
    <mergeCell ref="FXM92:FXR92"/>
    <mergeCell ref="FXT92:FXY92"/>
    <mergeCell ref="FYA92:FYF92"/>
    <mergeCell ref="FYH92:FYM92"/>
    <mergeCell ref="FVI92:FVN92"/>
    <mergeCell ref="FVP92:FVU92"/>
    <mergeCell ref="FVW92:FWB92"/>
    <mergeCell ref="FWD92:FWI92"/>
    <mergeCell ref="FWK92:FWP92"/>
    <mergeCell ref="FWR92:FWW92"/>
    <mergeCell ref="FTS92:FTX92"/>
    <mergeCell ref="FTZ92:FUE92"/>
    <mergeCell ref="FUG92:FUL92"/>
    <mergeCell ref="FUN92:FUS92"/>
    <mergeCell ref="FUU92:FUZ92"/>
    <mergeCell ref="FVB92:FVG92"/>
    <mergeCell ref="FSC92:FSH92"/>
    <mergeCell ref="FSJ92:FSO92"/>
    <mergeCell ref="FSQ92:FSV92"/>
    <mergeCell ref="FSX92:FTC92"/>
    <mergeCell ref="FTE92:FTJ92"/>
    <mergeCell ref="FTL92:FTQ92"/>
    <mergeCell ref="FQM92:FQR92"/>
    <mergeCell ref="FQT92:FQY92"/>
    <mergeCell ref="FRA92:FRF92"/>
    <mergeCell ref="FRH92:FRM92"/>
    <mergeCell ref="FRO92:FRT92"/>
    <mergeCell ref="FRV92:FSA92"/>
    <mergeCell ref="FOW92:FPB92"/>
    <mergeCell ref="FPD92:FPI92"/>
    <mergeCell ref="FPK92:FPP92"/>
    <mergeCell ref="FPR92:FPW92"/>
    <mergeCell ref="FPY92:FQD92"/>
    <mergeCell ref="FQF92:FQK92"/>
    <mergeCell ref="FNG92:FNL92"/>
    <mergeCell ref="FNN92:FNS92"/>
    <mergeCell ref="FNU92:FNZ92"/>
    <mergeCell ref="FOB92:FOG92"/>
    <mergeCell ref="FOI92:FON92"/>
    <mergeCell ref="FOP92:FOU92"/>
    <mergeCell ref="FLQ92:FLV92"/>
    <mergeCell ref="FLX92:FMC92"/>
    <mergeCell ref="FME92:FMJ92"/>
    <mergeCell ref="FML92:FMQ92"/>
    <mergeCell ref="FMS92:FMX92"/>
    <mergeCell ref="FMZ92:FNE92"/>
    <mergeCell ref="FKA92:FKF92"/>
    <mergeCell ref="FKH92:FKM92"/>
    <mergeCell ref="FKO92:FKT92"/>
    <mergeCell ref="FKV92:FLA92"/>
    <mergeCell ref="FLC92:FLH92"/>
    <mergeCell ref="FLJ92:FLO92"/>
    <mergeCell ref="FIK92:FIP92"/>
    <mergeCell ref="FIR92:FIW92"/>
    <mergeCell ref="FIY92:FJD92"/>
    <mergeCell ref="FJF92:FJK92"/>
    <mergeCell ref="FJM92:FJR92"/>
    <mergeCell ref="FJT92:FJY92"/>
    <mergeCell ref="FGU92:FGZ92"/>
    <mergeCell ref="FHB92:FHG92"/>
    <mergeCell ref="FHI92:FHN92"/>
    <mergeCell ref="FHP92:FHU92"/>
    <mergeCell ref="FHW92:FIB92"/>
    <mergeCell ref="FID92:FII92"/>
    <mergeCell ref="FFE92:FFJ92"/>
    <mergeCell ref="FFL92:FFQ92"/>
    <mergeCell ref="FFS92:FFX92"/>
    <mergeCell ref="FFZ92:FGE92"/>
    <mergeCell ref="FGG92:FGL92"/>
    <mergeCell ref="FGN92:FGS92"/>
    <mergeCell ref="FDO92:FDT92"/>
    <mergeCell ref="FDV92:FEA92"/>
    <mergeCell ref="FEC92:FEH92"/>
    <mergeCell ref="FEJ92:FEO92"/>
    <mergeCell ref="FEQ92:FEV92"/>
    <mergeCell ref="FEX92:FFC92"/>
    <mergeCell ref="FBY92:FCD92"/>
    <mergeCell ref="FCF92:FCK92"/>
    <mergeCell ref="FCM92:FCR92"/>
    <mergeCell ref="FCT92:FCY92"/>
    <mergeCell ref="FDA92:FDF92"/>
    <mergeCell ref="FDH92:FDM92"/>
    <mergeCell ref="FAI92:FAN92"/>
    <mergeCell ref="FAP92:FAU92"/>
    <mergeCell ref="FAW92:FBB92"/>
    <mergeCell ref="FBD92:FBI92"/>
    <mergeCell ref="FBK92:FBP92"/>
    <mergeCell ref="FBR92:FBW92"/>
    <mergeCell ref="EYS92:EYX92"/>
    <mergeCell ref="EYZ92:EZE92"/>
    <mergeCell ref="EZG92:EZL92"/>
    <mergeCell ref="EZN92:EZS92"/>
    <mergeCell ref="EZU92:EZZ92"/>
    <mergeCell ref="FAB92:FAG92"/>
    <mergeCell ref="EXC92:EXH92"/>
    <mergeCell ref="EXJ92:EXO92"/>
    <mergeCell ref="EXQ92:EXV92"/>
    <mergeCell ref="EXX92:EYC92"/>
    <mergeCell ref="EYE92:EYJ92"/>
    <mergeCell ref="EYL92:EYQ92"/>
    <mergeCell ref="EVM92:EVR92"/>
    <mergeCell ref="EVT92:EVY92"/>
    <mergeCell ref="EWA92:EWF92"/>
    <mergeCell ref="EWH92:EWM92"/>
    <mergeCell ref="EWO92:EWT92"/>
    <mergeCell ref="EWV92:EXA92"/>
    <mergeCell ref="ETW92:EUB92"/>
    <mergeCell ref="EUD92:EUI92"/>
    <mergeCell ref="EUK92:EUP92"/>
    <mergeCell ref="EUR92:EUW92"/>
    <mergeCell ref="EUY92:EVD92"/>
    <mergeCell ref="EVF92:EVK92"/>
    <mergeCell ref="ESG92:ESL92"/>
    <mergeCell ref="ESN92:ESS92"/>
    <mergeCell ref="ESU92:ESZ92"/>
    <mergeCell ref="ETB92:ETG92"/>
    <mergeCell ref="ETI92:ETN92"/>
    <mergeCell ref="ETP92:ETU92"/>
    <mergeCell ref="EQQ92:EQV92"/>
    <mergeCell ref="EQX92:ERC92"/>
    <mergeCell ref="ERE92:ERJ92"/>
    <mergeCell ref="ERL92:ERQ92"/>
    <mergeCell ref="ERS92:ERX92"/>
    <mergeCell ref="ERZ92:ESE92"/>
    <mergeCell ref="EPA92:EPF92"/>
    <mergeCell ref="EPH92:EPM92"/>
    <mergeCell ref="EPO92:EPT92"/>
    <mergeCell ref="EPV92:EQA92"/>
    <mergeCell ref="EQC92:EQH92"/>
    <mergeCell ref="EQJ92:EQO92"/>
    <mergeCell ref="ENK92:ENP92"/>
    <mergeCell ref="ENR92:ENW92"/>
    <mergeCell ref="ENY92:EOD92"/>
    <mergeCell ref="EOF92:EOK92"/>
    <mergeCell ref="EOM92:EOR92"/>
    <mergeCell ref="EOT92:EOY92"/>
    <mergeCell ref="ELU92:ELZ92"/>
    <mergeCell ref="EMB92:EMG92"/>
    <mergeCell ref="EMI92:EMN92"/>
    <mergeCell ref="EMP92:EMU92"/>
    <mergeCell ref="EMW92:ENB92"/>
    <mergeCell ref="END92:ENI92"/>
    <mergeCell ref="EKE92:EKJ92"/>
    <mergeCell ref="EKL92:EKQ92"/>
    <mergeCell ref="EKS92:EKX92"/>
    <mergeCell ref="EKZ92:ELE92"/>
    <mergeCell ref="ELG92:ELL92"/>
    <mergeCell ref="ELN92:ELS92"/>
    <mergeCell ref="EIO92:EIT92"/>
    <mergeCell ref="EIV92:EJA92"/>
    <mergeCell ref="EJC92:EJH92"/>
    <mergeCell ref="EJJ92:EJO92"/>
    <mergeCell ref="EJQ92:EJV92"/>
    <mergeCell ref="EJX92:EKC92"/>
    <mergeCell ref="EGY92:EHD92"/>
    <mergeCell ref="EHF92:EHK92"/>
    <mergeCell ref="EHM92:EHR92"/>
    <mergeCell ref="EHT92:EHY92"/>
    <mergeCell ref="EIA92:EIF92"/>
    <mergeCell ref="EIH92:EIM92"/>
    <mergeCell ref="EFI92:EFN92"/>
    <mergeCell ref="EFP92:EFU92"/>
    <mergeCell ref="EFW92:EGB92"/>
    <mergeCell ref="EGD92:EGI92"/>
    <mergeCell ref="EGK92:EGP92"/>
    <mergeCell ref="EGR92:EGW92"/>
    <mergeCell ref="EDS92:EDX92"/>
    <mergeCell ref="EDZ92:EEE92"/>
    <mergeCell ref="EEG92:EEL92"/>
    <mergeCell ref="EEN92:EES92"/>
    <mergeCell ref="EEU92:EEZ92"/>
    <mergeCell ref="EFB92:EFG92"/>
    <mergeCell ref="ECC92:ECH92"/>
    <mergeCell ref="ECJ92:ECO92"/>
    <mergeCell ref="ECQ92:ECV92"/>
    <mergeCell ref="ECX92:EDC92"/>
    <mergeCell ref="EDE92:EDJ92"/>
    <mergeCell ref="EDL92:EDQ92"/>
    <mergeCell ref="EAM92:EAR92"/>
    <mergeCell ref="EAT92:EAY92"/>
    <mergeCell ref="EBA92:EBF92"/>
    <mergeCell ref="EBH92:EBM92"/>
    <mergeCell ref="EBO92:EBT92"/>
    <mergeCell ref="EBV92:ECA92"/>
    <mergeCell ref="DYW92:DZB92"/>
    <mergeCell ref="DZD92:DZI92"/>
    <mergeCell ref="DZK92:DZP92"/>
    <mergeCell ref="DZR92:DZW92"/>
    <mergeCell ref="DZY92:EAD92"/>
    <mergeCell ref="EAF92:EAK92"/>
    <mergeCell ref="DXG92:DXL92"/>
    <mergeCell ref="DXN92:DXS92"/>
    <mergeCell ref="DXU92:DXZ92"/>
    <mergeCell ref="DYB92:DYG92"/>
    <mergeCell ref="DYI92:DYN92"/>
    <mergeCell ref="DYP92:DYU92"/>
    <mergeCell ref="DVQ92:DVV92"/>
    <mergeCell ref="DVX92:DWC92"/>
    <mergeCell ref="DWE92:DWJ92"/>
    <mergeCell ref="DWL92:DWQ92"/>
    <mergeCell ref="DWS92:DWX92"/>
    <mergeCell ref="DWZ92:DXE92"/>
    <mergeCell ref="DUA92:DUF92"/>
    <mergeCell ref="DUH92:DUM92"/>
    <mergeCell ref="DUO92:DUT92"/>
    <mergeCell ref="DUV92:DVA92"/>
    <mergeCell ref="DVC92:DVH92"/>
    <mergeCell ref="DVJ92:DVO92"/>
    <mergeCell ref="DSK92:DSP92"/>
    <mergeCell ref="DSR92:DSW92"/>
    <mergeCell ref="DSY92:DTD92"/>
    <mergeCell ref="DTF92:DTK92"/>
    <mergeCell ref="DTM92:DTR92"/>
    <mergeCell ref="DTT92:DTY92"/>
    <mergeCell ref="DQU92:DQZ92"/>
    <mergeCell ref="DRB92:DRG92"/>
    <mergeCell ref="DRI92:DRN92"/>
    <mergeCell ref="DRP92:DRU92"/>
    <mergeCell ref="DRW92:DSB92"/>
    <mergeCell ref="DSD92:DSI92"/>
    <mergeCell ref="DPE92:DPJ92"/>
    <mergeCell ref="DPL92:DPQ92"/>
    <mergeCell ref="DPS92:DPX92"/>
    <mergeCell ref="DPZ92:DQE92"/>
    <mergeCell ref="DQG92:DQL92"/>
    <mergeCell ref="DQN92:DQS92"/>
    <mergeCell ref="DNO92:DNT92"/>
    <mergeCell ref="DNV92:DOA92"/>
    <mergeCell ref="DOC92:DOH92"/>
    <mergeCell ref="DOJ92:DOO92"/>
    <mergeCell ref="DOQ92:DOV92"/>
    <mergeCell ref="DOX92:DPC92"/>
    <mergeCell ref="DLY92:DMD92"/>
    <mergeCell ref="DMF92:DMK92"/>
    <mergeCell ref="DMM92:DMR92"/>
    <mergeCell ref="DMT92:DMY92"/>
    <mergeCell ref="DNA92:DNF92"/>
    <mergeCell ref="DNH92:DNM92"/>
    <mergeCell ref="DKI92:DKN92"/>
    <mergeCell ref="DKP92:DKU92"/>
    <mergeCell ref="DKW92:DLB92"/>
    <mergeCell ref="DLD92:DLI92"/>
    <mergeCell ref="DLK92:DLP92"/>
    <mergeCell ref="DLR92:DLW92"/>
    <mergeCell ref="DIS92:DIX92"/>
    <mergeCell ref="DIZ92:DJE92"/>
    <mergeCell ref="DJG92:DJL92"/>
    <mergeCell ref="DJN92:DJS92"/>
    <mergeCell ref="DJU92:DJZ92"/>
    <mergeCell ref="DKB92:DKG92"/>
    <mergeCell ref="DHC92:DHH92"/>
    <mergeCell ref="DHJ92:DHO92"/>
    <mergeCell ref="DHQ92:DHV92"/>
    <mergeCell ref="DHX92:DIC92"/>
    <mergeCell ref="DIE92:DIJ92"/>
    <mergeCell ref="DIL92:DIQ92"/>
    <mergeCell ref="DFM92:DFR92"/>
    <mergeCell ref="DFT92:DFY92"/>
    <mergeCell ref="DGA92:DGF92"/>
    <mergeCell ref="DGH92:DGM92"/>
    <mergeCell ref="DGO92:DGT92"/>
    <mergeCell ref="DGV92:DHA92"/>
    <mergeCell ref="DDW92:DEB92"/>
    <mergeCell ref="DED92:DEI92"/>
    <mergeCell ref="DEK92:DEP92"/>
    <mergeCell ref="DER92:DEW92"/>
    <mergeCell ref="DEY92:DFD92"/>
    <mergeCell ref="DFF92:DFK92"/>
    <mergeCell ref="DCG92:DCL92"/>
    <mergeCell ref="DCN92:DCS92"/>
    <mergeCell ref="DCU92:DCZ92"/>
    <mergeCell ref="DDB92:DDG92"/>
    <mergeCell ref="DDI92:DDN92"/>
    <mergeCell ref="DDP92:DDU92"/>
    <mergeCell ref="DAQ92:DAV92"/>
    <mergeCell ref="DAX92:DBC92"/>
    <mergeCell ref="DBE92:DBJ92"/>
    <mergeCell ref="DBL92:DBQ92"/>
    <mergeCell ref="DBS92:DBX92"/>
    <mergeCell ref="DBZ92:DCE92"/>
    <mergeCell ref="CZA92:CZF92"/>
    <mergeCell ref="CZH92:CZM92"/>
    <mergeCell ref="CZO92:CZT92"/>
    <mergeCell ref="CZV92:DAA92"/>
    <mergeCell ref="DAC92:DAH92"/>
    <mergeCell ref="DAJ92:DAO92"/>
    <mergeCell ref="CXK92:CXP92"/>
    <mergeCell ref="CXR92:CXW92"/>
    <mergeCell ref="CXY92:CYD92"/>
    <mergeCell ref="CYF92:CYK92"/>
    <mergeCell ref="CYM92:CYR92"/>
    <mergeCell ref="CYT92:CYY92"/>
    <mergeCell ref="CVU92:CVZ92"/>
    <mergeCell ref="CWB92:CWG92"/>
    <mergeCell ref="CWI92:CWN92"/>
    <mergeCell ref="CWP92:CWU92"/>
    <mergeCell ref="CWW92:CXB92"/>
    <mergeCell ref="CXD92:CXI92"/>
    <mergeCell ref="CUE92:CUJ92"/>
    <mergeCell ref="CUL92:CUQ92"/>
    <mergeCell ref="CUS92:CUX92"/>
    <mergeCell ref="CUZ92:CVE92"/>
    <mergeCell ref="CVG92:CVL92"/>
    <mergeCell ref="CVN92:CVS92"/>
    <mergeCell ref="CSO92:CST92"/>
    <mergeCell ref="CSV92:CTA92"/>
    <mergeCell ref="CTC92:CTH92"/>
    <mergeCell ref="CTJ92:CTO92"/>
    <mergeCell ref="CTQ92:CTV92"/>
    <mergeCell ref="CTX92:CUC92"/>
    <mergeCell ref="CQY92:CRD92"/>
    <mergeCell ref="CRF92:CRK92"/>
    <mergeCell ref="CRM92:CRR92"/>
    <mergeCell ref="CRT92:CRY92"/>
    <mergeCell ref="CSA92:CSF92"/>
    <mergeCell ref="CSH92:CSM92"/>
    <mergeCell ref="CPI92:CPN92"/>
    <mergeCell ref="CPP92:CPU92"/>
    <mergeCell ref="CPW92:CQB92"/>
    <mergeCell ref="CQD92:CQI92"/>
    <mergeCell ref="CQK92:CQP92"/>
    <mergeCell ref="CQR92:CQW92"/>
    <mergeCell ref="CNS92:CNX92"/>
    <mergeCell ref="CNZ92:COE92"/>
    <mergeCell ref="COG92:COL92"/>
    <mergeCell ref="CON92:COS92"/>
    <mergeCell ref="COU92:COZ92"/>
    <mergeCell ref="CPB92:CPG92"/>
    <mergeCell ref="CMC92:CMH92"/>
    <mergeCell ref="CMJ92:CMO92"/>
    <mergeCell ref="CMQ92:CMV92"/>
    <mergeCell ref="CMX92:CNC92"/>
    <mergeCell ref="CNE92:CNJ92"/>
    <mergeCell ref="CNL92:CNQ92"/>
    <mergeCell ref="CKM92:CKR92"/>
    <mergeCell ref="CKT92:CKY92"/>
    <mergeCell ref="CLA92:CLF92"/>
    <mergeCell ref="CLH92:CLM92"/>
    <mergeCell ref="CLO92:CLT92"/>
    <mergeCell ref="CLV92:CMA92"/>
    <mergeCell ref="CIW92:CJB92"/>
    <mergeCell ref="CJD92:CJI92"/>
    <mergeCell ref="CJK92:CJP92"/>
    <mergeCell ref="CJR92:CJW92"/>
    <mergeCell ref="CJY92:CKD92"/>
    <mergeCell ref="CKF92:CKK92"/>
    <mergeCell ref="CHG92:CHL92"/>
    <mergeCell ref="CHN92:CHS92"/>
    <mergeCell ref="CHU92:CHZ92"/>
    <mergeCell ref="CIB92:CIG92"/>
    <mergeCell ref="CII92:CIN92"/>
    <mergeCell ref="CIP92:CIU92"/>
    <mergeCell ref="CFQ92:CFV92"/>
    <mergeCell ref="CFX92:CGC92"/>
    <mergeCell ref="CGE92:CGJ92"/>
    <mergeCell ref="CGL92:CGQ92"/>
    <mergeCell ref="CGS92:CGX92"/>
    <mergeCell ref="CGZ92:CHE92"/>
    <mergeCell ref="CEA92:CEF92"/>
    <mergeCell ref="CEH92:CEM92"/>
    <mergeCell ref="CEO92:CET92"/>
    <mergeCell ref="CEV92:CFA92"/>
    <mergeCell ref="CFC92:CFH92"/>
    <mergeCell ref="CFJ92:CFO92"/>
    <mergeCell ref="CCK92:CCP92"/>
    <mergeCell ref="CCR92:CCW92"/>
    <mergeCell ref="CCY92:CDD92"/>
    <mergeCell ref="CDF92:CDK92"/>
    <mergeCell ref="CDM92:CDR92"/>
    <mergeCell ref="CDT92:CDY92"/>
    <mergeCell ref="CAU92:CAZ92"/>
    <mergeCell ref="CBB92:CBG92"/>
    <mergeCell ref="CBI92:CBN92"/>
    <mergeCell ref="CBP92:CBU92"/>
    <mergeCell ref="CBW92:CCB92"/>
    <mergeCell ref="CCD92:CCI92"/>
    <mergeCell ref="BZE92:BZJ92"/>
    <mergeCell ref="BZL92:BZQ92"/>
    <mergeCell ref="BZS92:BZX92"/>
    <mergeCell ref="BZZ92:CAE92"/>
    <mergeCell ref="CAG92:CAL92"/>
    <mergeCell ref="CAN92:CAS92"/>
    <mergeCell ref="BXO92:BXT92"/>
    <mergeCell ref="BXV92:BYA92"/>
    <mergeCell ref="BYC92:BYH92"/>
    <mergeCell ref="BYJ92:BYO92"/>
    <mergeCell ref="BYQ92:BYV92"/>
    <mergeCell ref="BYX92:BZC92"/>
    <mergeCell ref="BVY92:BWD92"/>
    <mergeCell ref="BWF92:BWK92"/>
    <mergeCell ref="BWM92:BWR92"/>
    <mergeCell ref="BWT92:BWY92"/>
    <mergeCell ref="BXA92:BXF92"/>
    <mergeCell ref="BXH92:BXM92"/>
    <mergeCell ref="BUI92:BUN92"/>
    <mergeCell ref="BUP92:BUU92"/>
    <mergeCell ref="BUW92:BVB92"/>
    <mergeCell ref="BVD92:BVI92"/>
    <mergeCell ref="BVK92:BVP92"/>
    <mergeCell ref="BVR92:BVW92"/>
    <mergeCell ref="BSS92:BSX92"/>
    <mergeCell ref="BSZ92:BTE92"/>
    <mergeCell ref="BTG92:BTL92"/>
    <mergeCell ref="BTN92:BTS92"/>
    <mergeCell ref="BTU92:BTZ92"/>
    <mergeCell ref="BUB92:BUG92"/>
    <mergeCell ref="BRC92:BRH92"/>
    <mergeCell ref="BRJ92:BRO92"/>
    <mergeCell ref="BRQ92:BRV92"/>
    <mergeCell ref="BRX92:BSC92"/>
    <mergeCell ref="BSE92:BSJ92"/>
    <mergeCell ref="BSL92:BSQ92"/>
    <mergeCell ref="BPM92:BPR92"/>
    <mergeCell ref="BPT92:BPY92"/>
    <mergeCell ref="BQA92:BQF92"/>
    <mergeCell ref="BQH92:BQM92"/>
    <mergeCell ref="BQO92:BQT92"/>
    <mergeCell ref="BQV92:BRA92"/>
    <mergeCell ref="BNW92:BOB92"/>
    <mergeCell ref="BOD92:BOI92"/>
    <mergeCell ref="BOK92:BOP92"/>
    <mergeCell ref="BOR92:BOW92"/>
    <mergeCell ref="BOY92:BPD92"/>
    <mergeCell ref="BPF92:BPK92"/>
    <mergeCell ref="BMG92:BML92"/>
    <mergeCell ref="BMN92:BMS92"/>
    <mergeCell ref="BMU92:BMZ92"/>
    <mergeCell ref="BNB92:BNG92"/>
    <mergeCell ref="BNI92:BNN92"/>
    <mergeCell ref="BNP92:BNU92"/>
    <mergeCell ref="BKQ92:BKV92"/>
    <mergeCell ref="BKX92:BLC92"/>
    <mergeCell ref="BLE92:BLJ92"/>
    <mergeCell ref="BLL92:BLQ92"/>
    <mergeCell ref="BLS92:BLX92"/>
    <mergeCell ref="BLZ92:BME92"/>
    <mergeCell ref="BJA92:BJF92"/>
    <mergeCell ref="BJH92:BJM92"/>
    <mergeCell ref="BJO92:BJT92"/>
    <mergeCell ref="BJV92:BKA92"/>
    <mergeCell ref="BKC92:BKH92"/>
    <mergeCell ref="BKJ92:BKO92"/>
    <mergeCell ref="BHK92:BHP92"/>
    <mergeCell ref="BHR92:BHW92"/>
    <mergeCell ref="BHY92:BID92"/>
    <mergeCell ref="BIF92:BIK92"/>
    <mergeCell ref="BIM92:BIR92"/>
    <mergeCell ref="BIT92:BIY92"/>
    <mergeCell ref="BFU92:BFZ92"/>
    <mergeCell ref="BGB92:BGG92"/>
    <mergeCell ref="BGI92:BGN92"/>
    <mergeCell ref="BGP92:BGU92"/>
    <mergeCell ref="BGW92:BHB92"/>
    <mergeCell ref="BHD92:BHI92"/>
    <mergeCell ref="BEE92:BEJ92"/>
    <mergeCell ref="BEL92:BEQ92"/>
    <mergeCell ref="BES92:BEX92"/>
    <mergeCell ref="BEZ92:BFE92"/>
    <mergeCell ref="BFG92:BFL92"/>
    <mergeCell ref="BFN92:BFS92"/>
    <mergeCell ref="BCO92:BCT92"/>
    <mergeCell ref="BCV92:BDA92"/>
    <mergeCell ref="BDC92:BDH92"/>
    <mergeCell ref="BDJ92:BDO92"/>
    <mergeCell ref="BDQ92:BDV92"/>
    <mergeCell ref="BDX92:BEC92"/>
    <mergeCell ref="BAY92:BBD92"/>
    <mergeCell ref="BBF92:BBK92"/>
    <mergeCell ref="BBM92:BBR92"/>
    <mergeCell ref="BBT92:BBY92"/>
    <mergeCell ref="BCA92:BCF92"/>
    <mergeCell ref="BCH92:BCM92"/>
    <mergeCell ref="AZI92:AZN92"/>
    <mergeCell ref="AZP92:AZU92"/>
    <mergeCell ref="AZW92:BAB92"/>
    <mergeCell ref="BAD92:BAI92"/>
    <mergeCell ref="BAK92:BAP92"/>
    <mergeCell ref="BAR92:BAW92"/>
    <mergeCell ref="AXS92:AXX92"/>
    <mergeCell ref="AXZ92:AYE92"/>
    <mergeCell ref="AYG92:AYL92"/>
    <mergeCell ref="AYN92:AYS92"/>
    <mergeCell ref="AYU92:AYZ92"/>
    <mergeCell ref="AZB92:AZG92"/>
    <mergeCell ref="AWC92:AWH92"/>
    <mergeCell ref="AWJ92:AWO92"/>
    <mergeCell ref="AWQ92:AWV92"/>
    <mergeCell ref="AWX92:AXC92"/>
    <mergeCell ref="AXE92:AXJ92"/>
    <mergeCell ref="AXL92:AXQ92"/>
    <mergeCell ref="AUM92:AUR92"/>
    <mergeCell ref="AUT92:AUY92"/>
    <mergeCell ref="AVA92:AVF92"/>
    <mergeCell ref="AVH92:AVM92"/>
    <mergeCell ref="AVO92:AVT92"/>
    <mergeCell ref="AVV92:AWA92"/>
    <mergeCell ref="ASW92:ATB92"/>
    <mergeCell ref="ATD92:ATI92"/>
    <mergeCell ref="ATK92:ATP92"/>
    <mergeCell ref="ATR92:ATW92"/>
    <mergeCell ref="ATY92:AUD92"/>
    <mergeCell ref="AUF92:AUK92"/>
    <mergeCell ref="ARG92:ARL92"/>
    <mergeCell ref="ARN92:ARS92"/>
    <mergeCell ref="ARU92:ARZ92"/>
    <mergeCell ref="ASB92:ASG92"/>
    <mergeCell ref="ASI92:ASN92"/>
    <mergeCell ref="ASP92:ASU92"/>
    <mergeCell ref="APQ92:APV92"/>
    <mergeCell ref="APX92:AQC92"/>
    <mergeCell ref="AQE92:AQJ92"/>
    <mergeCell ref="AQL92:AQQ92"/>
    <mergeCell ref="AQS92:AQX92"/>
    <mergeCell ref="AQZ92:ARE92"/>
    <mergeCell ref="AOA92:AOF92"/>
    <mergeCell ref="AOH92:AOM92"/>
    <mergeCell ref="AOO92:AOT92"/>
    <mergeCell ref="AOV92:APA92"/>
    <mergeCell ref="APC92:APH92"/>
    <mergeCell ref="APJ92:APO92"/>
    <mergeCell ref="AMK92:AMP92"/>
    <mergeCell ref="AMR92:AMW92"/>
    <mergeCell ref="AMY92:AND92"/>
    <mergeCell ref="ANF92:ANK92"/>
    <mergeCell ref="ANM92:ANR92"/>
    <mergeCell ref="ANT92:ANY92"/>
    <mergeCell ref="AKU92:AKZ92"/>
    <mergeCell ref="ALB92:ALG92"/>
    <mergeCell ref="ALI92:ALN92"/>
    <mergeCell ref="ALP92:ALU92"/>
    <mergeCell ref="ALW92:AMB92"/>
    <mergeCell ref="AMD92:AMI92"/>
    <mergeCell ref="AJE92:AJJ92"/>
    <mergeCell ref="AJL92:AJQ92"/>
    <mergeCell ref="AJS92:AJX92"/>
    <mergeCell ref="AJZ92:AKE92"/>
    <mergeCell ref="AKG92:AKL92"/>
    <mergeCell ref="AKN92:AKS92"/>
    <mergeCell ref="AHO92:AHT92"/>
    <mergeCell ref="AHV92:AIA92"/>
    <mergeCell ref="AIC92:AIH92"/>
    <mergeCell ref="AIJ92:AIO92"/>
    <mergeCell ref="AIQ92:AIV92"/>
    <mergeCell ref="AIX92:AJC92"/>
    <mergeCell ref="AFY92:AGD92"/>
    <mergeCell ref="AGF92:AGK92"/>
    <mergeCell ref="AGM92:AGR92"/>
    <mergeCell ref="AGT92:AGY92"/>
    <mergeCell ref="AHA92:AHF92"/>
    <mergeCell ref="AHH92:AHM92"/>
    <mergeCell ref="AEI92:AEN92"/>
    <mergeCell ref="AEP92:AEU92"/>
    <mergeCell ref="AEW92:AFB92"/>
    <mergeCell ref="AFD92:AFI92"/>
    <mergeCell ref="AFK92:AFP92"/>
    <mergeCell ref="AFR92:AFW92"/>
    <mergeCell ref="ACS92:ACX92"/>
    <mergeCell ref="ACZ92:ADE92"/>
    <mergeCell ref="ADG92:ADL92"/>
    <mergeCell ref="ADN92:ADS92"/>
    <mergeCell ref="ADU92:ADZ92"/>
    <mergeCell ref="AEB92:AEG92"/>
    <mergeCell ref="ABC92:ABH92"/>
    <mergeCell ref="ABJ92:ABO92"/>
    <mergeCell ref="ABQ92:ABV92"/>
    <mergeCell ref="ABX92:ACC92"/>
    <mergeCell ref="ACE92:ACJ92"/>
    <mergeCell ref="ACL92:ACQ92"/>
    <mergeCell ref="ZM92:ZR92"/>
    <mergeCell ref="ZT92:ZY92"/>
    <mergeCell ref="AAA92:AAF92"/>
    <mergeCell ref="AAH92:AAM92"/>
    <mergeCell ref="AAO92:AAT92"/>
    <mergeCell ref="AAV92:ABA92"/>
    <mergeCell ref="XW92:YB92"/>
    <mergeCell ref="YD92:YI92"/>
    <mergeCell ref="YK92:YP92"/>
    <mergeCell ref="YR92:YW92"/>
    <mergeCell ref="YY92:ZD92"/>
    <mergeCell ref="ZF92:ZK92"/>
    <mergeCell ref="WG92:WL92"/>
    <mergeCell ref="WN92:WS92"/>
    <mergeCell ref="WU92:WZ92"/>
    <mergeCell ref="XB92:XG92"/>
    <mergeCell ref="XI92:XN92"/>
    <mergeCell ref="XP92:XU92"/>
    <mergeCell ref="UQ92:UV92"/>
    <mergeCell ref="UX92:VC92"/>
    <mergeCell ref="VE92:VJ92"/>
    <mergeCell ref="VL92:VQ92"/>
    <mergeCell ref="VS92:VX92"/>
    <mergeCell ref="VZ92:WE92"/>
    <mergeCell ref="TA92:TF92"/>
    <mergeCell ref="TH92:TM92"/>
    <mergeCell ref="TO92:TT92"/>
    <mergeCell ref="TV92:UA92"/>
    <mergeCell ref="UC92:UH92"/>
    <mergeCell ref="UJ92:UO92"/>
    <mergeCell ref="RK92:RP92"/>
    <mergeCell ref="RR92:RW92"/>
    <mergeCell ref="RY92:SD92"/>
    <mergeCell ref="SF92:SK92"/>
    <mergeCell ref="SM92:SR92"/>
    <mergeCell ref="ST92:SY92"/>
    <mergeCell ref="PU92:PZ92"/>
    <mergeCell ref="QB92:QG92"/>
    <mergeCell ref="QI92:QN92"/>
    <mergeCell ref="QP92:QU92"/>
    <mergeCell ref="QW92:RB92"/>
    <mergeCell ref="RD92:RI92"/>
    <mergeCell ref="OE92:OJ92"/>
    <mergeCell ref="OL92:OQ92"/>
    <mergeCell ref="OS92:OX92"/>
    <mergeCell ref="OZ92:PE92"/>
    <mergeCell ref="PG92:PL92"/>
    <mergeCell ref="PN92:PS92"/>
    <mergeCell ref="MO92:MT92"/>
    <mergeCell ref="MV92:NA92"/>
    <mergeCell ref="NC92:NH92"/>
    <mergeCell ref="NJ92:NO92"/>
    <mergeCell ref="NQ92:NV92"/>
    <mergeCell ref="NX92:OC92"/>
    <mergeCell ref="KY92:LD92"/>
    <mergeCell ref="LF92:LK92"/>
    <mergeCell ref="LM92:LR92"/>
    <mergeCell ref="LT92:LY92"/>
    <mergeCell ref="MA92:MF92"/>
    <mergeCell ref="MH92:MM92"/>
    <mergeCell ref="JI92:JN92"/>
    <mergeCell ref="JP92:JU92"/>
    <mergeCell ref="JW92:KB92"/>
    <mergeCell ref="KD92:KI92"/>
    <mergeCell ref="KK92:KP92"/>
    <mergeCell ref="KR92:KW92"/>
    <mergeCell ref="HS92:HX92"/>
    <mergeCell ref="HZ92:IE92"/>
    <mergeCell ref="IG92:IL92"/>
    <mergeCell ref="IN92:IS92"/>
    <mergeCell ref="IU92:IZ92"/>
    <mergeCell ref="JB92:JG92"/>
    <mergeCell ref="GC92:GH92"/>
    <mergeCell ref="GJ92:GO92"/>
    <mergeCell ref="GQ92:GV92"/>
    <mergeCell ref="GX92:HC92"/>
    <mergeCell ref="HE92:HJ92"/>
    <mergeCell ref="HL92:HQ92"/>
    <mergeCell ref="EM92:ER92"/>
    <mergeCell ref="ET92:EY92"/>
    <mergeCell ref="FA92:FF92"/>
    <mergeCell ref="FH92:FM92"/>
    <mergeCell ref="FO92:FT92"/>
    <mergeCell ref="FV92:GA92"/>
    <mergeCell ref="CW92:DB92"/>
    <mergeCell ref="DD92:DI92"/>
    <mergeCell ref="DK92:DP92"/>
    <mergeCell ref="DR92:DW92"/>
    <mergeCell ref="DY92:ED92"/>
    <mergeCell ref="EF92:EK92"/>
    <mergeCell ref="BG92:BL92"/>
    <mergeCell ref="BN92:BS92"/>
    <mergeCell ref="BU92:BZ92"/>
    <mergeCell ref="CB92:CG92"/>
    <mergeCell ref="CI92:CN92"/>
    <mergeCell ref="CP92:CU92"/>
    <mergeCell ref="XEO91:XET91"/>
    <mergeCell ref="XEV91:XEX91"/>
    <mergeCell ref="B92:G92"/>
    <mergeCell ref="J92:O92"/>
    <mergeCell ref="Q92:V92"/>
    <mergeCell ref="X92:AC92"/>
    <mergeCell ref="AE92:AJ92"/>
    <mergeCell ref="AL92:AQ92"/>
    <mergeCell ref="AS92:AX92"/>
    <mergeCell ref="AZ92:BE92"/>
    <mergeCell ref="XCY91:XDD91"/>
    <mergeCell ref="XDF91:XDK91"/>
    <mergeCell ref="XDM91:XDR91"/>
    <mergeCell ref="XDT91:XDY91"/>
    <mergeCell ref="XEA91:XEF91"/>
    <mergeCell ref="XEH91:XEM91"/>
    <mergeCell ref="XBI91:XBN91"/>
    <mergeCell ref="XBP91:XBU91"/>
    <mergeCell ref="XBW91:XCB91"/>
    <mergeCell ref="XCD91:XCI91"/>
    <mergeCell ref="XCK91:XCP91"/>
    <mergeCell ref="XCR91:XCW91"/>
    <mergeCell ref="WZS91:WZX91"/>
    <mergeCell ref="WZZ91:XAE91"/>
    <mergeCell ref="XAG91:XAL91"/>
    <mergeCell ref="XAN91:XAS91"/>
    <mergeCell ref="XAU91:XAZ91"/>
    <mergeCell ref="XBB91:XBG91"/>
    <mergeCell ref="WYC91:WYH91"/>
    <mergeCell ref="WYJ91:WYO91"/>
    <mergeCell ref="WYQ91:WYV91"/>
    <mergeCell ref="WYX91:WZC91"/>
    <mergeCell ref="WZE91:WZJ91"/>
    <mergeCell ref="WZL91:WZQ91"/>
    <mergeCell ref="WWM91:WWR91"/>
    <mergeCell ref="WWT91:WWY91"/>
    <mergeCell ref="WXA91:WXF91"/>
    <mergeCell ref="WXH91:WXM91"/>
    <mergeCell ref="WXO91:WXT91"/>
    <mergeCell ref="WXV91:WYA91"/>
    <mergeCell ref="WUW91:WVB91"/>
    <mergeCell ref="WVD91:WVI91"/>
    <mergeCell ref="WVK91:WVP91"/>
    <mergeCell ref="WVR91:WVW91"/>
    <mergeCell ref="WVY91:WWD91"/>
    <mergeCell ref="WWF91:WWK91"/>
    <mergeCell ref="WTG91:WTL91"/>
    <mergeCell ref="WTN91:WTS91"/>
    <mergeCell ref="WTU91:WTZ91"/>
    <mergeCell ref="WUB91:WUG91"/>
    <mergeCell ref="WUI91:WUN91"/>
    <mergeCell ref="WUP91:WUU91"/>
    <mergeCell ref="WRQ91:WRV91"/>
    <mergeCell ref="WRX91:WSC91"/>
    <mergeCell ref="WSE91:WSJ91"/>
    <mergeCell ref="WSL91:WSQ91"/>
    <mergeCell ref="WSS91:WSX91"/>
    <mergeCell ref="WSZ91:WTE91"/>
    <mergeCell ref="WQA91:WQF91"/>
    <mergeCell ref="WQH91:WQM91"/>
    <mergeCell ref="WQO91:WQT91"/>
    <mergeCell ref="WQV91:WRA91"/>
    <mergeCell ref="WRC91:WRH91"/>
    <mergeCell ref="WRJ91:WRO91"/>
    <mergeCell ref="WOK91:WOP91"/>
    <mergeCell ref="WOR91:WOW91"/>
    <mergeCell ref="WOY91:WPD91"/>
    <mergeCell ref="WPF91:WPK91"/>
    <mergeCell ref="WPM91:WPR91"/>
    <mergeCell ref="WPT91:WPY91"/>
    <mergeCell ref="WMU91:WMZ91"/>
    <mergeCell ref="WNB91:WNG91"/>
    <mergeCell ref="WNI91:WNN91"/>
    <mergeCell ref="WNP91:WNU91"/>
    <mergeCell ref="WNW91:WOB91"/>
    <mergeCell ref="WOD91:WOI91"/>
    <mergeCell ref="WLE91:WLJ91"/>
    <mergeCell ref="WLL91:WLQ91"/>
    <mergeCell ref="WLS91:WLX91"/>
    <mergeCell ref="WLZ91:WME91"/>
    <mergeCell ref="WMG91:WML91"/>
    <mergeCell ref="WMN91:WMS91"/>
    <mergeCell ref="WJO91:WJT91"/>
    <mergeCell ref="WJV91:WKA91"/>
    <mergeCell ref="WKC91:WKH91"/>
    <mergeCell ref="WKJ91:WKO91"/>
    <mergeCell ref="WKQ91:WKV91"/>
    <mergeCell ref="WKX91:WLC91"/>
    <mergeCell ref="WHY91:WID91"/>
    <mergeCell ref="WIF91:WIK91"/>
    <mergeCell ref="WIM91:WIR91"/>
    <mergeCell ref="WIT91:WIY91"/>
    <mergeCell ref="WJA91:WJF91"/>
    <mergeCell ref="WJH91:WJM91"/>
    <mergeCell ref="WGI91:WGN91"/>
    <mergeCell ref="WGP91:WGU91"/>
    <mergeCell ref="WGW91:WHB91"/>
    <mergeCell ref="WHD91:WHI91"/>
    <mergeCell ref="WHK91:WHP91"/>
    <mergeCell ref="WHR91:WHW91"/>
    <mergeCell ref="WES91:WEX91"/>
    <mergeCell ref="WEZ91:WFE91"/>
    <mergeCell ref="WFG91:WFL91"/>
    <mergeCell ref="WFN91:WFS91"/>
    <mergeCell ref="WFU91:WFZ91"/>
    <mergeCell ref="WGB91:WGG91"/>
    <mergeCell ref="WDC91:WDH91"/>
    <mergeCell ref="WDJ91:WDO91"/>
    <mergeCell ref="WDQ91:WDV91"/>
    <mergeCell ref="WDX91:WEC91"/>
    <mergeCell ref="WEE91:WEJ91"/>
    <mergeCell ref="WEL91:WEQ91"/>
    <mergeCell ref="WBM91:WBR91"/>
    <mergeCell ref="WBT91:WBY91"/>
    <mergeCell ref="WCA91:WCF91"/>
    <mergeCell ref="WCH91:WCM91"/>
    <mergeCell ref="WCO91:WCT91"/>
    <mergeCell ref="WCV91:WDA91"/>
    <mergeCell ref="VZW91:WAB91"/>
    <mergeCell ref="WAD91:WAI91"/>
    <mergeCell ref="WAK91:WAP91"/>
    <mergeCell ref="WAR91:WAW91"/>
    <mergeCell ref="WAY91:WBD91"/>
    <mergeCell ref="WBF91:WBK91"/>
    <mergeCell ref="VYG91:VYL91"/>
    <mergeCell ref="VYN91:VYS91"/>
    <mergeCell ref="VYU91:VYZ91"/>
    <mergeCell ref="VZB91:VZG91"/>
    <mergeCell ref="VZI91:VZN91"/>
    <mergeCell ref="VZP91:VZU91"/>
    <mergeCell ref="VWQ91:VWV91"/>
    <mergeCell ref="VWX91:VXC91"/>
    <mergeCell ref="VXE91:VXJ91"/>
    <mergeCell ref="VXL91:VXQ91"/>
    <mergeCell ref="VXS91:VXX91"/>
    <mergeCell ref="VXZ91:VYE91"/>
    <mergeCell ref="VVA91:VVF91"/>
    <mergeCell ref="VVH91:VVM91"/>
    <mergeCell ref="VVO91:VVT91"/>
    <mergeCell ref="VVV91:VWA91"/>
    <mergeCell ref="VWC91:VWH91"/>
    <mergeCell ref="VWJ91:VWO91"/>
    <mergeCell ref="VTK91:VTP91"/>
    <mergeCell ref="VTR91:VTW91"/>
    <mergeCell ref="VTY91:VUD91"/>
    <mergeCell ref="VUF91:VUK91"/>
    <mergeCell ref="VUM91:VUR91"/>
    <mergeCell ref="VUT91:VUY91"/>
    <mergeCell ref="VRU91:VRZ91"/>
    <mergeCell ref="VSB91:VSG91"/>
    <mergeCell ref="VSI91:VSN91"/>
    <mergeCell ref="VSP91:VSU91"/>
    <mergeCell ref="VSW91:VTB91"/>
    <mergeCell ref="VTD91:VTI91"/>
    <mergeCell ref="VQE91:VQJ91"/>
    <mergeCell ref="VQL91:VQQ91"/>
    <mergeCell ref="VQS91:VQX91"/>
    <mergeCell ref="VQZ91:VRE91"/>
    <mergeCell ref="VRG91:VRL91"/>
    <mergeCell ref="VRN91:VRS91"/>
    <mergeCell ref="VOO91:VOT91"/>
    <mergeCell ref="VOV91:VPA91"/>
    <mergeCell ref="VPC91:VPH91"/>
    <mergeCell ref="VPJ91:VPO91"/>
    <mergeCell ref="VPQ91:VPV91"/>
    <mergeCell ref="VPX91:VQC91"/>
    <mergeCell ref="VMY91:VND91"/>
    <mergeCell ref="VNF91:VNK91"/>
    <mergeCell ref="VNM91:VNR91"/>
    <mergeCell ref="VNT91:VNY91"/>
    <mergeCell ref="VOA91:VOF91"/>
    <mergeCell ref="VOH91:VOM91"/>
    <mergeCell ref="VLI91:VLN91"/>
    <mergeCell ref="VLP91:VLU91"/>
    <mergeCell ref="VLW91:VMB91"/>
    <mergeCell ref="VMD91:VMI91"/>
    <mergeCell ref="VMK91:VMP91"/>
    <mergeCell ref="VMR91:VMW91"/>
    <mergeCell ref="VJS91:VJX91"/>
    <mergeCell ref="VJZ91:VKE91"/>
    <mergeCell ref="VKG91:VKL91"/>
    <mergeCell ref="VKN91:VKS91"/>
    <mergeCell ref="VKU91:VKZ91"/>
    <mergeCell ref="VLB91:VLG91"/>
    <mergeCell ref="VIC91:VIH91"/>
    <mergeCell ref="VIJ91:VIO91"/>
    <mergeCell ref="VIQ91:VIV91"/>
    <mergeCell ref="VIX91:VJC91"/>
    <mergeCell ref="VJE91:VJJ91"/>
    <mergeCell ref="VJL91:VJQ91"/>
    <mergeCell ref="VGM91:VGR91"/>
    <mergeCell ref="VGT91:VGY91"/>
    <mergeCell ref="VHA91:VHF91"/>
    <mergeCell ref="VHH91:VHM91"/>
    <mergeCell ref="VHO91:VHT91"/>
    <mergeCell ref="VHV91:VIA91"/>
    <mergeCell ref="VEW91:VFB91"/>
    <mergeCell ref="VFD91:VFI91"/>
    <mergeCell ref="VFK91:VFP91"/>
    <mergeCell ref="VFR91:VFW91"/>
    <mergeCell ref="VFY91:VGD91"/>
    <mergeCell ref="VGF91:VGK91"/>
    <mergeCell ref="VDG91:VDL91"/>
    <mergeCell ref="VDN91:VDS91"/>
    <mergeCell ref="VDU91:VDZ91"/>
    <mergeCell ref="VEB91:VEG91"/>
    <mergeCell ref="VEI91:VEN91"/>
    <mergeCell ref="VEP91:VEU91"/>
    <mergeCell ref="VBQ91:VBV91"/>
    <mergeCell ref="VBX91:VCC91"/>
    <mergeCell ref="VCE91:VCJ91"/>
    <mergeCell ref="VCL91:VCQ91"/>
    <mergeCell ref="VCS91:VCX91"/>
    <mergeCell ref="VCZ91:VDE91"/>
    <mergeCell ref="VAA91:VAF91"/>
    <mergeCell ref="VAH91:VAM91"/>
    <mergeCell ref="VAO91:VAT91"/>
    <mergeCell ref="VAV91:VBA91"/>
    <mergeCell ref="VBC91:VBH91"/>
    <mergeCell ref="VBJ91:VBO91"/>
    <mergeCell ref="UYK91:UYP91"/>
    <mergeCell ref="UYR91:UYW91"/>
    <mergeCell ref="UYY91:UZD91"/>
    <mergeCell ref="UZF91:UZK91"/>
    <mergeCell ref="UZM91:UZR91"/>
    <mergeCell ref="UZT91:UZY91"/>
    <mergeCell ref="UWU91:UWZ91"/>
    <mergeCell ref="UXB91:UXG91"/>
    <mergeCell ref="UXI91:UXN91"/>
    <mergeCell ref="UXP91:UXU91"/>
    <mergeCell ref="UXW91:UYB91"/>
    <mergeCell ref="UYD91:UYI91"/>
    <mergeCell ref="UVE91:UVJ91"/>
    <mergeCell ref="UVL91:UVQ91"/>
    <mergeCell ref="UVS91:UVX91"/>
    <mergeCell ref="UVZ91:UWE91"/>
    <mergeCell ref="UWG91:UWL91"/>
    <mergeCell ref="UWN91:UWS91"/>
    <mergeCell ref="UTO91:UTT91"/>
    <mergeCell ref="UTV91:UUA91"/>
    <mergeCell ref="UUC91:UUH91"/>
    <mergeCell ref="UUJ91:UUO91"/>
    <mergeCell ref="UUQ91:UUV91"/>
    <mergeCell ref="UUX91:UVC91"/>
    <mergeCell ref="URY91:USD91"/>
    <mergeCell ref="USF91:USK91"/>
    <mergeCell ref="USM91:USR91"/>
    <mergeCell ref="UST91:USY91"/>
    <mergeCell ref="UTA91:UTF91"/>
    <mergeCell ref="UTH91:UTM91"/>
    <mergeCell ref="UQI91:UQN91"/>
    <mergeCell ref="UQP91:UQU91"/>
    <mergeCell ref="UQW91:URB91"/>
    <mergeCell ref="URD91:URI91"/>
    <mergeCell ref="URK91:URP91"/>
    <mergeCell ref="URR91:URW91"/>
    <mergeCell ref="UOS91:UOX91"/>
    <mergeCell ref="UOZ91:UPE91"/>
    <mergeCell ref="UPG91:UPL91"/>
    <mergeCell ref="UPN91:UPS91"/>
    <mergeCell ref="UPU91:UPZ91"/>
    <mergeCell ref="UQB91:UQG91"/>
    <mergeCell ref="UNC91:UNH91"/>
    <mergeCell ref="UNJ91:UNO91"/>
    <mergeCell ref="UNQ91:UNV91"/>
    <mergeCell ref="UNX91:UOC91"/>
    <mergeCell ref="UOE91:UOJ91"/>
    <mergeCell ref="UOL91:UOQ91"/>
    <mergeCell ref="ULM91:ULR91"/>
    <mergeCell ref="ULT91:ULY91"/>
    <mergeCell ref="UMA91:UMF91"/>
    <mergeCell ref="UMH91:UMM91"/>
    <mergeCell ref="UMO91:UMT91"/>
    <mergeCell ref="UMV91:UNA91"/>
    <mergeCell ref="UJW91:UKB91"/>
    <mergeCell ref="UKD91:UKI91"/>
    <mergeCell ref="UKK91:UKP91"/>
    <mergeCell ref="UKR91:UKW91"/>
    <mergeCell ref="UKY91:ULD91"/>
    <mergeCell ref="ULF91:ULK91"/>
    <mergeCell ref="UIG91:UIL91"/>
    <mergeCell ref="UIN91:UIS91"/>
    <mergeCell ref="UIU91:UIZ91"/>
    <mergeCell ref="UJB91:UJG91"/>
    <mergeCell ref="UJI91:UJN91"/>
    <mergeCell ref="UJP91:UJU91"/>
    <mergeCell ref="UGQ91:UGV91"/>
    <mergeCell ref="UGX91:UHC91"/>
    <mergeCell ref="UHE91:UHJ91"/>
    <mergeCell ref="UHL91:UHQ91"/>
    <mergeCell ref="UHS91:UHX91"/>
    <mergeCell ref="UHZ91:UIE91"/>
    <mergeCell ref="UFA91:UFF91"/>
    <mergeCell ref="UFH91:UFM91"/>
    <mergeCell ref="UFO91:UFT91"/>
    <mergeCell ref="UFV91:UGA91"/>
    <mergeCell ref="UGC91:UGH91"/>
    <mergeCell ref="UGJ91:UGO91"/>
    <mergeCell ref="UDK91:UDP91"/>
    <mergeCell ref="UDR91:UDW91"/>
    <mergeCell ref="UDY91:UED91"/>
    <mergeCell ref="UEF91:UEK91"/>
    <mergeCell ref="UEM91:UER91"/>
    <mergeCell ref="UET91:UEY91"/>
    <mergeCell ref="UBU91:UBZ91"/>
    <mergeCell ref="UCB91:UCG91"/>
    <mergeCell ref="UCI91:UCN91"/>
    <mergeCell ref="UCP91:UCU91"/>
    <mergeCell ref="UCW91:UDB91"/>
    <mergeCell ref="UDD91:UDI91"/>
    <mergeCell ref="UAE91:UAJ91"/>
    <mergeCell ref="UAL91:UAQ91"/>
    <mergeCell ref="UAS91:UAX91"/>
    <mergeCell ref="UAZ91:UBE91"/>
    <mergeCell ref="UBG91:UBL91"/>
    <mergeCell ref="UBN91:UBS91"/>
    <mergeCell ref="TYO91:TYT91"/>
    <mergeCell ref="TYV91:TZA91"/>
    <mergeCell ref="TZC91:TZH91"/>
    <mergeCell ref="TZJ91:TZO91"/>
    <mergeCell ref="TZQ91:TZV91"/>
    <mergeCell ref="TZX91:UAC91"/>
    <mergeCell ref="TWY91:TXD91"/>
    <mergeCell ref="TXF91:TXK91"/>
    <mergeCell ref="TXM91:TXR91"/>
    <mergeCell ref="TXT91:TXY91"/>
    <mergeCell ref="TYA91:TYF91"/>
    <mergeCell ref="TYH91:TYM91"/>
    <mergeCell ref="TVI91:TVN91"/>
    <mergeCell ref="TVP91:TVU91"/>
    <mergeCell ref="TVW91:TWB91"/>
    <mergeCell ref="TWD91:TWI91"/>
    <mergeCell ref="TWK91:TWP91"/>
    <mergeCell ref="TWR91:TWW91"/>
    <mergeCell ref="TTS91:TTX91"/>
    <mergeCell ref="TTZ91:TUE91"/>
    <mergeCell ref="TUG91:TUL91"/>
    <mergeCell ref="TUN91:TUS91"/>
    <mergeCell ref="TUU91:TUZ91"/>
    <mergeCell ref="TVB91:TVG91"/>
    <mergeCell ref="TSC91:TSH91"/>
    <mergeCell ref="TSJ91:TSO91"/>
    <mergeCell ref="TSQ91:TSV91"/>
    <mergeCell ref="TSX91:TTC91"/>
    <mergeCell ref="TTE91:TTJ91"/>
    <mergeCell ref="TTL91:TTQ91"/>
    <mergeCell ref="TQM91:TQR91"/>
    <mergeCell ref="TQT91:TQY91"/>
    <mergeCell ref="TRA91:TRF91"/>
    <mergeCell ref="TRH91:TRM91"/>
    <mergeCell ref="TRO91:TRT91"/>
    <mergeCell ref="TRV91:TSA91"/>
    <mergeCell ref="TOW91:TPB91"/>
    <mergeCell ref="TPD91:TPI91"/>
    <mergeCell ref="TPK91:TPP91"/>
    <mergeCell ref="TPR91:TPW91"/>
    <mergeCell ref="TPY91:TQD91"/>
    <mergeCell ref="TQF91:TQK91"/>
    <mergeCell ref="TNG91:TNL91"/>
    <mergeCell ref="TNN91:TNS91"/>
    <mergeCell ref="TNU91:TNZ91"/>
    <mergeCell ref="TOB91:TOG91"/>
    <mergeCell ref="TOI91:TON91"/>
    <mergeCell ref="TOP91:TOU91"/>
    <mergeCell ref="TLQ91:TLV91"/>
    <mergeCell ref="TLX91:TMC91"/>
    <mergeCell ref="TME91:TMJ91"/>
    <mergeCell ref="TML91:TMQ91"/>
    <mergeCell ref="TMS91:TMX91"/>
    <mergeCell ref="TMZ91:TNE91"/>
    <mergeCell ref="TKA91:TKF91"/>
    <mergeCell ref="TKH91:TKM91"/>
    <mergeCell ref="TKO91:TKT91"/>
    <mergeCell ref="TKV91:TLA91"/>
    <mergeCell ref="TLC91:TLH91"/>
    <mergeCell ref="TLJ91:TLO91"/>
    <mergeCell ref="TIK91:TIP91"/>
    <mergeCell ref="TIR91:TIW91"/>
    <mergeCell ref="TIY91:TJD91"/>
    <mergeCell ref="TJF91:TJK91"/>
    <mergeCell ref="TJM91:TJR91"/>
    <mergeCell ref="TJT91:TJY91"/>
    <mergeCell ref="TGU91:TGZ91"/>
    <mergeCell ref="THB91:THG91"/>
    <mergeCell ref="THI91:THN91"/>
    <mergeCell ref="THP91:THU91"/>
    <mergeCell ref="THW91:TIB91"/>
    <mergeCell ref="TID91:TII91"/>
    <mergeCell ref="TFE91:TFJ91"/>
    <mergeCell ref="TFL91:TFQ91"/>
    <mergeCell ref="TFS91:TFX91"/>
    <mergeCell ref="TFZ91:TGE91"/>
    <mergeCell ref="TGG91:TGL91"/>
    <mergeCell ref="TGN91:TGS91"/>
    <mergeCell ref="TDO91:TDT91"/>
    <mergeCell ref="TDV91:TEA91"/>
    <mergeCell ref="TEC91:TEH91"/>
    <mergeCell ref="TEJ91:TEO91"/>
    <mergeCell ref="TEQ91:TEV91"/>
    <mergeCell ref="TEX91:TFC91"/>
    <mergeCell ref="TBY91:TCD91"/>
    <mergeCell ref="TCF91:TCK91"/>
    <mergeCell ref="TCM91:TCR91"/>
    <mergeCell ref="TCT91:TCY91"/>
    <mergeCell ref="TDA91:TDF91"/>
    <mergeCell ref="TDH91:TDM91"/>
    <mergeCell ref="TAI91:TAN91"/>
    <mergeCell ref="TAP91:TAU91"/>
    <mergeCell ref="TAW91:TBB91"/>
    <mergeCell ref="TBD91:TBI91"/>
    <mergeCell ref="TBK91:TBP91"/>
    <mergeCell ref="TBR91:TBW91"/>
    <mergeCell ref="SYS91:SYX91"/>
    <mergeCell ref="SYZ91:SZE91"/>
    <mergeCell ref="SZG91:SZL91"/>
    <mergeCell ref="SZN91:SZS91"/>
    <mergeCell ref="SZU91:SZZ91"/>
    <mergeCell ref="TAB91:TAG91"/>
    <mergeCell ref="SXC91:SXH91"/>
    <mergeCell ref="SXJ91:SXO91"/>
    <mergeCell ref="SXQ91:SXV91"/>
    <mergeCell ref="SXX91:SYC91"/>
    <mergeCell ref="SYE91:SYJ91"/>
    <mergeCell ref="SYL91:SYQ91"/>
    <mergeCell ref="SVM91:SVR91"/>
    <mergeCell ref="SVT91:SVY91"/>
    <mergeCell ref="SWA91:SWF91"/>
    <mergeCell ref="SWH91:SWM91"/>
    <mergeCell ref="SWO91:SWT91"/>
    <mergeCell ref="SWV91:SXA91"/>
    <mergeCell ref="STW91:SUB91"/>
    <mergeCell ref="SUD91:SUI91"/>
    <mergeCell ref="SUK91:SUP91"/>
    <mergeCell ref="SUR91:SUW91"/>
    <mergeCell ref="SUY91:SVD91"/>
    <mergeCell ref="SVF91:SVK91"/>
    <mergeCell ref="SSG91:SSL91"/>
    <mergeCell ref="SSN91:SSS91"/>
    <mergeCell ref="SSU91:SSZ91"/>
    <mergeCell ref="STB91:STG91"/>
    <mergeCell ref="STI91:STN91"/>
    <mergeCell ref="STP91:STU91"/>
    <mergeCell ref="SQQ91:SQV91"/>
    <mergeCell ref="SQX91:SRC91"/>
    <mergeCell ref="SRE91:SRJ91"/>
    <mergeCell ref="SRL91:SRQ91"/>
    <mergeCell ref="SRS91:SRX91"/>
    <mergeCell ref="SRZ91:SSE91"/>
    <mergeCell ref="SPA91:SPF91"/>
    <mergeCell ref="SPH91:SPM91"/>
    <mergeCell ref="SPO91:SPT91"/>
    <mergeCell ref="SPV91:SQA91"/>
    <mergeCell ref="SQC91:SQH91"/>
    <mergeCell ref="SQJ91:SQO91"/>
    <mergeCell ref="SNK91:SNP91"/>
    <mergeCell ref="SNR91:SNW91"/>
    <mergeCell ref="SNY91:SOD91"/>
    <mergeCell ref="SOF91:SOK91"/>
    <mergeCell ref="SOM91:SOR91"/>
    <mergeCell ref="SOT91:SOY91"/>
    <mergeCell ref="SLU91:SLZ91"/>
    <mergeCell ref="SMB91:SMG91"/>
    <mergeCell ref="SMI91:SMN91"/>
    <mergeCell ref="SMP91:SMU91"/>
    <mergeCell ref="SMW91:SNB91"/>
    <mergeCell ref="SND91:SNI91"/>
    <mergeCell ref="SKE91:SKJ91"/>
    <mergeCell ref="SKL91:SKQ91"/>
    <mergeCell ref="SKS91:SKX91"/>
    <mergeCell ref="SKZ91:SLE91"/>
    <mergeCell ref="SLG91:SLL91"/>
    <mergeCell ref="SLN91:SLS91"/>
    <mergeCell ref="SIO91:SIT91"/>
    <mergeCell ref="SIV91:SJA91"/>
    <mergeCell ref="SJC91:SJH91"/>
    <mergeCell ref="SJJ91:SJO91"/>
    <mergeCell ref="SJQ91:SJV91"/>
    <mergeCell ref="SJX91:SKC91"/>
    <mergeCell ref="SGY91:SHD91"/>
    <mergeCell ref="SHF91:SHK91"/>
    <mergeCell ref="SHM91:SHR91"/>
    <mergeCell ref="SHT91:SHY91"/>
    <mergeCell ref="SIA91:SIF91"/>
    <mergeCell ref="SIH91:SIM91"/>
    <mergeCell ref="SFI91:SFN91"/>
    <mergeCell ref="SFP91:SFU91"/>
    <mergeCell ref="SFW91:SGB91"/>
    <mergeCell ref="SGD91:SGI91"/>
    <mergeCell ref="SGK91:SGP91"/>
    <mergeCell ref="SGR91:SGW91"/>
    <mergeCell ref="SDS91:SDX91"/>
    <mergeCell ref="SDZ91:SEE91"/>
    <mergeCell ref="SEG91:SEL91"/>
    <mergeCell ref="SEN91:SES91"/>
    <mergeCell ref="SEU91:SEZ91"/>
    <mergeCell ref="SFB91:SFG91"/>
    <mergeCell ref="SCC91:SCH91"/>
    <mergeCell ref="SCJ91:SCO91"/>
    <mergeCell ref="SCQ91:SCV91"/>
    <mergeCell ref="SCX91:SDC91"/>
    <mergeCell ref="SDE91:SDJ91"/>
    <mergeCell ref="SDL91:SDQ91"/>
    <mergeCell ref="SAM91:SAR91"/>
    <mergeCell ref="SAT91:SAY91"/>
    <mergeCell ref="SBA91:SBF91"/>
    <mergeCell ref="SBH91:SBM91"/>
    <mergeCell ref="SBO91:SBT91"/>
    <mergeCell ref="SBV91:SCA91"/>
    <mergeCell ref="RYW91:RZB91"/>
    <mergeCell ref="RZD91:RZI91"/>
    <mergeCell ref="RZK91:RZP91"/>
    <mergeCell ref="RZR91:RZW91"/>
    <mergeCell ref="RZY91:SAD91"/>
    <mergeCell ref="SAF91:SAK91"/>
    <mergeCell ref="RXG91:RXL91"/>
    <mergeCell ref="RXN91:RXS91"/>
    <mergeCell ref="RXU91:RXZ91"/>
    <mergeCell ref="RYB91:RYG91"/>
    <mergeCell ref="RYI91:RYN91"/>
    <mergeCell ref="RYP91:RYU91"/>
    <mergeCell ref="RVQ91:RVV91"/>
    <mergeCell ref="RVX91:RWC91"/>
    <mergeCell ref="RWE91:RWJ91"/>
    <mergeCell ref="RWL91:RWQ91"/>
    <mergeCell ref="RWS91:RWX91"/>
    <mergeCell ref="RWZ91:RXE91"/>
    <mergeCell ref="RUA91:RUF91"/>
    <mergeCell ref="RUH91:RUM91"/>
    <mergeCell ref="RUO91:RUT91"/>
    <mergeCell ref="RUV91:RVA91"/>
    <mergeCell ref="RVC91:RVH91"/>
    <mergeCell ref="RVJ91:RVO91"/>
    <mergeCell ref="RSK91:RSP91"/>
    <mergeCell ref="RSR91:RSW91"/>
    <mergeCell ref="RSY91:RTD91"/>
    <mergeCell ref="RTF91:RTK91"/>
    <mergeCell ref="RTM91:RTR91"/>
    <mergeCell ref="RTT91:RTY91"/>
    <mergeCell ref="RQU91:RQZ91"/>
    <mergeCell ref="RRB91:RRG91"/>
    <mergeCell ref="RRI91:RRN91"/>
    <mergeCell ref="RRP91:RRU91"/>
    <mergeCell ref="RRW91:RSB91"/>
    <mergeCell ref="RSD91:RSI91"/>
    <mergeCell ref="RPE91:RPJ91"/>
    <mergeCell ref="RPL91:RPQ91"/>
    <mergeCell ref="RPS91:RPX91"/>
    <mergeCell ref="RPZ91:RQE91"/>
    <mergeCell ref="RQG91:RQL91"/>
    <mergeCell ref="RQN91:RQS91"/>
    <mergeCell ref="RNO91:RNT91"/>
    <mergeCell ref="RNV91:ROA91"/>
    <mergeCell ref="ROC91:ROH91"/>
    <mergeCell ref="ROJ91:ROO91"/>
    <mergeCell ref="ROQ91:ROV91"/>
    <mergeCell ref="ROX91:RPC91"/>
    <mergeCell ref="RLY91:RMD91"/>
    <mergeCell ref="RMF91:RMK91"/>
    <mergeCell ref="RMM91:RMR91"/>
    <mergeCell ref="RMT91:RMY91"/>
    <mergeCell ref="RNA91:RNF91"/>
    <mergeCell ref="RNH91:RNM91"/>
    <mergeCell ref="RKI91:RKN91"/>
    <mergeCell ref="RKP91:RKU91"/>
    <mergeCell ref="RKW91:RLB91"/>
    <mergeCell ref="RLD91:RLI91"/>
    <mergeCell ref="RLK91:RLP91"/>
    <mergeCell ref="RLR91:RLW91"/>
    <mergeCell ref="RIS91:RIX91"/>
    <mergeCell ref="RIZ91:RJE91"/>
    <mergeCell ref="RJG91:RJL91"/>
    <mergeCell ref="RJN91:RJS91"/>
    <mergeCell ref="RJU91:RJZ91"/>
    <mergeCell ref="RKB91:RKG91"/>
    <mergeCell ref="RHC91:RHH91"/>
    <mergeCell ref="RHJ91:RHO91"/>
    <mergeCell ref="RHQ91:RHV91"/>
    <mergeCell ref="RHX91:RIC91"/>
    <mergeCell ref="RIE91:RIJ91"/>
    <mergeCell ref="RIL91:RIQ91"/>
    <mergeCell ref="RFM91:RFR91"/>
    <mergeCell ref="RFT91:RFY91"/>
    <mergeCell ref="RGA91:RGF91"/>
    <mergeCell ref="RGH91:RGM91"/>
    <mergeCell ref="RGO91:RGT91"/>
    <mergeCell ref="RGV91:RHA91"/>
    <mergeCell ref="RDW91:REB91"/>
    <mergeCell ref="RED91:REI91"/>
    <mergeCell ref="REK91:REP91"/>
    <mergeCell ref="RER91:REW91"/>
    <mergeCell ref="REY91:RFD91"/>
    <mergeCell ref="RFF91:RFK91"/>
    <mergeCell ref="RCG91:RCL91"/>
    <mergeCell ref="RCN91:RCS91"/>
    <mergeCell ref="RCU91:RCZ91"/>
    <mergeCell ref="RDB91:RDG91"/>
    <mergeCell ref="RDI91:RDN91"/>
    <mergeCell ref="RDP91:RDU91"/>
    <mergeCell ref="RAQ91:RAV91"/>
    <mergeCell ref="RAX91:RBC91"/>
    <mergeCell ref="RBE91:RBJ91"/>
    <mergeCell ref="RBL91:RBQ91"/>
    <mergeCell ref="RBS91:RBX91"/>
    <mergeCell ref="RBZ91:RCE91"/>
    <mergeCell ref="QZA91:QZF91"/>
    <mergeCell ref="QZH91:QZM91"/>
    <mergeCell ref="QZO91:QZT91"/>
    <mergeCell ref="QZV91:RAA91"/>
    <mergeCell ref="RAC91:RAH91"/>
    <mergeCell ref="RAJ91:RAO91"/>
    <mergeCell ref="QXK91:QXP91"/>
    <mergeCell ref="QXR91:QXW91"/>
    <mergeCell ref="QXY91:QYD91"/>
    <mergeCell ref="QYF91:QYK91"/>
    <mergeCell ref="QYM91:QYR91"/>
    <mergeCell ref="QYT91:QYY91"/>
    <mergeCell ref="QVU91:QVZ91"/>
    <mergeCell ref="QWB91:QWG91"/>
    <mergeCell ref="QWI91:QWN91"/>
    <mergeCell ref="QWP91:QWU91"/>
    <mergeCell ref="QWW91:QXB91"/>
    <mergeCell ref="QXD91:QXI91"/>
    <mergeCell ref="QUE91:QUJ91"/>
    <mergeCell ref="QUL91:QUQ91"/>
    <mergeCell ref="QUS91:QUX91"/>
    <mergeCell ref="QUZ91:QVE91"/>
    <mergeCell ref="QVG91:QVL91"/>
    <mergeCell ref="QVN91:QVS91"/>
    <mergeCell ref="QSO91:QST91"/>
    <mergeCell ref="QSV91:QTA91"/>
    <mergeCell ref="QTC91:QTH91"/>
    <mergeCell ref="QTJ91:QTO91"/>
    <mergeCell ref="QTQ91:QTV91"/>
    <mergeCell ref="QTX91:QUC91"/>
    <mergeCell ref="QQY91:QRD91"/>
    <mergeCell ref="QRF91:QRK91"/>
    <mergeCell ref="QRM91:QRR91"/>
    <mergeCell ref="QRT91:QRY91"/>
    <mergeCell ref="QSA91:QSF91"/>
    <mergeCell ref="QSH91:QSM91"/>
    <mergeCell ref="QPI91:QPN91"/>
    <mergeCell ref="QPP91:QPU91"/>
    <mergeCell ref="QPW91:QQB91"/>
    <mergeCell ref="QQD91:QQI91"/>
    <mergeCell ref="QQK91:QQP91"/>
    <mergeCell ref="QQR91:QQW91"/>
    <mergeCell ref="QNS91:QNX91"/>
    <mergeCell ref="QNZ91:QOE91"/>
    <mergeCell ref="QOG91:QOL91"/>
    <mergeCell ref="QON91:QOS91"/>
    <mergeCell ref="QOU91:QOZ91"/>
    <mergeCell ref="QPB91:QPG91"/>
    <mergeCell ref="QMC91:QMH91"/>
    <mergeCell ref="QMJ91:QMO91"/>
    <mergeCell ref="QMQ91:QMV91"/>
    <mergeCell ref="QMX91:QNC91"/>
    <mergeCell ref="QNE91:QNJ91"/>
    <mergeCell ref="QNL91:QNQ91"/>
    <mergeCell ref="QKM91:QKR91"/>
    <mergeCell ref="QKT91:QKY91"/>
    <mergeCell ref="QLA91:QLF91"/>
    <mergeCell ref="QLH91:QLM91"/>
    <mergeCell ref="QLO91:QLT91"/>
    <mergeCell ref="QLV91:QMA91"/>
    <mergeCell ref="QIW91:QJB91"/>
    <mergeCell ref="QJD91:QJI91"/>
    <mergeCell ref="QJK91:QJP91"/>
    <mergeCell ref="QJR91:QJW91"/>
    <mergeCell ref="QJY91:QKD91"/>
    <mergeCell ref="QKF91:QKK91"/>
    <mergeCell ref="QHG91:QHL91"/>
    <mergeCell ref="QHN91:QHS91"/>
    <mergeCell ref="QHU91:QHZ91"/>
    <mergeCell ref="QIB91:QIG91"/>
    <mergeCell ref="QII91:QIN91"/>
    <mergeCell ref="QIP91:QIU91"/>
    <mergeCell ref="QFQ91:QFV91"/>
    <mergeCell ref="QFX91:QGC91"/>
    <mergeCell ref="QGE91:QGJ91"/>
    <mergeCell ref="QGL91:QGQ91"/>
    <mergeCell ref="QGS91:QGX91"/>
    <mergeCell ref="QGZ91:QHE91"/>
    <mergeCell ref="QEA91:QEF91"/>
    <mergeCell ref="QEH91:QEM91"/>
    <mergeCell ref="QEO91:QET91"/>
    <mergeCell ref="QEV91:QFA91"/>
    <mergeCell ref="QFC91:QFH91"/>
    <mergeCell ref="QFJ91:QFO91"/>
    <mergeCell ref="QCK91:QCP91"/>
    <mergeCell ref="QCR91:QCW91"/>
    <mergeCell ref="QCY91:QDD91"/>
    <mergeCell ref="QDF91:QDK91"/>
    <mergeCell ref="QDM91:QDR91"/>
    <mergeCell ref="QDT91:QDY91"/>
    <mergeCell ref="QAU91:QAZ91"/>
    <mergeCell ref="QBB91:QBG91"/>
    <mergeCell ref="QBI91:QBN91"/>
    <mergeCell ref="QBP91:QBU91"/>
    <mergeCell ref="QBW91:QCB91"/>
    <mergeCell ref="QCD91:QCI91"/>
    <mergeCell ref="PZE91:PZJ91"/>
    <mergeCell ref="PZL91:PZQ91"/>
    <mergeCell ref="PZS91:PZX91"/>
    <mergeCell ref="PZZ91:QAE91"/>
    <mergeCell ref="QAG91:QAL91"/>
    <mergeCell ref="QAN91:QAS91"/>
    <mergeCell ref="PXO91:PXT91"/>
    <mergeCell ref="PXV91:PYA91"/>
    <mergeCell ref="PYC91:PYH91"/>
    <mergeCell ref="PYJ91:PYO91"/>
    <mergeCell ref="PYQ91:PYV91"/>
    <mergeCell ref="PYX91:PZC91"/>
    <mergeCell ref="PVY91:PWD91"/>
    <mergeCell ref="PWF91:PWK91"/>
    <mergeCell ref="PWM91:PWR91"/>
    <mergeCell ref="PWT91:PWY91"/>
    <mergeCell ref="PXA91:PXF91"/>
    <mergeCell ref="PXH91:PXM91"/>
    <mergeCell ref="PUI91:PUN91"/>
    <mergeCell ref="PUP91:PUU91"/>
    <mergeCell ref="PUW91:PVB91"/>
    <mergeCell ref="PVD91:PVI91"/>
    <mergeCell ref="PVK91:PVP91"/>
    <mergeCell ref="PVR91:PVW91"/>
    <mergeCell ref="PSS91:PSX91"/>
    <mergeCell ref="PSZ91:PTE91"/>
    <mergeCell ref="PTG91:PTL91"/>
    <mergeCell ref="PTN91:PTS91"/>
    <mergeCell ref="PTU91:PTZ91"/>
    <mergeCell ref="PUB91:PUG91"/>
    <mergeCell ref="PRC91:PRH91"/>
    <mergeCell ref="PRJ91:PRO91"/>
    <mergeCell ref="PRQ91:PRV91"/>
    <mergeCell ref="PRX91:PSC91"/>
    <mergeCell ref="PSE91:PSJ91"/>
    <mergeCell ref="PSL91:PSQ91"/>
    <mergeCell ref="PPM91:PPR91"/>
    <mergeCell ref="PPT91:PPY91"/>
    <mergeCell ref="PQA91:PQF91"/>
    <mergeCell ref="PQH91:PQM91"/>
    <mergeCell ref="PQO91:PQT91"/>
    <mergeCell ref="PQV91:PRA91"/>
    <mergeCell ref="PNW91:POB91"/>
    <mergeCell ref="POD91:POI91"/>
    <mergeCell ref="POK91:POP91"/>
    <mergeCell ref="POR91:POW91"/>
    <mergeCell ref="POY91:PPD91"/>
    <mergeCell ref="PPF91:PPK91"/>
    <mergeCell ref="PMG91:PML91"/>
    <mergeCell ref="PMN91:PMS91"/>
    <mergeCell ref="PMU91:PMZ91"/>
    <mergeCell ref="PNB91:PNG91"/>
    <mergeCell ref="PNI91:PNN91"/>
    <mergeCell ref="PNP91:PNU91"/>
    <mergeCell ref="PKQ91:PKV91"/>
    <mergeCell ref="PKX91:PLC91"/>
    <mergeCell ref="PLE91:PLJ91"/>
    <mergeCell ref="PLL91:PLQ91"/>
    <mergeCell ref="PLS91:PLX91"/>
    <mergeCell ref="PLZ91:PME91"/>
    <mergeCell ref="PJA91:PJF91"/>
    <mergeCell ref="PJH91:PJM91"/>
    <mergeCell ref="PJO91:PJT91"/>
    <mergeCell ref="PJV91:PKA91"/>
    <mergeCell ref="PKC91:PKH91"/>
    <mergeCell ref="PKJ91:PKO91"/>
    <mergeCell ref="PHK91:PHP91"/>
    <mergeCell ref="PHR91:PHW91"/>
    <mergeCell ref="PHY91:PID91"/>
    <mergeCell ref="PIF91:PIK91"/>
    <mergeCell ref="PIM91:PIR91"/>
    <mergeCell ref="PIT91:PIY91"/>
    <mergeCell ref="PFU91:PFZ91"/>
    <mergeCell ref="PGB91:PGG91"/>
    <mergeCell ref="PGI91:PGN91"/>
    <mergeCell ref="PGP91:PGU91"/>
    <mergeCell ref="PGW91:PHB91"/>
    <mergeCell ref="PHD91:PHI91"/>
    <mergeCell ref="PEE91:PEJ91"/>
    <mergeCell ref="PEL91:PEQ91"/>
    <mergeCell ref="PES91:PEX91"/>
    <mergeCell ref="PEZ91:PFE91"/>
    <mergeCell ref="PFG91:PFL91"/>
    <mergeCell ref="PFN91:PFS91"/>
    <mergeCell ref="PCO91:PCT91"/>
    <mergeCell ref="PCV91:PDA91"/>
    <mergeCell ref="PDC91:PDH91"/>
    <mergeCell ref="PDJ91:PDO91"/>
    <mergeCell ref="PDQ91:PDV91"/>
    <mergeCell ref="PDX91:PEC91"/>
    <mergeCell ref="PAY91:PBD91"/>
    <mergeCell ref="PBF91:PBK91"/>
    <mergeCell ref="PBM91:PBR91"/>
    <mergeCell ref="PBT91:PBY91"/>
    <mergeCell ref="PCA91:PCF91"/>
    <mergeCell ref="PCH91:PCM91"/>
    <mergeCell ref="OZI91:OZN91"/>
    <mergeCell ref="OZP91:OZU91"/>
    <mergeCell ref="OZW91:PAB91"/>
    <mergeCell ref="PAD91:PAI91"/>
    <mergeCell ref="PAK91:PAP91"/>
    <mergeCell ref="PAR91:PAW91"/>
    <mergeCell ref="OXS91:OXX91"/>
    <mergeCell ref="OXZ91:OYE91"/>
    <mergeCell ref="OYG91:OYL91"/>
    <mergeCell ref="OYN91:OYS91"/>
    <mergeCell ref="OYU91:OYZ91"/>
    <mergeCell ref="OZB91:OZG91"/>
    <mergeCell ref="OWC91:OWH91"/>
    <mergeCell ref="OWJ91:OWO91"/>
    <mergeCell ref="OWQ91:OWV91"/>
    <mergeCell ref="OWX91:OXC91"/>
    <mergeCell ref="OXE91:OXJ91"/>
    <mergeCell ref="OXL91:OXQ91"/>
    <mergeCell ref="OUM91:OUR91"/>
    <mergeCell ref="OUT91:OUY91"/>
    <mergeCell ref="OVA91:OVF91"/>
    <mergeCell ref="OVH91:OVM91"/>
    <mergeCell ref="OVO91:OVT91"/>
    <mergeCell ref="OVV91:OWA91"/>
    <mergeCell ref="OSW91:OTB91"/>
    <mergeCell ref="OTD91:OTI91"/>
    <mergeCell ref="OTK91:OTP91"/>
    <mergeCell ref="OTR91:OTW91"/>
    <mergeCell ref="OTY91:OUD91"/>
    <mergeCell ref="OUF91:OUK91"/>
    <mergeCell ref="ORG91:ORL91"/>
    <mergeCell ref="ORN91:ORS91"/>
    <mergeCell ref="ORU91:ORZ91"/>
    <mergeCell ref="OSB91:OSG91"/>
    <mergeCell ref="OSI91:OSN91"/>
    <mergeCell ref="OSP91:OSU91"/>
    <mergeCell ref="OPQ91:OPV91"/>
    <mergeCell ref="OPX91:OQC91"/>
    <mergeCell ref="OQE91:OQJ91"/>
    <mergeCell ref="OQL91:OQQ91"/>
    <mergeCell ref="OQS91:OQX91"/>
    <mergeCell ref="OQZ91:ORE91"/>
    <mergeCell ref="OOA91:OOF91"/>
    <mergeCell ref="OOH91:OOM91"/>
    <mergeCell ref="OOO91:OOT91"/>
    <mergeCell ref="OOV91:OPA91"/>
    <mergeCell ref="OPC91:OPH91"/>
    <mergeCell ref="OPJ91:OPO91"/>
    <mergeCell ref="OMK91:OMP91"/>
    <mergeCell ref="OMR91:OMW91"/>
    <mergeCell ref="OMY91:OND91"/>
    <mergeCell ref="ONF91:ONK91"/>
    <mergeCell ref="ONM91:ONR91"/>
    <mergeCell ref="ONT91:ONY91"/>
    <mergeCell ref="OKU91:OKZ91"/>
    <mergeCell ref="OLB91:OLG91"/>
    <mergeCell ref="OLI91:OLN91"/>
    <mergeCell ref="OLP91:OLU91"/>
    <mergeCell ref="OLW91:OMB91"/>
    <mergeCell ref="OMD91:OMI91"/>
    <mergeCell ref="OJE91:OJJ91"/>
    <mergeCell ref="OJL91:OJQ91"/>
    <mergeCell ref="OJS91:OJX91"/>
    <mergeCell ref="OJZ91:OKE91"/>
    <mergeCell ref="OKG91:OKL91"/>
    <mergeCell ref="OKN91:OKS91"/>
    <mergeCell ref="OHO91:OHT91"/>
    <mergeCell ref="OHV91:OIA91"/>
    <mergeCell ref="OIC91:OIH91"/>
    <mergeCell ref="OIJ91:OIO91"/>
    <mergeCell ref="OIQ91:OIV91"/>
    <mergeCell ref="OIX91:OJC91"/>
    <mergeCell ref="OFY91:OGD91"/>
    <mergeCell ref="OGF91:OGK91"/>
    <mergeCell ref="OGM91:OGR91"/>
    <mergeCell ref="OGT91:OGY91"/>
    <mergeCell ref="OHA91:OHF91"/>
    <mergeCell ref="OHH91:OHM91"/>
    <mergeCell ref="OEI91:OEN91"/>
    <mergeCell ref="OEP91:OEU91"/>
    <mergeCell ref="OEW91:OFB91"/>
    <mergeCell ref="OFD91:OFI91"/>
    <mergeCell ref="OFK91:OFP91"/>
    <mergeCell ref="OFR91:OFW91"/>
    <mergeCell ref="OCS91:OCX91"/>
    <mergeCell ref="OCZ91:ODE91"/>
    <mergeCell ref="ODG91:ODL91"/>
    <mergeCell ref="ODN91:ODS91"/>
    <mergeCell ref="ODU91:ODZ91"/>
    <mergeCell ref="OEB91:OEG91"/>
    <mergeCell ref="OBC91:OBH91"/>
    <mergeCell ref="OBJ91:OBO91"/>
    <mergeCell ref="OBQ91:OBV91"/>
    <mergeCell ref="OBX91:OCC91"/>
    <mergeCell ref="OCE91:OCJ91"/>
    <mergeCell ref="OCL91:OCQ91"/>
    <mergeCell ref="NZM91:NZR91"/>
    <mergeCell ref="NZT91:NZY91"/>
    <mergeCell ref="OAA91:OAF91"/>
    <mergeCell ref="OAH91:OAM91"/>
    <mergeCell ref="OAO91:OAT91"/>
    <mergeCell ref="OAV91:OBA91"/>
    <mergeCell ref="NXW91:NYB91"/>
    <mergeCell ref="NYD91:NYI91"/>
    <mergeCell ref="NYK91:NYP91"/>
    <mergeCell ref="NYR91:NYW91"/>
    <mergeCell ref="NYY91:NZD91"/>
    <mergeCell ref="NZF91:NZK91"/>
    <mergeCell ref="NWG91:NWL91"/>
    <mergeCell ref="NWN91:NWS91"/>
    <mergeCell ref="NWU91:NWZ91"/>
    <mergeCell ref="NXB91:NXG91"/>
    <mergeCell ref="NXI91:NXN91"/>
    <mergeCell ref="NXP91:NXU91"/>
    <mergeCell ref="NUQ91:NUV91"/>
    <mergeCell ref="NUX91:NVC91"/>
    <mergeCell ref="NVE91:NVJ91"/>
    <mergeCell ref="NVL91:NVQ91"/>
    <mergeCell ref="NVS91:NVX91"/>
    <mergeCell ref="NVZ91:NWE91"/>
    <mergeCell ref="NTA91:NTF91"/>
    <mergeCell ref="NTH91:NTM91"/>
    <mergeCell ref="NTO91:NTT91"/>
    <mergeCell ref="NTV91:NUA91"/>
    <mergeCell ref="NUC91:NUH91"/>
    <mergeCell ref="NUJ91:NUO91"/>
    <mergeCell ref="NRK91:NRP91"/>
    <mergeCell ref="NRR91:NRW91"/>
    <mergeCell ref="NRY91:NSD91"/>
    <mergeCell ref="NSF91:NSK91"/>
    <mergeCell ref="NSM91:NSR91"/>
    <mergeCell ref="NST91:NSY91"/>
    <mergeCell ref="NPU91:NPZ91"/>
    <mergeCell ref="NQB91:NQG91"/>
    <mergeCell ref="NQI91:NQN91"/>
    <mergeCell ref="NQP91:NQU91"/>
    <mergeCell ref="NQW91:NRB91"/>
    <mergeCell ref="NRD91:NRI91"/>
    <mergeCell ref="NOE91:NOJ91"/>
    <mergeCell ref="NOL91:NOQ91"/>
    <mergeCell ref="NOS91:NOX91"/>
    <mergeCell ref="NOZ91:NPE91"/>
    <mergeCell ref="NPG91:NPL91"/>
    <mergeCell ref="NPN91:NPS91"/>
    <mergeCell ref="NMO91:NMT91"/>
    <mergeCell ref="NMV91:NNA91"/>
    <mergeCell ref="NNC91:NNH91"/>
    <mergeCell ref="NNJ91:NNO91"/>
    <mergeCell ref="NNQ91:NNV91"/>
    <mergeCell ref="NNX91:NOC91"/>
    <mergeCell ref="NKY91:NLD91"/>
    <mergeCell ref="NLF91:NLK91"/>
    <mergeCell ref="NLM91:NLR91"/>
    <mergeCell ref="NLT91:NLY91"/>
    <mergeCell ref="NMA91:NMF91"/>
    <mergeCell ref="NMH91:NMM91"/>
    <mergeCell ref="NJI91:NJN91"/>
    <mergeCell ref="NJP91:NJU91"/>
    <mergeCell ref="NJW91:NKB91"/>
    <mergeCell ref="NKD91:NKI91"/>
    <mergeCell ref="NKK91:NKP91"/>
    <mergeCell ref="NKR91:NKW91"/>
    <mergeCell ref="NHS91:NHX91"/>
    <mergeCell ref="NHZ91:NIE91"/>
    <mergeCell ref="NIG91:NIL91"/>
    <mergeCell ref="NIN91:NIS91"/>
    <mergeCell ref="NIU91:NIZ91"/>
    <mergeCell ref="NJB91:NJG91"/>
    <mergeCell ref="NGC91:NGH91"/>
    <mergeCell ref="NGJ91:NGO91"/>
    <mergeCell ref="NGQ91:NGV91"/>
    <mergeCell ref="NGX91:NHC91"/>
    <mergeCell ref="NHE91:NHJ91"/>
    <mergeCell ref="NHL91:NHQ91"/>
    <mergeCell ref="NEM91:NER91"/>
    <mergeCell ref="NET91:NEY91"/>
    <mergeCell ref="NFA91:NFF91"/>
    <mergeCell ref="NFH91:NFM91"/>
    <mergeCell ref="NFO91:NFT91"/>
    <mergeCell ref="NFV91:NGA91"/>
    <mergeCell ref="NCW91:NDB91"/>
    <mergeCell ref="NDD91:NDI91"/>
    <mergeCell ref="NDK91:NDP91"/>
    <mergeCell ref="NDR91:NDW91"/>
    <mergeCell ref="NDY91:NED91"/>
    <mergeCell ref="NEF91:NEK91"/>
    <mergeCell ref="NBG91:NBL91"/>
    <mergeCell ref="NBN91:NBS91"/>
    <mergeCell ref="NBU91:NBZ91"/>
    <mergeCell ref="NCB91:NCG91"/>
    <mergeCell ref="NCI91:NCN91"/>
    <mergeCell ref="NCP91:NCU91"/>
    <mergeCell ref="MZQ91:MZV91"/>
    <mergeCell ref="MZX91:NAC91"/>
    <mergeCell ref="NAE91:NAJ91"/>
    <mergeCell ref="NAL91:NAQ91"/>
    <mergeCell ref="NAS91:NAX91"/>
    <mergeCell ref="NAZ91:NBE91"/>
    <mergeCell ref="MYA91:MYF91"/>
    <mergeCell ref="MYH91:MYM91"/>
    <mergeCell ref="MYO91:MYT91"/>
    <mergeCell ref="MYV91:MZA91"/>
    <mergeCell ref="MZC91:MZH91"/>
    <mergeCell ref="MZJ91:MZO91"/>
    <mergeCell ref="MWK91:MWP91"/>
    <mergeCell ref="MWR91:MWW91"/>
    <mergeCell ref="MWY91:MXD91"/>
    <mergeCell ref="MXF91:MXK91"/>
    <mergeCell ref="MXM91:MXR91"/>
    <mergeCell ref="MXT91:MXY91"/>
    <mergeCell ref="MUU91:MUZ91"/>
    <mergeCell ref="MVB91:MVG91"/>
    <mergeCell ref="MVI91:MVN91"/>
    <mergeCell ref="MVP91:MVU91"/>
    <mergeCell ref="MVW91:MWB91"/>
    <mergeCell ref="MWD91:MWI91"/>
    <mergeCell ref="MTE91:MTJ91"/>
    <mergeCell ref="MTL91:MTQ91"/>
    <mergeCell ref="MTS91:MTX91"/>
    <mergeCell ref="MTZ91:MUE91"/>
    <mergeCell ref="MUG91:MUL91"/>
    <mergeCell ref="MUN91:MUS91"/>
    <mergeCell ref="MRO91:MRT91"/>
    <mergeCell ref="MRV91:MSA91"/>
    <mergeCell ref="MSC91:MSH91"/>
    <mergeCell ref="MSJ91:MSO91"/>
    <mergeCell ref="MSQ91:MSV91"/>
    <mergeCell ref="MSX91:MTC91"/>
    <mergeCell ref="MPY91:MQD91"/>
    <mergeCell ref="MQF91:MQK91"/>
    <mergeCell ref="MQM91:MQR91"/>
    <mergeCell ref="MQT91:MQY91"/>
    <mergeCell ref="MRA91:MRF91"/>
    <mergeCell ref="MRH91:MRM91"/>
    <mergeCell ref="MOI91:MON91"/>
    <mergeCell ref="MOP91:MOU91"/>
    <mergeCell ref="MOW91:MPB91"/>
    <mergeCell ref="MPD91:MPI91"/>
    <mergeCell ref="MPK91:MPP91"/>
    <mergeCell ref="MPR91:MPW91"/>
    <mergeCell ref="MMS91:MMX91"/>
    <mergeCell ref="MMZ91:MNE91"/>
    <mergeCell ref="MNG91:MNL91"/>
    <mergeCell ref="MNN91:MNS91"/>
    <mergeCell ref="MNU91:MNZ91"/>
    <mergeCell ref="MOB91:MOG91"/>
    <mergeCell ref="MLC91:MLH91"/>
    <mergeCell ref="MLJ91:MLO91"/>
    <mergeCell ref="MLQ91:MLV91"/>
    <mergeCell ref="MLX91:MMC91"/>
    <mergeCell ref="MME91:MMJ91"/>
    <mergeCell ref="MML91:MMQ91"/>
    <mergeCell ref="MJM91:MJR91"/>
    <mergeCell ref="MJT91:MJY91"/>
    <mergeCell ref="MKA91:MKF91"/>
    <mergeCell ref="MKH91:MKM91"/>
    <mergeCell ref="MKO91:MKT91"/>
    <mergeCell ref="MKV91:MLA91"/>
    <mergeCell ref="MHW91:MIB91"/>
    <mergeCell ref="MID91:MII91"/>
    <mergeCell ref="MIK91:MIP91"/>
    <mergeCell ref="MIR91:MIW91"/>
    <mergeCell ref="MIY91:MJD91"/>
    <mergeCell ref="MJF91:MJK91"/>
    <mergeCell ref="MGG91:MGL91"/>
    <mergeCell ref="MGN91:MGS91"/>
    <mergeCell ref="MGU91:MGZ91"/>
    <mergeCell ref="MHB91:MHG91"/>
    <mergeCell ref="MHI91:MHN91"/>
    <mergeCell ref="MHP91:MHU91"/>
    <mergeCell ref="MEQ91:MEV91"/>
    <mergeCell ref="MEX91:MFC91"/>
    <mergeCell ref="MFE91:MFJ91"/>
    <mergeCell ref="MFL91:MFQ91"/>
    <mergeCell ref="MFS91:MFX91"/>
    <mergeCell ref="MFZ91:MGE91"/>
    <mergeCell ref="MDA91:MDF91"/>
    <mergeCell ref="MDH91:MDM91"/>
    <mergeCell ref="MDO91:MDT91"/>
    <mergeCell ref="MDV91:MEA91"/>
    <mergeCell ref="MEC91:MEH91"/>
    <mergeCell ref="MEJ91:MEO91"/>
    <mergeCell ref="MBK91:MBP91"/>
    <mergeCell ref="MBR91:MBW91"/>
    <mergeCell ref="MBY91:MCD91"/>
    <mergeCell ref="MCF91:MCK91"/>
    <mergeCell ref="MCM91:MCR91"/>
    <mergeCell ref="MCT91:MCY91"/>
    <mergeCell ref="LZU91:LZZ91"/>
    <mergeCell ref="MAB91:MAG91"/>
    <mergeCell ref="MAI91:MAN91"/>
    <mergeCell ref="MAP91:MAU91"/>
    <mergeCell ref="MAW91:MBB91"/>
    <mergeCell ref="MBD91:MBI91"/>
    <mergeCell ref="LYE91:LYJ91"/>
    <mergeCell ref="LYL91:LYQ91"/>
    <mergeCell ref="LYS91:LYX91"/>
    <mergeCell ref="LYZ91:LZE91"/>
    <mergeCell ref="LZG91:LZL91"/>
    <mergeCell ref="LZN91:LZS91"/>
    <mergeCell ref="LWO91:LWT91"/>
    <mergeCell ref="LWV91:LXA91"/>
    <mergeCell ref="LXC91:LXH91"/>
    <mergeCell ref="LXJ91:LXO91"/>
    <mergeCell ref="LXQ91:LXV91"/>
    <mergeCell ref="LXX91:LYC91"/>
    <mergeCell ref="LUY91:LVD91"/>
    <mergeCell ref="LVF91:LVK91"/>
    <mergeCell ref="LVM91:LVR91"/>
    <mergeCell ref="LVT91:LVY91"/>
    <mergeCell ref="LWA91:LWF91"/>
    <mergeCell ref="LWH91:LWM91"/>
    <mergeCell ref="LTI91:LTN91"/>
    <mergeCell ref="LTP91:LTU91"/>
    <mergeCell ref="LTW91:LUB91"/>
    <mergeCell ref="LUD91:LUI91"/>
    <mergeCell ref="LUK91:LUP91"/>
    <mergeCell ref="LUR91:LUW91"/>
    <mergeCell ref="LRS91:LRX91"/>
    <mergeCell ref="LRZ91:LSE91"/>
    <mergeCell ref="LSG91:LSL91"/>
    <mergeCell ref="LSN91:LSS91"/>
    <mergeCell ref="LSU91:LSZ91"/>
    <mergeCell ref="LTB91:LTG91"/>
    <mergeCell ref="LQC91:LQH91"/>
    <mergeCell ref="LQJ91:LQO91"/>
    <mergeCell ref="LQQ91:LQV91"/>
    <mergeCell ref="LQX91:LRC91"/>
    <mergeCell ref="LRE91:LRJ91"/>
    <mergeCell ref="LRL91:LRQ91"/>
    <mergeCell ref="LOM91:LOR91"/>
    <mergeCell ref="LOT91:LOY91"/>
    <mergeCell ref="LPA91:LPF91"/>
    <mergeCell ref="LPH91:LPM91"/>
    <mergeCell ref="LPO91:LPT91"/>
    <mergeCell ref="LPV91:LQA91"/>
    <mergeCell ref="LMW91:LNB91"/>
    <mergeCell ref="LND91:LNI91"/>
    <mergeCell ref="LNK91:LNP91"/>
    <mergeCell ref="LNR91:LNW91"/>
    <mergeCell ref="LNY91:LOD91"/>
    <mergeCell ref="LOF91:LOK91"/>
    <mergeCell ref="LLG91:LLL91"/>
    <mergeCell ref="LLN91:LLS91"/>
    <mergeCell ref="LLU91:LLZ91"/>
    <mergeCell ref="LMB91:LMG91"/>
    <mergeCell ref="LMI91:LMN91"/>
    <mergeCell ref="LMP91:LMU91"/>
    <mergeCell ref="LJQ91:LJV91"/>
    <mergeCell ref="LJX91:LKC91"/>
    <mergeCell ref="LKE91:LKJ91"/>
    <mergeCell ref="LKL91:LKQ91"/>
    <mergeCell ref="LKS91:LKX91"/>
    <mergeCell ref="LKZ91:LLE91"/>
    <mergeCell ref="LIA91:LIF91"/>
    <mergeCell ref="LIH91:LIM91"/>
    <mergeCell ref="LIO91:LIT91"/>
    <mergeCell ref="LIV91:LJA91"/>
    <mergeCell ref="LJC91:LJH91"/>
    <mergeCell ref="LJJ91:LJO91"/>
    <mergeCell ref="LGK91:LGP91"/>
    <mergeCell ref="LGR91:LGW91"/>
    <mergeCell ref="LGY91:LHD91"/>
    <mergeCell ref="LHF91:LHK91"/>
    <mergeCell ref="LHM91:LHR91"/>
    <mergeCell ref="LHT91:LHY91"/>
    <mergeCell ref="LEU91:LEZ91"/>
    <mergeCell ref="LFB91:LFG91"/>
    <mergeCell ref="LFI91:LFN91"/>
    <mergeCell ref="LFP91:LFU91"/>
    <mergeCell ref="LFW91:LGB91"/>
    <mergeCell ref="LGD91:LGI91"/>
    <mergeCell ref="LDE91:LDJ91"/>
    <mergeCell ref="LDL91:LDQ91"/>
    <mergeCell ref="LDS91:LDX91"/>
    <mergeCell ref="LDZ91:LEE91"/>
    <mergeCell ref="LEG91:LEL91"/>
    <mergeCell ref="LEN91:LES91"/>
    <mergeCell ref="LBO91:LBT91"/>
    <mergeCell ref="LBV91:LCA91"/>
    <mergeCell ref="LCC91:LCH91"/>
    <mergeCell ref="LCJ91:LCO91"/>
    <mergeCell ref="LCQ91:LCV91"/>
    <mergeCell ref="LCX91:LDC91"/>
    <mergeCell ref="KZY91:LAD91"/>
    <mergeCell ref="LAF91:LAK91"/>
    <mergeCell ref="LAM91:LAR91"/>
    <mergeCell ref="LAT91:LAY91"/>
    <mergeCell ref="LBA91:LBF91"/>
    <mergeCell ref="LBH91:LBM91"/>
    <mergeCell ref="KYI91:KYN91"/>
    <mergeCell ref="KYP91:KYU91"/>
    <mergeCell ref="KYW91:KZB91"/>
    <mergeCell ref="KZD91:KZI91"/>
    <mergeCell ref="KZK91:KZP91"/>
    <mergeCell ref="KZR91:KZW91"/>
    <mergeCell ref="KWS91:KWX91"/>
    <mergeCell ref="KWZ91:KXE91"/>
    <mergeCell ref="KXG91:KXL91"/>
    <mergeCell ref="KXN91:KXS91"/>
    <mergeCell ref="KXU91:KXZ91"/>
    <mergeCell ref="KYB91:KYG91"/>
    <mergeCell ref="KVC91:KVH91"/>
    <mergeCell ref="KVJ91:KVO91"/>
    <mergeCell ref="KVQ91:KVV91"/>
    <mergeCell ref="KVX91:KWC91"/>
    <mergeCell ref="KWE91:KWJ91"/>
    <mergeCell ref="KWL91:KWQ91"/>
    <mergeCell ref="KTM91:KTR91"/>
    <mergeCell ref="KTT91:KTY91"/>
    <mergeCell ref="KUA91:KUF91"/>
    <mergeCell ref="KUH91:KUM91"/>
    <mergeCell ref="KUO91:KUT91"/>
    <mergeCell ref="KUV91:KVA91"/>
    <mergeCell ref="KRW91:KSB91"/>
    <mergeCell ref="KSD91:KSI91"/>
    <mergeCell ref="KSK91:KSP91"/>
    <mergeCell ref="KSR91:KSW91"/>
    <mergeCell ref="KSY91:KTD91"/>
    <mergeCell ref="KTF91:KTK91"/>
    <mergeCell ref="KQG91:KQL91"/>
    <mergeCell ref="KQN91:KQS91"/>
    <mergeCell ref="KQU91:KQZ91"/>
    <mergeCell ref="KRB91:KRG91"/>
    <mergeCell ref="KRI91:KRN91"/>
    <mergeCell ref="KRP91:KRU91"/>
    <mergeCell ref="KOQ91:KOV91"/>
    <mergeCell ref="KOX91:KPC91"/>
    <mergeCell ref="KPE91:KPJ91"/>
    <mergeCell ref="KPL91:KPQ91"/>
    <mergeCell ref="KPS91:KPX91"/>
    <mergeCell ref="KPZ91:KQE91"/>
    <mergeCell ref="KNA91:KNF91"/>
    <mergeCell ref="KNH91:KNM91"/>
    <mergeCell ref="KNO91:KNT91"/>
    <mergeCell ref="KNV91:KOA91"/>
    <mergeCell ref="KOC91:KOH91"/>
    <mergeCell ref="KOJ91:KOO91"/>
    <mergeCell ref="KLK91:KLP91"/>
    <mergeCell ref="KLR91:KLW91"/>
    <mergeCell ref="KLY91:KMD91"/>
    <mergeCell ref="KMF91:KMK91"/>
    <mergeCell ref="KMM91:KMR91"/>
    <mergeCell ref="KMT91:KMY91"/>
    <mergeCell ref="KJU91:KJZ91"/>
    <mergeCell ref="KKB91:KKG91"/>
    <mergeCell ref="KKI91:KKN91"/>
    <mergeCell ref="KKP91:KKU91"/>
    <mergeCell ref="KKW91:KLB91"/>
    <mergeCell ref="KLD91:KLI91"/>
    <mergeCell ref="KIE91:KIJ91"/>
    <mergeCell ref="KIL91:KIQ91"/>
    <mergeCell ref="KIS91:KIX91"/>
    <mergeCell ref="KIZ91:KJE91"/>
    <mergeCell ref="KJG91:KJL91"/>
    <mergeCell ref="KJN91:KJS91"/>
    <mergeCell ref="KGO91:KGT91"/>
    <mergeCell ref="KGV91:KHA91"/>
    <mergeCell ref="KHC91:KHH91"/>
    <mergeCell ref="KHJ91:KHO91"/>
    <mergeCell ref="KHQ91:KHV91"/>
    <mergeCell ref="KHX91:KIC91"/>
    <mergeCell ref="KEY91:KFD91"/>
    <mergeCell ref="KFF91:KFK91"/>
    <mergeCell ref="KFM91:KFR91"/>
    <mergeCell ref="KFT91:KFY91"/>
    <mergeCell ref="KGA91:KGF91"/>
    <mergeCell ref="KGH91:KGM91"/>
    <mergeCell ref="KDI91:KDN91"/>
    <mergeCell ref="KDP91:KDU91"/>
    <mergeCell ref="KDW91:KEB91"/>
    <mergeCell ref="KED91:KEI91"/>
    <mergeCell ref="KEK91:KEP91"/>
    <mergeCell ref="KER91:KEW91"/>
    <mergeCell ref="KBS91:KBX91"/>
    <mergeCell ref="KBZ91:KCE91"/>
    <mergeCell ref="KCG91:KCL91"/>
    <mergeCell ref="KCN91:KCS91"/>
    <mergeCell ref="KCU91:KCZ91"/>
    <mergeCell ref="KDB91:KDG91"/>
    <mergeCell ref="KAC91:KAH91"/>
    <mergeCell ref="KAJ91:KAO91"/>
    <mergeCell ref="KAQ91:KAV91"/>
    <mergeCell ref="KAX91:KBC91"/>
    <mergeCell ref="KBE91:KBJ91"/>
    <mergeCell ref="KBL91:KBQ91"/>
    <mergeCell ref="JYM91:JYR91"/>
    <mergeCell ref="JYT91:JYY91"/>
    <mergeCell ref="JZA91:JZF91"/>
    <mergeCell ref="JZH91:JZM91"/>
    <mergeCell ref="JZO91:JZT91"/>
    <mergeCell ref="JZV91:KAA91"/>
    <mergeCell ref="JWW91:JXB91"/>
    <mergeCell ref="JXD91:JXI91"/>
    <mergeCell ref="JXK91:JXP91"/>
    <mergeCell ref="JXR91:JXW91"/>
    <mergeCell ref="JXY91:JYD91"/>
    <mergeCell ref="JYF91:JYK91"/>
    <mergeCell ref="JVG91:JVL91"/>
    <mergeCell ref="JVN91:JVS91"/>
    <mergeCell ref="JVU91:JVZ91"/>
    <mergeCell ref="JWB91:JWG91"/>
    <mergeCell ref="JWI91:JWN91"/>
    <mergeCell ref="JWP91:JWU91"/>
    <mergeCell ref="JTQ91:JTV91"/>
    <mergeCell ref="JTX91:JUC91"/>
    <mergeCell ref="JUE91:JUJ91"/>
    <mergeCell ref="JUL91:JUQ91"/>
    <mergeCell ref="JUS91:JUX91"/>
    <mergeCell ref="JUZ91:JVE91"/>
    <mergeCell ref="JSA91:JSF91"/>
    <mergeCell ref="JSH91:JSM91"/>
    <mergeCell ref="JSO91:JST91"/>
    <mergeCell ref="JSV91:JTA91"/>
    <mergeCell ref="JTC91:JTH91"/>
    <mergeCell ref="JTJ91:JTO91"/>
    <mergeCell ref="JQK91:JQP91"/>
    <mergeCell ref="JQR91:JQW91"/>
    <mergeCell ref="JQY91:JRD91"/>
    <mergeCell ref="JRF91:JRK91"/>
    <mergeCell ref="JRM91:JRR91"/>
    <mergeCell ref="JRT91:JRY91"/>
    <mergeCell ref="JOU91:JOZ91"/>
    <mergeCell ref="JPB91:JPG91"/>
    <mergeCell ref="JPI91:JPN91"/>
    <mergeCell ref="JPP91:JPU91"/>
    <mergeCell ref="JPW91:JQB91"/>
    <mergeCell ref="JQD91:JQI91"/>
    <mergeCell ref="JNE91:JNJ91"/>
    <mergeCell ref="JNL91:JNQ91"/>
    <mergeCell ref="JNS91:JNX91"/>
    <mergeCell ref="JNZ91:JOE91"/>
    <mergeCell ref="JOG91:JOL91"/>
    <mergeCell ref="JON91:JOS91"/>
    <mergeCell ref="JLO91:JLT91"/>
    <mergeCell ref="JLV91:JMA91"/>
    <mergeCell ref="JMC91:JMH91"/>
    <mergeCell ref="JMJ91:JMO91"/>
    <mergeCell ref="JMQ91:JMV91"/>
    <mergeCell ref="JMX91:JNC91"/>
    <mergeCell ref="JJY91:JKD91"/>
    <mergeCell ref="JKF91:JKK91"/>
    <mergeCell ref="JKM91:JKR91"/>
    <mergeCell ref="JKT91:JKY91"/>
    <mergeCell ref="JLA91:JLF91"/>
    <mergeCell ref="JLH91:JLM91"/>
    <mergeCell ref="JII91:JIN91"/>
    <mergeCell ref="JIP91:JIU91"/>
    <mergeCell ref="JIW91:JJB91"/>
    <mergeCell ref="JJD91:JJI91"/>
    <mergeCell ref="JJK91:JJP91"/>
    <mergeCell ref="JJR91:JJW91"/>
    <mergeCell ref="JGS91:JGX91"/>
    <mergeCell ref="JGZ91:JHE91"/>
    <mergeCell ref="JHG91:JHL91"/>
    <mergeCell ref="JHN91:JHS91"/>
    <mergeCell ref="JHU91:JHZ91"/>
    <mergeCell ref="JIB91:JIG91"/>
    <mergeCell ref="JFC91:JFH91"/>
    <mergeCell ref="JFJ91:JFO91"/>
    <mergeCell ref="JFQ91:JFV91"/>
    <mergeCell ref="JFX91:JGC91"/>
    <mergeCell ref="JGE91:JGJ91"/>
    <mergeCell ref="JGL91:JGQ91"/>
    <mergeCell ref="JDM91:JDR91"/>
    <mergeCell ref="JDT91:JDY91"/>
    <mergeCell ref="JEA91:JEF91"/>
    <mergeCell ref="JEH91:JEM91"/>
    <mergeCell ref="JEO91:JET91"/>
    <mergeCell ref="JEV91:JFA91"/>
    <mergeCell ref="JBW91:JCB91"/>
    <mergeCell ref="JCD91:JCI91"/>
    <mergeCell ref="JCK91:JCP91"/>
    <mergeCell ref="JCR91:JCW91"/>
    <mergeCell ref="JCY91:JDD91"/>
    <mergeCell ref="JDF91:JDK91"/>
    <mergeCell ref="JAG91:JAL91"/>
    <mergeCell ref="JAN91:JAS91"/>
    <mergeCell ref="JAU91:JAZ91"/>
    <mergeCell ref="JBB91:JBG91"/>
    <mergeCell ref="JBI91:JBN91"/>
    <mergeCell ref="JBP91:JBU91"/>
    <mergeCell ref="IYQ91:IYV91"/>
    <mergeCell ref="IYX91:IZC91"/>
    <mergeCell ref="IZE91:IZJ91"/>
    <mergeCell ref="IZL91:IZQ91"/>
    <mergeCell ref="IZS91:IZX91"/>
    <mergeCell ref="IZZ91:JAE91"/>
    <mergeCell ref="IXA91:IXF91"/>
    <mergeCell ref="IXH91:IXM91"/>
    <mergeCell ref="IXO91:IXT91"/>
    <mergeCell ref="IXV91:IYA91"/>
    <mergeCell ref="IYC91:IYH91"/>
    <mergeCell ref="IYJ91:IYO91"/>
    <mergeCell ref="IVK91:IVP91"/>
    <mergeCell ref="IVR91:IVW91"/>
    <mergeCell ref="IVY91:IWD91"/>
    <mergeCell ref="IWF91:IWK91"/>
    <mergeCell ref="IWM91:IWR91"/>
    <mergeCell ref="IWT91:IWY91"/>
    <mergeCell ref="ITU91:ITZ91"/>
    <mergeCell ref="IUB91:IUG91"/>
    <mergeCell ref="IUI91:IUN91"/>
    <mergeCell ref="IUP91:IUU91"/>
    <mergeCell ref="IUW91:IVB91"/>
    <mergeCell ref="IVD91:IVI91"/>
    <mergeCell ref="ISE91:ISJ91"/>
    <mergeCell ref="ISL91:ISQ91"/>
    <mergeCell ref="ISS91:ISX91"/>
    <mergeCell ref="ISZ91:ITE91"/>
    <mergeCell ref="ITG91:ITL91"/>
    <mergeCell ref="ITN91:ITS91"/>
    <mergeCell ref="IQO91:IQT91"/>
    <mergeCell ref="IQV91:IRA91"/>
    <mergeCell ref="IRC91:IRH91"/>
    <mergeCell ref="IRJ91:IRO91"/>
    <mergeCell ref="IRQ91:IRV91"/>
    <mergeCell ref="IRX91:ISC91"/>
    <mergeCell ref="IOY91:IPD91"/>
    <mergeCell ref="IPF91:IPK91"/>
    <mergeCell ref="IPM91:IPR91"/>
    <mergeCell ref="IPT91:IPY91"/>
    <mergeCell ref="IQA91:IQF91"/>
    <mergeCell ref="IQH91:IQM91"/>
    <mergeCell ref="INI91:INN91"/>
    <mergeCell ref="INP91:INU91"/>
    <mergeCell ref="INW91:IOB91"/>
    <mergeCell ref="IOD91:IOI91"/>
    <mergeCell ref="IOK91:IOP91"/>
    <mergeCell ref="IOR91:IOW91"/>
    <mergeCell ref="ILS91:ILX91"/>
    <mergeCell ref="ILZ91:IME91"/>
    <mergeCell ref="IMG91:IML91"/>
    <mergeCell ref="IMN91:IMS91"/>
    <mergeCell ref="IMU91:IMZ91"/>
    <mergeCell ref="INB91:ING91"/>
    <mergeCell ref="IKC91:IKH91"/>
    <mergeCell ref="IKJ91:IKO91"/>
    <mergeCell ref="IKQ91:IKV91"/>
    <mergeCell ref="IKX91:ILC91"/>
    <mergeCell ref="ILE91:ILJ91"/>
    <mergeCell ref="ILL91:ILQ91"/>
    <mergeCell ref="IIM91:IIR91"/>
    <mergeCell ref="IIT91:IIY91"/>
    <mergeCell ref="IJA91:IJF91"/>
    <mergeCell ref="IJH91:IJM91"/>
    <mergeCell ref="IJO91:IJT91"/>
    <mergeCell ref="IJV91:IKA91"/>
    <mergeCell ref="IGW91:IHB91"/>
    <mergeCell ref="IHD91:IHI91"/>
    <mergeCell ref="IHK91:IHP91"/>
    <mergeCell ref="IHR91:IHW91"/>
    <mergeCell ref="IHY91:IID91"/>
    <mergeCell ref="IIF91:IIK91"/>
    <mergeCell ref="IFG91:IFL91"/>
    <mergeCell ref="IFN91:IFS91"/>
    <mergeCell ref="IFU91:IFZ91"/>
    <mergeCell ref="IGB91:IGG91"/>
    <mergeCell ref="IGI91:IGN91"/>
    <mergeCell ref="IGP91:IGU91"/>
    <mergeCell ref="IDQ91:IDV91"/>
    <mergeCell ref="IDX91:IEC91"/>
    <mergeCell ref="IEE91:IEJ91"/>
    <mergeCell ref="IEL91:IEQ91"/>
    <mergeCell ref="IES91:IEX91"/>
    <mergeCell ref="IEZ91:IFE91"/>
    <mergeCell ref="ICA91:ICF91"/>
    <mergeCell ref="ICH91:ICM91"/>
    <mergeCell ref="ICO91:ICT91"/>
    <mergeCell ref="ICV91:IDA91"/>
    <mergeCell ref="IDC91:IDH91"/>
    <mergeCell ref="IDJ91:IDO91"/>
    <mergeCell ref="IAK91:IAP91"/>
    <mergeCell ref="IAR91:IAW91"/>
    <mergeCell ref="IAY91:IBD91"/>
    <mergeCell ref="IBF91:IBK91"/>
    <mergeCell ref="IBM91:IBR91"/>
    <mergeCell ref="IBT91:IBY91"/>
    <mergeCell ref="HYU91:HYZ91"/>
    <mergeCell ref="HZB91:HZG91"/>
    <mergeCell ref="HZI91:HZN91"/>
    <mergeCell ref="HZP91:HZU91"/>
    <mergeCell ref="HZW91:IAB91"/>
    <mergeCell ref="IAD91:IAI91"/>
    <mergeCell ref="HXE91:HXJ91"/>
    <mergeCell ref="HXL91:HXQ91"/>
    <mergeCell ref="HXS91:HXX91"/>
    <mergeCell ref="HXZ91:HYE91"/>
    <mergeCell ref="HYG91:HYL91"/>
    <mergeCell ref="HYN91:HYS91"/>
    <mergeCell ref="HVO91:HVT91"/>
    <mergeCell ref="HVV91:HWA91"/>
    <mergeCell ref="HWC91:HWH91"/>
    <mergeCell ref="HWJ91:HWO91"/>
    <mergeCell ref="HWQ91:HWV91"/>
    <mergeCell ref="HWX91:HXC91"/>
    <mergeCell ref="HTY91:HUD91"/>
    <mergeCell ref="HUF91:HUK91"/>
    <mergeCell ref="HUM91:HUR91"/>
    <mergeCell ref="HUT91:HUY91"/>
    <mergeCell ref="HVA91:HVF91"/>
    <mergeCell ref="HVH91:HVM91"/>
    <mergeCell ref="HSI91:HSN91"/>
    <mergeCell ref="HSP91:HSU91"/>
    <mergeCell ref="HSW91:HTB91"/>
    <mergeCell ref="HTD91:HTI91"/>
    <mergeCell ref="HTK91:HTP91"/>
    <mergeCell ref="HTR91:HTW91"/>
    <mergeCell ref="HQS91:HQX91"/>
    <mergeCell ref="HQZ91:HRE91"/>
    <mergeCell ref="HRG91:HRL91"/>
    <mergeCell ref="HRN91:HRS91"/>
    <mergeCell ref="HRU91:HRZ91"/>
    <mergeCell ref="HSB91:HSG91"/>
    <mergeCell ref="HPC91:HPH91"/>
    <mergeCell ref="HPJ91:HPO91"/>
    <mergeCell ref="HPQ91:HPV91"/>
    <mergeCell ref="HPX91:HQC91"/>
    <mergeCell ref="HQE91:HQJ91"/>
    <mergeCell ref="HQL91:HQQ91"/>
    <mergeCell ref="HNM91:HNR91"/>
    <mergeCell ref="HNT91:HNY91"/>
    <mergeCell ref="HOA91:HOF91"/>
    <mergeCell ref="HOH91:HOM91"/>
    <mergeCell ref="HOO91:HOT91"/>
    <mergeCell ref="HOV91:HPA91"/>
    <mergeCell ref="HLW91:HMB91"/>
    <mergeCell ref="HMD91:HMI91"/>
    <mergeCell ref="HMK91:HMP91"/>
    <mergeCell ref="HMR91:HMW91"/>
    <mergeCell ref="HMY91:HND91"/>
    <mergeCell ref="HNF91:HNK91"/>
    <mergeCell ref="HKG91:HKL91"/>
    <mergeCell ref="HKN91:HKS91"/>
    <mergeCell ref="HKU91:HKZ91"/>
    <mergeCell ref="HLB91:HLG91"/>
    <mergeCell ref="HLI91:HLN91"/>
    <mergeCell ref="HLP91:HLU91"/>
    <mergeCell ref="HIQ91:HIV91"/>
    <mergeCell ref="HIX91:HJC91"/>
    <mergeCell ref="HJE91:HJJ91"/>
    <mergeCell ref="HJL91:HJQ91"/>
    <mergeCell ref="HJS91:HJX91"/>
    <mergeCell ref="HJZ91:HKE91"/>
    <mergeCell ref="HHA91:HHF91"/>
    <mergeCell ref="HHH91:HHM91"/>
    <mergeCell ref="HHO91:HHT91"/>
    <mergeCell ref="HHV91:HIA91"/>
    <mergeCell ref="HIC91:HIH91"/>
    <mergeCell ref="HIJ91:HIO91"/>
    <mergeCell ref="HFK91:HFP91"/>
    <mergeCell ref="HFR91:HFW91"/>
    <mergeCell ref="HFY91:HGD91"/>
    <mergeCell ref="HGF91:HGK91"/>
    <mergeCell ref="HGM91:HGR91"/>
    <mergeCell ref="HGT91:HGY91"/>
    <mergeCell ref="HDU91:HDZ91"/>
    <mergeCell ref="HEB91:HEG91"/>
    <mergeCell ref="HEI91:HEN91"/>
    <mergeCell ref="HEP91:HEU91"/>
    <mergeCell ref="HEW91:HFB91"/>
    <mergeCell ref="HFD91:HFI91"/>
    <mergeCell ref="HCE91:HCJ91"/>
    <mergeCell ref="HCL91:HCQ91"/>
    <mergeCell ref="HCS91:HCX91"/>
    <mergeCell ref="HCZ91:HDE91"/>
    <mergeCell ref="HDG91:HDL91"/>
    <mergeCell ref="HDN91:HDS91"/>
    <mergeCell ref="HAO91:HAT91"/>
    <mergeCell ref="HAV91:HBA91"/>
    <mergeCell ref="HBC91:HBH91"/>
    <mergeCell ref="HBJ91:HBO91"/>
    <mergeCell ref="HBQ91:HBV91"/>
    <mergeCell ref="HBX91:HCC91"/>
    <mergeCell ref="GYY91:GZD91"/>
    <mergeCell ref="GZF91:GZK91"/>
    <mergeCell ref="GZM91:GZR91"/>
    <mergeCell ref="GZT91:GZY91"/>
    <mergeCell ref="HAA91:HAF91"/>
    <mergeCell ref="HAH91:HAM91"/>
    <mergeCell ref="GXI91:GXN91"/>
    <mergeCell ref="GXP91:GXU91"/>
    <mergeCell ref="GXW91:GYB91"/>
    <mergeCell ref="GYD91:GYI91"/>
    <mergeCell ref="GYK91:GYP91"/>
    <mergeCell ref="GYR91:GYW91"/>
    <mergeCell ref="GVS91:GVX91"/>
    <mergeCell ref="GVZ91:GWE91"/>
    <mergeCell ref="GWG91:GWL91"/>
    <mergeCell ref="GWN91:GWS91"/>
    <mergeCell ref="GWU91:GWZ91"/>
    <mergeCell ref="GXB91:GXG91"/>
    <mergeCell ref="GUC91:GUH91"/>
    <mergeCell ref="GUJ91:GUO91"/>
    <mergeCell ref="GUQ91:GUV91"/>
    <mergeCell ref="GUX91:GVC91"/>
    <mergeCell ref="GVE91:GVJ91"/>
    <mergeCell ref="GVL91:GVQ91"/>
    <mergeCell ref="GSM91:GSR91"/>
    <mergeCell ref="GST91:GSY91"/>
    <mergeCell ref="GTA91:GTF91"/>
    <mergeCell ref="GTH91:GTM91"/>
    <mergeCell ref="GTO91:GTT91"/>
    <mergeCell ref="GTV91:GUA91"/>
    <mergeCell ref="GQW91:GRB91"/>
    <mergeCell ref="GRD91:GRI91"/>
    <mergeCell ref="GRK91:GRP91"/>
    <mergeCell ref="GRR91:GRW91"/>
    <mergeCell ref="GRY91:GSD91"/>
    <mergeCell ref="GSF91:GSK91"/>
    <mergeCell ref="GPG91:GPL91"/>
    <mergeCell ref="GPN91:GPS91"/>
    <mergeCell ref="GPU91:GPZ91"/>
    <mergeCell ref="GQB91:GQG91"/>
    <mergeCell ref="GQI91:GQN91"/>
    <mergeCell ref="GQP91:GQU91"/>
    <mergeCell ref="GNQ91:GNV91"/>
    <mergeCell ref="GNX91:GOC91"/>
    <mergeCell ref="GOE91:GOJ91"/>
    <mergeCell ref="GOL91:GOQ91"/>
    <mergeCell ref="GOS91:GOX91"/>
    <mergeCell ref="GOZ91:GPE91"/>
    <mergeCell ref="GMA91:GMF91"/>
    <mergeCell ref="GMH91:GMM91"/>
    <mergeCell ref="GMO91:GMT91"/>
    <mergeCell ref="GMV91:GNA91"/>
    <mergeCell ref="GNC91:GNH91"/>
    <mergeCell ref="GNJ91:GNO91"/>
    <mergeCell ref="GKK91:GKP91"/>
    <mergeCell ref="GKR91:GKW91"/>
    <mergeCell ref="GKY91:GLD91"/>
    <mergeCell ref="GLF91:GLK91"/>
    <mergeCell ref="GLM91:GLR91"/>
    <mergeCell ref="GLT91:GLY91"/>
    <mergeCell ref="GIU91:GIZ91"/>
    <mergeCell ref="GJB91:GJG91"/>
    <mergeCell ref="GJI91:GJN91"/>
    <mergeCell ref="GJP91:GJU91"/>
    <mergeCell ref="GJW91:GKB91"/>
    <mergeCell ref="GKD91:GKI91"/>
    <mergeCell ref="GHE91:GHJ91"/>
    <mergeCell ref="GHL91:GHQ91"/>
    <mergeCell ref="GHS91:GHX91"/>
    <mergeCell ref="GHZ91:GIE91"/>
    <mergeCell ref="GIG91:GIL91"/>
    <mergeCell ref="GIN91:GIS91"/>
    <mergeCell ref="GFO91:GFT91"/>
    <mergeCell ref="GFV91:GGA91"/>
    <mergeCell ref="GGC91:GGH91"/>
    <mergeCell ref="GGJ91:GGO91"/>
    <mergeCell ref="GGQ91:GGV91"/>
    <mergeCell ref="GGX91:GHC91"/>
    <mergeCell ref="GDY91:GED91"/>
    <mergeCell ref="GEF91:GEK91"/>
    <mergeCell ref="GEM91:GER91"/>
    <mergeCell ref="GET91:GEY91"/>
    <mergeCell ref="GFA91:GFF91"/>
    <mergeCell ref="GFH91:GFM91"/>
    <mergeCell ref="GCI91:GCN91"/>
    <mergeCell ref="GCP91:GCU91"/>
    <mergeCell ref="GCW91:GDB91"/>
    <mergeCell ref="GDD91:GDI91"/>
    <mergeCell ref="GDK91:GDP91"/>
    <mergeCell ref="GDR91:GDW91"/>
    <mergeCell ref="GAS91:GAX91"/>
    <mergeCell ref="GAZ91:GBE91"/>
    <mergeCell ref="GBG91:GBL91"/>
    <mergeCell ref="GBN91:GBS91"/>
    <mergeCell ref="GBU91:GBZ91"/>
    <mergeCell ref="GCB91:GCG91"/>
    <mergeCell ref="FZC91:FZH91"/>
    <mergeCell ref="FZJ91:FZO91"/>
    <mergeCell ref="FZQ91:FZV91"/>
    <mergeCell ref="FZX91:GAC91"/>
    <mergeCell ref="GAE91:GAJ91"/>
    <mergeCell ref="GAL91:GAQ91"/>
    <mergeCell ref="FXM91:FXR91"/>
    <mergeCell ref="FXT91:FXY91"/>
    <mergeCell ref="FYA91:FYF91"/>
    <mergeCell ref="FYH91:FYM91"/>
    <mergeCell ref="FYO91:FYT91"/>
    <mergeCell ref="FYV91:FZA91"/>
    <mergeCell ref="FVW91:FWB91"/>
    <mergeCell ref="FWD91:FWI91"/>
    <mergeCell ref="FWK91:FWP91"/>
    <mergeCell ref="FWR91:FWW91"/>
    <mergeCell ref="FWY91:FXD91"/>
    <mergeCell ref="FXF91:FXK91"/>
    <mergeCell ref="FUG91:FUL91"/>
    <mergeCell ref="FUN91:FUS91"/>
    <mergeCell ref="FUU91:FUZ91"/>
    <mergeCell ref="FVB91:FVG91"/>
    <mergeCell ref="FVI91:FVN91"/>
    <mergeCell ref="FVP91:FVU91"/>
    <mergeCell ref="FSQ91:FSV91"/>
    <mergeCell ref="FSX91:FTC91"/>
    <mergeCell ref="FTE91:FTJ91"/>
    <mergeCell ref="FTL91:FTQ91"/>
    <mergeCell ref="FTS91:FTX91"/>
    <mergeCell ref="FTZ91:FUE91"/>
    <mergeCell ref="FRA91:FRF91"/>
    <mergeCell ref="FRH91:FRM91"/>
    <mergeCell ref="FRO91:FRT91"/>
    <mergeCell ref="FRV91:FSA91"/>
    <mergeCell ref="FSC91:FSH91"/>
    <mergeCell ref="FSJ91:FSO91"/>
    <mergeCell ref="FPK91:FPP91"/>
    <mergeCell ref="FPR91:FPW91"/>
    <mergeCell ref="FPY91:FQD91"/>
    <mergeCell ref="FQF91:FQK91"/>
    <mergeCell ref="FQM91:FQR91"/>
    <mergeCell ref="FQT91:FQY91"/>
    <mergeCell ref="FNU91:FNZ91"/>
    <mergeCell ref="FOB91:FOG91"/>
    <mergeCell ref="FOI91:FON91"/>
    <mergeCell ref="FOP91:FOU91"/>
    <mergeCell ref="FOW91:FPB91"/>
    <mergeCell ref="FPD91:FPI91"/>
    <mergeCell ref="FME91:FMJ91"/>
    <mergeCell ref="FML91:FMQ91"/>
    <mergeCell ref="FMS91:FMX91"/>
    <mergeCell ref="FMZ91:FNE91"/>
    <mergeCell ref="FNG91:FNL91"/>
    <mergeCell ref="FNN91:FNS91"/>
    <mergeCell ref="FKO91:FKT91"/>
    <mergeCell ref="FKV91:FLA91"/>
    <mergeCell ref="FLC91:FLH91"/>
    <mergeCell ref="FLJ91:FLO91"/>
    <mergeCell ref="FLQ91:FLV91"/>
    <mergeCell ref="FLX91:FMC91"/>
    <mergeCell ref="FIY91:FJD91"/>
    <mergeCell ref="FJF91:FJK91"/>
    <mergeCell ref="FJM91:FJR91"/>
    <mergeCell ref="FJT91:FJY91"/>
    <mergeCell ref="FKA91:FKF91"/>
    <mergeCell ref="FKH91:FKM91"/>
    <mergeCell ref="FHI91:FHN91"/>
    <mergeCell ref="FHP91:FHU91"/>
    <mergeCell ref="FHW91:FIB91"/>
    <mergeCell ref="FID91:FII91"/>
    <mergeCell ref="FIK91:FIP91"/>
    <mergeCell ref="FIR91:FIW91"/>
    <mergeCell ref="FFS91:FFX91"/>
    <mergeCell ref="FFZ91:FGE91"/>
    <mergeCell ref="FGG91:FGL91"/>
    <mergeCell ref="FGN91:FGS91"/>
    <mergeCell ref="FGU91:FGZ91"/>
    <mergeCell ref="FHB91:FHG91"/>
    <mergeCell ref="FEC91:FEH91"/>
    <mergeCell ref="FEJ91:FEO91"/>
    <mergeCell ref="FEQ91:FEV91"/>
    <mergeCell ref="FEX91:FFC91"/>
    <mergeCell ref="FFE91:FFJ91"/>
    <mergeCell ref="FFL91:FFQ91"/>
    <mergeCell ref="FCM91:FCR91"/>
    <mergeCell ref="FCT91:FCY91"/>
    <mergeCell ref="FDA91:FDF91"/>
    <mergeCell ref="FDH91:FDM91"/>
    <mergeCell ref="FDO91:FDT91"/>
    <mergeCell ref="FDV91:FEA91"/>
    <mergeCell ref="FAW91:FBB91"/>
    <mergeCell ref="FBD91:FBI91"/>
    <mergeCell ref="FBK91:FBP91"/>
    <mergeCell ref="FBR91:FBW91"/>
    <mergeCell ref="FBY91:FCD91"/>
    <mergeCell ref="FCF91:FCK91"/>
    <mergeCell ref="EZG91:EZL91"/>
    <mergeCell ref="EZN91:EZS91"/>
    <mergeCell ref="EZU91:EZZ91"/>
    <mergeCell ref="FAB91:FAG91"/>
    <mergeCell ref="FAI91:FAN91"/>
    <mergeCell ref="FAP91:FAU91"/>
    <mergeCell ref="EXQ91:EXV91"/>
    <mergeCell ref="EXX91:EYC91"/>
    <mergeCell ref="EYE91:EYJ91"/>
    <mergeCell ref="EYL91:EYQ91"/>
    <mergeCell ref="EYS91:EYX91"/>
    <mergeCell ref="EYZ91:EZE91"/>
    <mergeCell ref="EWA91:EWF91"/>
    <mergeCell ref="EWH91:EWM91"/>
    <mergeCell ref="EWO91:EWT91"/>
    <mergeCell ref="EWV91:EXA91"/>
    <mergeCell ref="EXC91:EXH91"/>
    <mergeCell ref="EXJ91:EXO91"/>
    <mergeCell ref="EUK91:EUP91"/>
    <mergeCell ref="EUR91:EUW91"/>
    <mergeCell ref="EUY91:EVD91"/>
    <mergeCell ref="EVF91:EVK91"/>
    <mergeCell ref="EVM91:EVR91"/>
    <mergeCell ref="EVT91:EVY91"/>
    <mergeCell ref="ESU91:ESZ91"/>
    <mergeCell ref="ETB91:ETG91"/>
    <mergeCell ref="ETI91:ETN91"/>
    <mergeCell ref="ETP91:ETU91"/>
    <mergeCell ref="ETW91:EUB91"/>
    <mergeCell ref="EUD91:EUI91"/>
    <mergeCell ref="ERE91:ERJ91"/>
    <mergeCell ref="ERL91:ERQ91"/>
    <mergeCell ref="ERS91:ERX91"/>
    <mergeCell ref="ERZ91:ESE91"/>
    <mergeCell ref="ESG91:ESL91"/>
    <mergeCell ref="ESN91:ESS91"/>
    <mergeCell ref="EPO91:EPT91"/>
    <mergeCell ref="EPV91:EQA91"/>
    <mergeCell ref="EQC91:EQH91"/>
    <mergeCell ref="EQJ91:EQO91"/>
    <mergeCell ref="EQQ91:EQV91"/>
    <mergeCell ref="EQX91:ERC91"/>
    <mergeCell ref="ENY91:EOD91"/>
    <mergeCell ref="EOF91:EOK91"/>
    <mergeCell ref="EOM91:EOR91"/>
    <mergeCell ref="EOT91:EOY91"/>
    <mergeCell ref="EPA91:EPF91"/>
    <mergeCell ref="EPH91:EPM91"/>
    <mergeCell ref="EMI91:EMN91"/>
    <mergeCell ref="EMP91:EMU91"/>
    <mergeCell ref="EMW91:ENB91"/>
    <mergeCell ref="END91:ENI91"/>
    <mergeCell ref="ENK91:ENP91"/>
    <mergeCell ref="ENR91:ENW91"/>
    <mergeCell ref="EKS91:EKX91"/>
    <mergeCell ref="EKZ91:ELE91"/>
    <mergeCell ref="ELG91:ELL91"/>
    <mergeCell ref="ELN91:ELS91"/>
    <mergeCell ref="ELU91:ELZ91"/>
    <mergeCell ref="EMB91:EMG91"/>
    <mergeCell ref="EJC91:EJH91"/>
    <mergeCell ref="EJJ91:EJO91"/>
    <mergeCell ref="EJQ91:EJV91"/>
    <mergeCell ref="EJX91:EKC91"/>
    <mergeCell ref="EKE91:EKJ91"/>
    <mergeCell ref="EKL91:EKQ91"/>
    <mergeCell ref="EHM91:EHR91"/>
    <mergeCell ref="EHT91:EHY91"/>
    <mergeCell ref="EIA91:EIF91"/>
    <mergeCell ref="EIH91:EIM91"/>
    <mergeCell ref="EIO91:EIT91"/>
    <mergeCell ref="EIV91:EJA91"/>
    <mergeCell ref="EFW91:EGB91"/>
    <mergeCell ref="EGD91:EGI91"/>
    <mergeCell ref="EGK91:EGP91"/>
    <mergeCell ref="EGR91:EGW91"/>
    <mergeCell ref="EGY91:EHD91"/>
    <mergeCell ref="EHF91:EHK91"/>
    <mergeCell ref="EEG91:EEL91"/>
    <mergeCell ref="EEN91:EES91"/>
    <mergeCell ref="EEU91:EEZ91"/>
    <mergeCell ref="EFB91:EFG91"/>
    <mergeCell ref="EFI91:EFN91"/>
    <mergeCell ref="EFP91:EFU91"/>
    <mergeCell ref="ECQ91:ECV91"/>
    <mergeCell ref="ECX91:EDC91"/>
    <mergeCell ref="EDE91:EDJ91"/>
    <mergeCell ref="EDL91:EDQ91"/>
    <mergeCell ref="EDS91:EDX91"/>
    <mergeCell ref="EDZ91:EEE91"/>
    <mergeCell ref="EBA91:EBF91"/>
    <mergeCell ref="EBH91:EBM91"/>
    <mergeCell ref="EBO91:EBT91"/>
    <mergeCell ref="EBV91:ECA91"/>
    <mergeCell ref="ECC91:ECH91"/>
    <mergeCell ref="ECJ91:ECO91"/>
    <mergeCell ref="DZK91:DZP91"/>
    <mergeCell ref="DZR91:DZW91"/>
    <mergeCell ref="DZY91:EAD91"/>
    <mergeCell ref="EAF91:EAK91"/>
    <mergeCell ref="EAM91:EAR91"/>
    <mergeCell ref="EAT91:EAY91"/>
    <mergeCell ref="DXU91:DXZ91"/>
    <mergeCell ref="DYB91:DYG91"/>
    <mergeCell ref="DYI91:DYN91"/>
    <mergeCell ref="DYP91:DYU91"/>
    <mergeCell ref="DYW91:DZB91"/>
    <mergeCell ref="DZD91:DZI91"/>
    <mergeCell ref="DWE91:DWJ91"/>
    <mergeCell ref="DWL91:DWQ91"/>
    <mergeCell ref="DWS91:DWX91"/>
    <mergeCell ref="DWZ91:DXE91"/>
    <mergeCell ref="DXG91:DXL91"/>
    <mergeCell ref="DXN91:DXS91"/>
    <mergeCell ref="DUO91:DUT91"/>
    <mergeCell ref="DUV91:DVA91"/>
    <mergeCell ref="DVC91:DVH91"/>
    <mergeCell ref="DVJ91:DVO91"/>
    <mergeCell ref="DVQ91:DVV91"/>
    <mergeCell ref="DVX91:DWC91"/>
    <mergeCell ref="DSY91:DTD91"/>
    <mergeCell ref="DTF91:DTK91"/>
    <mergeCell ref="DTM91:DTR91"/>
    <mergeCell ref="DTT91:DTY91"/>
    <mergeCell ref="DUA91:DUF91"/>
    <mergeCell ref="DUH91:DUM91"/>
    <mergeCell ref="DRI91:DRN91"/>
    <mergeCell ref="DRP91:DRU91"/>
    <mergeCell ref="DRW91:DSB91"/>
    <mergeCell ref="DSD91:DSI91"/>
    <mergeCell ref="DSK91:DSP91"/>
    <mergeCell ref="DSR91:DSW91"/>
    <mergeCell ref="DPS91:DPX91"/>
    <mergeCell ref="DPZ91:DQE91"/>
    <mergeCell ref="DQG91:DQL91"/>
    <mergeCell ref="DQN91:DQS91"/>
    <mergeCell ref="DQU91:DQZ91"/>
    <mergeCell ref="DRB91:DRG91"/>
    <mergeCell ref="DOC91:DOH91"/>
    <mergeCell ref="DOJ91:DOO91"/>
    <mergeCell ref="DOQ91:DOV91"/>
    <mergeCell ref="DOX91:DPC91"/>
    <mergeCell ref="DPE91:DPJ91"/>
    <mergeCell ref="DPL91:DPQ91"/>
    <mergeCell ref="DMM91:DMR91"/>
    <mergeCell ref="DMT91:DMY91"/>
    <mergeCell ref="DNA91:DNF91"/>
    <mergeCell ref="DNH91:DNM91"/>
    <mergeCell ref="DNO91:DNT91"/>
    <mergeCell ref="DNV91:DOA91"/>
    <mergeCell ref="DKW91:DLB91"/>
    <mergeCell ref="DLD91:DLI91"/>
    <mergeCell ref="DLK91:DLP91"/>
    <mergeCell ref="DLR91:DLW91"/>
    <mergeCell ref="DLY91:DMD91"/>
    <mergeCell ref="DMF91:DMK91"/>
    <mergeCell ref="DJG91:DJL91"/>
    <mergeCell ref="DJN91:DJS91"/>
    <mergeCell ref="DJU91:DJZ91"/>
    <mergeCell ref="DKB91:DKG91"/>
    <mergeCell ref="DKI91:DKN91"/>
    <mergeCell ref="DKP91:DKU91"/>
    <mergeCell ref="DHQ91:DHV91"/>
    <mergeCell ref="DHX91:DIC91"/>
    <mergeCell ref="DIE91:DIJ91"/>
    <mergeCell ref="DIL91:DIQ91"/>
    <mergeCell ref="DIS91:DIX91"/>
    <mergeCell ref="DIZ91:DJE91"/>
    <mergeCell ref="DGA91:DGF91"/>
    <mergeCell ref="DGH91:DGM91"/>
    <mergeCell ref="DGO91:DGT91"/>
    <mergeCell ref="DGV91:DHA91"/>
    <mergeCell ref="DHC91:DHH91"/>
    <mergeCell ref="DHJ91:DHO91"/>
    <mergeCell ref="DEK91:DEP91"/>
    <mergeCell ref="DER91:DEW91"/>
    <mergeCell ref="DEY91:DFD91"/>
    <mergeCell ref="DFF91:DFK91"/>
    <mergeCell ref="DFM91:DFR91"/>
    <mergeCell ref="DFT91:DFY91"/>
    <mergeCell ref="DCU91:DCZ91"/>
    <mergeCell ref="DDB91:DDG91"/>
    <mergeCell ref="DDI91:DDN91"/>
    <mergeCell ref="DDP91:DDU91"/>
    <mergeCell ref="DDW91:DEB91"/>
    <mergeCell ref="DED91:DEI91"/>
    <mergeCell ref="DBE91:DBJ91"/>
    <mergeCell ref="DBL91:DBQ91"/>
    <mergeCell ref="DBS91:DBX91"/>
    <mergeCell ref="DBZ91:DCE91"/>
    <mergeCell ref="DCG91:DCL91"/>
    <mergeCell ref="DCN91:DCS91"/>
    <mergeCell ref="CZO91:CZT91"/>
    <mergeCell ref="CZV91:DAA91"/>
    <mergeCell ref="DAC91:DAH91"/>
    <mergeCell ref="DAJ91:DAO91"/>
    <mergeCell ref="DAQ91:DAV91"/>
    <mergeCell ref="DAX91:DBC91"/>
    <mergeCell ref="CXY91:CYD91"/>
    <mergeCell ref="CYF91:CYK91"/>
    <mergeCell ref="CYM91:CYR91"/>
    <mergeCell ref="CYT91:CYY91"/>
    <mergeCell ref="CZA91:CZF91"/>
    <mergeCell ref="CZH91:CZM91"/>
    <mergeCell ref="CWI91:CWN91"/>
    <mergeCell ref="CWP91:CWU91"/>
    <mergeCell ref="CWW91:CXB91"/>
    <mergeCell ref="CXD91:CXI91"/>
    <mergeCell ref="CXK91:CXP91"/>
    <mergeCell ref="CXR91:CXW91"/>
    <mergeCell ref="CUS91:CUX91"/>
    <mergeCell ref="CUZ91:CVE91"/>
    <mergeCell ref="CVG91:CVL91"/>
    <mergeCell ref="CVN91:CVS91"/>
    <mergeCell ref="CVU91:CVZ91"/>
    <mergeCell ref="CWB91:CWG91"/>
    <mergeCell ref="CTC91:CTH91"/>
    <mergeCell ref="CTJ91:CTO91"/>
    <mergeCell ref="CTQ91:CTV91"/>
    <mergeCell ref="CTX91:CUC91"/>
    <mergeCell ref="CUE91:CUJ91"/>
    <mergeCell ref="CUL91:CUQ91"/>
    <mergeCell ref="CRM91:CRR91"/>
    <mergeCell ref="CRT91:CRY91"/>
    <mergeCell ref="CSA91:CSF91"/>
    <mergeCell ref="CSH91:CSM91"/>
    <mergeCell ref="CSO91:CST91"/>
    <mergeCell ref="CSV91:CTA91"/>
    <mergeCell ref="CPW91:CQB91"/>
    <mergeCell ref="CQD91:CQI91"/>
    <mergeCell ref="CQK91:CQP91"/>
    <mergeCell ref="CQR91:CQW91"/>
    <mergeCell ref="CQY91:CRD91"/>
    <mergeCell ref="CRF91:CRK91"/>
    <mergeCell ref="COG91:COL91"/>
    <mergeCell ref="CON91:COS91"/>
    <mergeCell ref="COU91:COZ91"/>
    <mergeCell ref="CPB91:CPG91"/>
    <mergeCell ref="CPI91:CPN91"/>
    <mergeCell ref="CPP91:CPU91"/>
    <mergeCell ref="CMQ91:CMV91"/>
    <mergeCell ref="CMX91:CNC91"/>
    <mergeCell ref="CNE91:CNJ91"/>
    <mergeCell ref="CNL91:CNQ91"/>
    <mergeCell ref="CNS91:CNX91"/>
    <mergeCell ref="CNZ91:COE91"/>
    <mergeCell ref="CLA91:CLF91"/>
    <mergeCell ref="CLH91:CLM91"/>
    <mergeCell ref="CLO91:CLT91"/>
    <mergeCell ref="CLV91:CMA91"/>
    <mergeCell ref="CMC91:CMH91"/>
    <mergeCell ref="CMJ91:CMO91"/>
    <mergeCell ref="CJK91:CJP91"/>
    <mergeCell ref="CJR91:CJW91"/>
    <mergeCell ref="CJY91:CKD91"/>
    <mergeCell ref="CKF91:CKK91"/>
    <mergeCell ref="CKM91:CKR91"/>
    <mergeCell ref="CKT91:CKY91"/>
    <mergeCell ref="CHU91:CHZ91"/>
    <mergeCell ref="CIB91:CIG91"/>
    <mergeCell ref="CII91:CIN91"/>
    <mergeCell ref="CIP91:CIU91"/>
    <mergeCell ref="CIW91:CJB91"/>
    <mergeCell ref="CJD91:CJI91"/>
    <mergeCell ref="CGE91:CGJ91"/>
    <mergeCell ref="CGL91:CGQ91"/>
    <mergeCell ref="CGS91:CGX91"/>
    <mergeCell ref="CGZ91:CHE91"/>
    <mergeCell ref="CHG91:CHL91"/>
    <mergeCell ref="CHN91:CHS91"/>
    <mergeCell ref="CEO91:CET91"/>
    <mergeCell ref="CEV91:CFA91"/>
    <mergeCell ref="CFC91:CFH91"/>
    <mergeCell ref="CFJ91:CFO91"/>
    <mergeCell ref="CFQ91:CFV91"/>
    <mergeCell ref="CFX91:CGC91"/>
    <mergeCell ref="CCY91:CDD91"/>
    <mergeCell ref="CDF91:CDK91"/>
    <mergeCell ref="CDM91:CDR91"/>
    <mergeCell ref="CDT91:CDY91"/>
    <mergeCell ref="CEA91:CEF91"/>
    <mergeCell ref="CEH91:CEM91"/>
    <mergeCell ref="CBI91:CBN91"/>
    <mergeCell ref="CBP91:CBU91"/>
    <mergeCell ref="CBW91:CCB91"/>
    <mergeCell ref="CCD91:CCI91"/>
    <mergeCell ref="CCK91:CCP91"/>
    <mergeCell ref="CCR91:CCW91"/>
    <mergeCell ref="BZS91:BZX91"/>
    <mergeCell ref="BZZ91:CAE91"/>
    <mergeCell ref="CAG91:CAL91"/>
    <mergeCell ref="CAN91:CAS91"/>
    <mergeCell ref="CAU91:CAZ91"/>
    <mergeCell ref="CBB91:CBG91"/>
    <mergeCell ref="BYC91:BYH91"/>
    <mergeCell ref="BYJ91:BYO91"/>
    <mergeCell ref="BYQ91:BYV91"/>
    <mergeCell ref="BYX91:BZC91"/>
    <mergeCell ref="BZE91:BZJ91"/>
    <mergeCell ref="BZL91:BZQ91"/>
    <mergeCell ref="BWM91:BWR91"/>
    <mergeCell ref="BWT91:BWY91"/>
    <mergeCell ref="BXA91:BXF91"/>
    <mergeCell ref="BXH91:BXM91"/>
    <mergeCell ref="BXO91:BXT91"/>
    <mergeCell ref="BXV91:BYA91"/>
    <mergeCell ref="BUW91:BVB91"/>
    <mergeCell ref="BVD91:BVI91"/>
    <mergeCell ref="BVK91:BVP91"/>
    <mergeCell ref="BVR91:BVW91"/>
    <mergeCell ref="BVY91:BWD91"/>
    <mergeCell ref="BWF91:BWK91"/>
    <mergeCell ref="BTG91:BTL91"/>
    <mergeCell ref="BTN91:BTS91"/>
    <mergeCell ref="BTU91:BTZ91"/>
    <mergeCell ref="BUB91:BUG91"/>
    <mergeCell ref="BUI91:BUN91"/>
    <mergeCell ref="BUP91:BUU91"/>
    <mergeCell ref="BRQ91:BRV91"/>
    <mergeCell ref="BRX91:BSC91"/>
    <mergeCell ref="BSE91:BSJ91"/>
    <mergeCell ref="BSL91:BSQ91"/>
    <mergeCell ref="BSS91:BSX91"/>
    <mergeCell ref="BSZ91:BTE91"/>
    <mergeCell ref="BQA91:BQF91"/>
    <mergeCell ref="BQH91:BQM91"/>
    <mergeCell ref="BQO91:BQT91"/>
    <mergeCell ref="BQV91:BRA91"/>
    <mergeCell ref="BRC91:BRH91"/>
    <mergeCell ref="BRJ91:BRO91"/>
    <mergeCell ref="BOK91:BOP91"/>
    <mergeCell ref="BOR91:BOW91"/>
    <mergeCell ref="BOY91:BPD91"/>
    <mergeCell ref="BPF91:BPK91"/>
    <mergeCell ref="BPM91:BPR91"/>
    <mergeCell ref="BPT91:BPY91"/>
    <mergeCell ref="BMU91:BMZ91"/>
    <mergeCell ref="BNB91:BNG91"/>
    <mergeCell ref="BNI91:BNN91"/>
    <mergeCell ref="BNP91:BNU91"/>
    <mergeCell ref="BNW91:BOB91"/>
    <mergeCell ref="BOD91:BOI91"/>
    <mergeCell ref="BLE91:BLJ91"/>
    <mergeCell ref="BLL91:BLQ91"/>
    <mergeCell ref="BLS91:BLX91"/>
    <mergeCell ref="BLZ91:BME91"/>
    <mergeCell ref="BMG91:BML91"/>
    <mergeCell ref="BMN91:BMS91"/>
    <mergeCell ref="BJO91:BJT91"/>
    <mergeCell ref="BJV91:BKA91"/>
    <mergeCell ref="BKC91:BKH91"/>
    <mergeCell ref="BKJ91:BKO91"/>
    <mergeCell ref="BKQ91:BKV91"/>
    <mergeCell ref="BKX91:BLC91"/>
    <mergeCell ref="BHY91:BID91"/>
    <mergeCell ref="BIF91:BIK91"/>
    <mergeCell ref="BIM91:BIR91"/>
    <mergeCell ref="BIT91:BIY91"/>
    <mergeCell ref="BJA91:BJF91"/>
    <mergeCell ref="BJH91:BJM91"/>
    <mergeCell ref="BGI91:BGN91"/>
    <mergeCell ref="BGP91:BGU91"/>
    <mergeCell ref="BGW91:BHB91"/>
    <mergeCell ref="BHD91:BHI91"/>
    <mergeCell ref="BHK91:BHP91"/>
    <mergeCell ref="BHR91:BHW91"/>
    <mergeCell ref="BES91:BEX91"/>
    <mergeCell ref="BEZ91:BFE91"/>
    <mergeCell ref="BFG91:BFL91"/>
    <mergeCell ref="BFN91:BFS91"/>
    <mergeCell ref="BFU91:BFZ91"/>
    <mergeCell ref="BGB91:BGG91"/>
    <mergeCell ref="BDC91:BDH91"/>
    <mergeCell ref="BDJ91:BDO91"/>
    <mergeCell ref="BDQ91:BDV91"/>
    <mergeCell ref="BDX91:BEC91"/>
    <mergeCell ref="BEE91:BEJ91"/>
    <mergeCell ref="BEL91:BEQ91"/>
    <mergeCell ref="BBM91:BBR91"/>
    <mergeCell ref="BBT91:BBY91"/>
    <mergeCell ref="BCA91:BCF91"/>
    <mergeCell ref="BCH91:BCM91"/>
    <mergeCell ref="BCO91:BCT91"/>
    <mergeCell ref="BCV91:BDA91"/>
    <mergeCell ref="AZW91:BAB91"/>
    <mergeCell ref="BAD91:BAI91"/>
    <mergeCell ref="BAK91:BAP91"/>
    <mergeCell ref="BAR91:BAW91"/>
    <mergeCell ref="BAY91:BBD91"/>
    <mergeCell ref="BBF91:BBK91"/>
    <mergeCell ref="AYG91:AYL91"/>
    <mergeCell ref="AYN91:AYS91"/>
    <mergeCell ref="AYU91:AYZ91"/>
    <mergeCell ref="AZB91:AZG91"/>
    <mergeCell ref="AZI91:AZN91"/>
    <mergeCell ref="AZP91:AZU91"/>
    <mergeCell ref="AWQ91:AWV91"/>
    <mergeCell ref="AWX91:AXC91"/>
    <mergeCell ref="AXE91:AXJ91"/>
    <mergeCell ref="AXL91:AXQ91"/>
    <mergeCell ref="AXS91:AXX91"/>
    <mergeCell ref="AXZ91:AYE91"/>
    <mergeCell ref="AVA91:AVF91"/>
    <mergeCell ref="AVH91:AVM91"/>
    <mergeCell ref="AVO91:AVT91"/>
    <mergeCell ref="AVV91:AWA91"/>
    <mergeCell ref="AWC91:AWH91"/>
    <mergeCell ref="AWJ91:AWO91"/>
    <mergeCell ref="ATK91:ATP91"/>
    <mergeCell ref="ATR91:ATW91"/>
    <mergeCell ref="ATY91:AUD91"/>
    <mergeCell ref="AUF91:AUK91"/>
    <mergeCell ref="AUM91:AUR91"/>
    <mergeCell ref="AUT91:AUY91"/>
    <mergeCell ref="ARU91:ARZ91"/>
    <mergeCell ref="ASB91:ASG91"/>
    <mergeCell ref="ASI91:ASN91"/>
    <mergeCell ref="ASP91:ASU91"/>
    <mergeCell ref="ASW91:ATB91"/>
    <mergeCell ref="ATD91:ATI91"/>
    <mergeCell ref="AQE91:AQJ91"/>
    <mergeCell ref="AQL91:AQQ91"/>
    <mergeCell ref="AQS91:AQX91"/>
    <mergeCell ref="AQZ91:ARE91"/>
    <mergeCell ref="ARG91:ARL91"/>
    <mergeCell ref="ARN91:ARS91"/>
    <mergeCell ref="AOO91:AOT91"/>
    <mergeCell ref="AOV91:APA91"/>
    <mergeCell ref="APC91:APH91"/>
    <mergeCell ref="APJ91:APO91"/>
    <mergeCell ref="APQ91:APV91"/>
    <mergeCell ref="APX91:AQC91"/>
    <mergeCell ref="AMY91:AND91"/>
    <mergeCell ref="ANF91:ANK91"/>
    <mergeCell ref="ANM91:ANR91"/>
    <mergeCell ref="ANT91:ANY91"/>
    <mergeCell ref="AOA91:AOF91"/>
    <mergeCell ref="AOH91:AOM91"/>
    <mergeCell ref="ALI91:ALN91"/>
    <mergeCell ref="ALP91:ALU91"/>
    <mergeCell ref="ALW91:AMB91"/>
    <mergeCell ref="AMD91:AMI91"/>
    <mergeCell ref="AMK91:AMP91"/>
    <mergeCell ref="AMR91:AMW91"/>
    <mergeCell ref="AJS91:AJX91"/>
    <mergeCell ref="AJZ91:AKE91"/>
    <mergeCell ref="AKG91:AKL91"/>
    <mergeCell ref="AKN91:AKS91"/>
    <mergeCell ref="AKU91:AKZ91"/>
    <mergeCell ref="ALB91:ALG91"/>
    <mergeCell ref="AIC91:AIH91"/>
    <mergeCell ref="AIJ91:AIO91"/>
    <mergeCell ref="AIQ91:AIV91"/>
    <mergeCell ref="AIX91:AJC91"/>
    <mergeCell ref="AJE91:AJJ91"/>
    <mergeCell ref="AJL91:AJQ91"/>
    <mergeCell ref="AGM91:AGR91"/>
    <mergeCell ref="AGT91:AGY91"/>
    <mergeCell ref="AHA91:AHF91"/>
    <mergeCell ref="AHH91:AHM91"/>
    <mergeCell ref="AHO91:AHT91"/>
    <mergeCell ref="AHV91:AIA91"/>
    <mergeCell ref="AEW91:AFB91"/>
    <mergeCell ref="AFD91:AFI91"/>
    <mergeCell ref="AFK91:AFP91"/>
    <mergeCell ref="AFR91:AFW91"/>
    <mergeCell ref="AFY91:AGD91"/>
    <mergeCell ref="AGF91:AGK91"/>
    <mergeCell ref="ADG91:ADL91"/>
    <mergeCell ref="ADN91:ADS91"/>
    <mergeCell ref="ADU91:ADZ91"/>
    <mergeCell ref="AEB91:AEG91"/>
    <mergeCell ref="AEI91:AEN91"/>
    <mergeCell ref="AEP91:AEU91"/>
    <mergeCell ref="ABQ91:ABV91"/>
    <mergeCell ref="ABX91:ACC91"/>
    <mergeCell ref="ACE91:ACJ91"/>
    <mergeCell ref="ACL91:ACQ91"/>
    <mergeCell ref="ACS91:ACX91"/>
    <mergeCell ref="ACZ91:ADE91"/>
    <mergeCell ref="AAA91:AAF91"/>
    <mergeCell ref="AAH91:AAM91"/>
    <mergeCell ref="AAO91:AAT91"/>
    <mergeCell ref="AAV91:ABA91"/>
    <mergeCell ref="ABC91:ABH91"/>
    <mergeCell ref="ABJ91:ABO91"/>
    <mergeCell ref="YK91:YP91"/>
    <mergeCell ref="YR91:YW91"/>
    <mergeCell ref="YY91:ZD91"/>
    <mergeCell ref="ZF91:ZK91"/>
    <mergeCell ref="ZM91:ZR91"/>
    <mergeCell ref="ZT91:ZY91"/>
    <mergeCell ref="WU91:WZ91"/>
    <mergeCell ref="XB91:XG91"/>
    <mergeCell ref="XI91:XN91"/>
    <mergeCell ref="XP91:XU91"/>
    <mergeCell ref="XW91:YB91"/>
    <mergeCell ref="YD91:YI91"/>
    <mergeCell ref="VE91:VJ91"/>
    <mergeCell ref="VL91:VQ91"/>
    <mergeCell ref="VS91:VX91"/>
    <mergeCell ref="VZ91:WE91"/>
    <mergeCell ref="WG91:WL91"/>
    <mergeCell ref="WN91:WS91"/>
    <mergeCell ref="TO91:TT91"/>
    <mergeCell ref="TV91:UA91"/>
    <mergeCell ref="UC91:UH91"/>
    <mergeCell ref="UJ91:UO91"/>
    <mergeCell ref="UQ91:UV91"/>
    <mergeCell ref="UX91:VC91"/>
    <mergeCell ref="RY91:SD91"/>
    <mergeCell ref="SF91:SK91"/>
    <mergeCell ref="SM91:SR91"/>
    <mergeCell ref="ST91:SY91"/>
    <mergeCell ref="TA91:TF91"/>
    <mergeCell ref="TH91:TM91"/>
    <mergeCell ref="QI91:QN91"/>
    <mergeCell ref="QP91:QU91"/>
    <mergeCell ref="QW91:RB91"/>
    <mergeCell ref="RD91:RI91"/>
    <mergeCell ref="RK91:RP91"/>
    <mergeCell ref="RR91:RW91"/>
    <mergeCell ref="OS91:OX91"/>
    <mergeCell ref="OZ91:PE91"/>
    <mergeCell ref="PG91:PL91"/>
    <mergeCell ref="PN91:PS91"/>
    <mergeCell ref="PU91:PZ91"/>
    <mergeCell ref="QB91:QG91"/>
    <mergeCell ref="NC91:NH91"/>
    <mergeCell ref="NJ91:NO91"/>
    <mergeCell ref="NQ91:NV91"/>
    <mergeCell ref="NX91:OC91"/>
    <mergeCell ref="OE91:OJ91"/>
    <mergeCell ref="OL91:OQ91"/>
    <mergeCell ref="LM91:LR91"/>
    <mergeCell ref="LT91:LY91"/>
    <mergeCell ref="MA91:MF91"/>
    <mergeCell ref="MH91:MM91"/>
    <mergeCell ref="MO91:MT91"/>
    <mergeCell ref="MV91:NA91"/>
    <mergeCell ref="JW91:KB91"/>
    <mergeCell ref="KD91:KI91"/>
    <mergeCell ref="KK91:KP91"/>
    <mergeCell ref="KR91:KW91"/>
    <mergeCell ref="KY91:LD91"/>
    <mergeCell ref="LF91:LK91"/>
    <mergeCell ref="IG91:IL91"/>
    <mergeCell ref="IN91:IS91"/>
    <mergeCell ref="IU91:IZ91"/>
    <mergeCell ref="JB91:JG91"/>
    <mergeCell ref="JI91:JN91"/>
    <mergeCell ref="JP91:JU91"/>
    <mergeCell ref="GQ91:GV91"/>
    <mergeCell ref="GX91:HC91"/>
    <mergeCell ref="HE91:HJ91"/>
    <mergeCell ref="HL91:HQ91"/>
    <mergeCell ref="HS91:HX91"/>
    <mergeCell ref="HZ91:IE91"/>
    <mergeCell ref="FA91:FF91"/>
    <mergeCell ref="FH91:FM91"/>
    <mergeCell ref="FO91:FT91"/>
    <mergeCell ref="FV91:GA91"/>
    <mergeCell ref="GC91:GH91"/>
    <mergeCell ref="GJ91:GO91"/>
    <mergeCell ref="DK91:DP91"/>
    <mergeCell ref="DR91:DW91"/>
    <mergeCell ref="DY91:ED91"/>
    <mergeCell ref="EF91:EK91"/>
    <mergeCell ref="EM91:ER91"/>
    <mergeCell ref="ET91:EY91"/>
    <mergeCell ref="BU91:BZ91"/>
    <mergeCell ref="CB91:CG91"/>
    <mergeCell ref="CI91:CN91"/>
    <mergeCell ref="CP91:CU91"/>
    <mergeCell ref="CW91:DB91"/>
    <mergeCell ref="DD91:DI91"/>
    <mergeCell ref="AE91:AJ91"/>
    <mergeCell ref="AL91:AQ91"/>
    <mergeCell ref="AS91:AX91"/>
    <mergeCell ref="AZ91:BE91"/>
    <mergeCell ref="BG91:BL91"/>
    <mergeCell ref="BN91:BS91"/>
    <mergeCell ref="B89:G89"/>
    <mergeCell ref="B90:G90"/>
    <mergeCell ref="B91:G91"/>
    <mergeCell ref="J91:O91"/>
    <mergeCell ref="Q91:V91"/>
    <mergeCell ref="X91:AC91"/>
    <mergeCell ref="XDM88:XDR88"/>
    <mergeCell ref="XDT88:XDY88"/>
    <mergeCell ref="XEA88:XEF88"/>
    <mergeCell ref="XEH88:XEM88"/>
    <mergeCell ref="XEO88:XET88"/>
    <mergeCell ref="XEV88:XEX88"/>
    <mergeCell ref="XBW88:XCB88"/>
    <mergeCell ref="XCD88:XCI88"/>
    <mergeCell ref="XCK88:XCP88"/>
    <mergeCell ref="XCR88:XCW88"/>
    <mergeCell ref="XCY88:XDD88"/>
    <mergeCell ref="XDF88:XDK88"/>
    <mergeCell ref="XAG88:XAL88"/>
    <mergeCell ref="XAN88:XAS88"/>
    <mergeCell ref="XAU88:XAZ88"/>
    <mergeCell ref="XBB88:XBG88"/>
    <mergeCell ref="XBI88:XBN88"/>
    <mergeCell ref="XBP88:XBU88"/>
    <mergeCell ref="WYQ88:WYV88"/>
    <mergeCell ref="WYX88:WZC88"/>
    <mergeCell ref="WZE88:WZJ88"/>
    <mergeCell ref="WZL88:WZQ88"/>
    <mergeCell ref="WZS88:WZX88"/>
    <mergeCell ref="WZZ88:XAE88"/>
    <mergeCell ref="WXA88:WXF88"/>
    <mergeCell ref="WXH88:WXM88"/>
    <mergeCell ref="WXO88:WXT88"/>
    <mergeCell ref="WXV88:WYA88"/>
    <mergeCell ref="WYC88:WYH88"/>
    <mergeCell ref="WYJ88:WYO88"/>
    <mergeCell ref="WVK88:WVP88"/>
    <mergeCell ref="WVR88:WVW88"/>
    <mergeCell ref="WVY88:WWD88"/>
    <mergeCell ref="WWF88:WWK88"/>
    <mergeCell ref="WWM88:WWR88"/>
    <mergeCell ref="WWT88:WWY88"/>
    <mergeCell ref="WTU88:WTZ88"/>
    <mergeCell ref="WUB88:WUG88"/>
    <mergeCell ref="WUI88:WUN88"/>
    <mergeCell ref="WUP88:WUU88"/>
    <mergeCell ref="WUW88:WVB88"/>
    <mergeCell ref="WVD88:WVI88"/>
    <mergeCell ref="WSE88:WSJ88"/>
    <mergeCell ref="WSL88:WSQ88"/>
    <mergeCell ref="WSS88:WSX88"/>
    <mergeCell ref="WSZ88:WTE88"/>
    <mergeCell ref="WTG88:WTL88"/>
    <mergeCell ref="WTN88:WTS88"/>
    <mergeCell ref="WQO88:WQT88"/>
    <mergeCell ref="WQV88:WRA88"/>
    <mergeCell ref="WRC88:WRH88"/>
    <mergeCell ref="WRJ88:WRO88"/>
    <mergeCell ref="WRQ88:WRV88"/>
    <mergeCell ref="WRX88:WSC88"/>
    <mergeCell ref="WOY88:WPD88"/>
    <mergeCell ref="WPF88:WPK88"/>
    <mergeCell ref="WPM88:WPR88"/>
    <mergeCell ref="WPT88:WPY88"/>
    <mergeCell ref="WQA88:WQF88"/>
    <mergeCell ref="WQH88:WQM88"/>
    <mergeCell ref="WNI88:WNN88"/>
    <mergeCell ref="WNP88:WNU88"/>
    <mergeCell ref="WNW88:WOB88"/>
    <mergeCell ref="WOD88:WOI88"/>
    <mergeCell ref="WOK88:WOP88"/>
    <mergeCell ref="WOR88:WOW88"/>
    <mergeCell ref="WLS88:WLX88"/>
    <mergeCell ref="WLZ88:WME88"/>
    <mergeCell ref="WMG88:WML88"/>
    <mergeCell ref="WMN88:WMS88"/>
    <mergeCell ref="WMU88:WMZ88"/>
    <mergeCell ref="WNB88:WNG88"/>
    <mergeCell ref="WKC88:WKH88"/>
    <mergeCell ref="WKJ88:WKO88"/>
    <mergeCell ref="WKQ88:WKV88"/>
    <mergeCell ref="WKX88:WLC88"/>
    <mergeCell ref="WLE88:WLJ88"/>
    <mergeCell ref="WLL88:WLQ88"/>
    <mergeCell ref="WIM88:WIR88"/>
    <mergeCell ref="WIT88:WIY88"/>
    <mergeCell ref="WJA88:WJF88"/>
    <mergeCell ref="WJH88:WJM88"/>
    <mergeCell ref="WJO88:WJT88"/>
    <mergeCell ref="WJV88:WKA88"/>
    <mergeCell ref="WGW88:WHB88"/>
    <mergeCell ref="WHD88:WHI88"/>
    <mergeCell ref="WHK88:WHP88"/>
    <mergeCell ref="WHR88:WHW88"/>
    <mergeCell ref="WHY88:WID88"/>
    <mergeCell ref="WIF88:WIK88"/>
    <mergeCell ref="WFG88:WFL88"/>
    <mergeCell ref="WFN88:WFS88"/>
    <mergeCell ref="WFU88:WFZ88"/>
    <mergeCell ref="WGB88:WGG88"/>
    <mergeCell ref="WGI88:WGN88"/>
    <mergeCell ref="WGP88:WGU88"/>
    <mergeCell ref="WDQ88:WDV88"/>
    <mergeCell ref="WDX88:WEC88"/>
    <mergeCell ref="WEE88:WEJ88"/>
    <mergeCell ref="WEL88:WEQ88"/>
    <mergeCell ref="WES88:WEX88"/>
    <mergeCell ref="WEZ88:WFE88"/>
    <mergeCell ref="WCA88:WCF88"/>
    <mergeCell ref="WCH88:WCM88"/>
    <mergeCell ref="WCO88:WCT88"/>
    <mergeCell ref="WCV88:WDA88"/>
    <mergeCell ref="WDC88:WDH88"/>
    <mergeCell ref="WDJ88:WDO88"/>
    <mergeCell ref="WAK88:WAP88"/>
    <mergeCell ref="WAR88:WAW88"/>
    <mergeCell ref="WAY88:WBD88"/>
    <mergeCell ref="WBF88:WBK88"/>
    <mergeCell ref="WBM88:WBR88"/>
    <mergeCell ref="WBT88:WBY88"/>
    <mergeCell ref="VYU88:VYZ88"/>
    <mergeCell ref="VZB88:VZG88"/>
    <mergeCell ref="VZI88:VZN88"/>
    <mergeCell ref="VZP88:VZU88"/>
    <mergeCell ref="VZW88:WAB88"/>
    <mergeCell ref="WAD88:WAI88"/>
    <mergeCell ref="VXE88:VXJ88"/>
    <mergeCell ref="VXL88:VXQ88"/>
    <mergeCell ref="VXS88:VXX88"/>
    <mergeCell ref="VXZ88:VYE88"/>
    <mergeCell ref="VYG88:VYL88"/>
    <mergeCell ref="VYN88:VYS88"/>
    <mergeCell ref="VVO88:VVT88"/>
    <mergeCell ref="VVV88:VWA88"/>
    <mergeCell ref="VWC88:VWH88"/>
    <mergeCell ref="VWJ88:VWO88"/>
    <mergeCell ref="VWQ88:VWV88"/>
    <mergeCell ref="VWX88:VXC88"/>
    <mergeCell ref="VTY88:VUD88"/>
    <mergeCell ref="VUF88:VUK88"/>
    <mergeCell ref="VUM88:VUR88"/>
    <mergeCell ref="VUT88:VUY88"/>
    <mergeCell ref="VVA88:VVF88"/>
    <mergeCell ref="VVH88:VVM88"/>
    <mergeCell ref="VSI88:VSN88"/>
    <mergeCell ref="VSP88:VSU88"/>
    <mergeCell ref="VSW88:VTB88"/>
    <mergeCell ref="VTD88:VTI88"/>
    <mergeCell ref="VTK88:VTP88"/>
    <mergeCell ref="VTR88:VTW88"/>
    <mergeCell ref="VQS88:VQX88"/>
    <mergeCell ref="VQZ88:VRE88"/>
    <mergeCell ref="VRG88:VRL88"/>
    <mergeCell ref="VRN88:VRS88"/>
    <mergeCell ref="VRU88:VRZ88"/>
    <mergeCell ref="VSB88:VSG88"/>
    <mergeCell ref="VPC88:VPH88"/>
    <mergeCell ref="VPJ88:VPO88"/>
    <mergeCell ref="VPQ88:VPV88"/>
    <mergeCell ref="VPX88:VQC88"/>
    <mergeCell ref="VQE88:VQJ88"/>
    <mergeCell ref="VQL88:VQQ88"/>
    <mergeCell ref="VNM88:VNR88"/>
    <mergeCell ref="VNT88:VNY88"/>
    <mergeCell ref="VOA88:VOF88"/>
    <mergeCell ref="VOH88:VOM88"/>
    <mergeCell ref="VOO88:VOT88"/>
    <mergeCell ref="VOV88:VPA88"/>
    <mergeCell ref="VLW88:VMB88"/>
    <mergeCell ref="VMD88:VMI88"/>
    <mergeCell ref="VMK88:VMP88"/>
    <mergeCell ref="VMR88:VMW88"/>
    <mergeCell ref="VMY88:VND88"/>
    <mergeCell ref="VNF88:VNK88"/>
    <mergeCell ref="VKG88:VKL88"/>
    <mergeCell ref="VKN88:VKS88"/>
    <mergeCell ref="VKU88:VKZ88"/>
    <mergeCell ref="VLB88:VLG88"/>
    <mergeCell ref="VLI88:VLN88"/>
    <mergeCell ref="VLP88:VLU88"/>
    <mergeCell ref="VIQ88:VIV88"/>
    <mergeCell ref="VIX88:VJC88"/>
    <mergeCell ref="VJE88:VJJ88"/>
    <mergeCell ref="VJL88:VJQ88"/>
    <mergeCell ref="VJS88:VJX88"/>
    <mergeCell ref="VJZ88:VKE88"/>
    <mergeCell ref="VHA88:VHF88"/>
    <mergeCell ref="VHH88:VHM88"/>
    <mergeCell ref="VHO88:VHT88"/>
    <mergeCell ref="VHV88:VIA88"/>
    <mergeCell ref="VIC88:VIH88"/>
    <mergeCell ref="VIJ88:VIO88"/>
    <mergeCell ref="VFK88:VFP88"/>
    <mergeCell ref="VFR88:VFW88"/>
    <mergeCell ref="VFY88:VGD88"/>
    <mergeCell ref="VGF88:VGK88"/>
    <mergeCell ref="VGM88:VGR88"/>
    <mergeCell ref="VGT88:VGY88"/>
    <mergeCell ref="VDU88:VDZ88"/>
    <mergeCell ref="VEB88:VEG88"/>
    <mergeCell ref="VEI88:VEN88"/>
    <mergeCell ref="VEP88:VEU88"/>
    <mergeCell ref="VEW88:VFB88"/>
    <mergeCell ref="VFD88:VFI88"/>
    <mergeCell ref="VCE88:VCJ88"/>
    <mergeCell ref="VCL88:VCQ88"/>
    <mergeCell ref="VCS88:VCX88"/>
    <mergeCell ref="VCZ88:VDE88"/>
    <mergeCell ref="VDG88:VDL88"/>
    <mergeCell ref="VDN88:VDS88"/>
    <mergeCell ref="VAO88:VAT88"/>
    <mergeCell ref="VAV88:VBA88"/>
    <mergeCell ref="VBC88:VBH88"/>
    <mergeCell ref="VBJ88:VBO88"/>
    <mergeCell ref="VBQ88:VBV88"/>
    <mergeCell ref="VBX88:VCC88"/>
    <mergeCell ref="UYY88:UZD88"/>
    <mergeCell ref="UZF88:UZK88"/>
    <mergeCell ref="UZM88:UZR88"/>
    <mergeCell ref="UZT88:UZY88"/>
    <mergeCell ref="VAA88:VAF88"/>
    <mergeCell ref="VAH88:VAM88"/>
    <mergeCell ref="UXI88:UXN88"/>
    <mergeCell ref="UXP88:UXU88"/>
    <mergeCell ref="UXW88:UYB88"/>
    <mergeCell ref="UYD88:UYI88"/>
    <mergeCell ref="UYK88:UYP88"/>
    <mergeCell ref="UYR88:UYW88"/>
    <mergeCell ref="UVS88:UVX88"/>
    <mergeCell ref="UVZ88:UWE88"/>
    <mergeCell ref="UWG88:UWL88"/>
    <mergeCell ref="UWN88:UWS88"/>
    <mergeCell ref="UWU88:UWZ88"/>
    <mergeCell ref="UXB88:UXG88"/>
    <mergeCell ref="UUC88:UUH88"/>
    <mergeCell ref="UUJ88:UUO88"/>
    <mergeCell ref="UUQ88:UUV88"/>
    <mergeCell ref="UUX88:UVC88"/>
    <mergeCell ref="UVE88:UVJ88"/>
    <mergeCell ref="UVL88:UVQ88"/>
    <mergeCell ref="USM88:USR88"/>
    <mergeCell ref="UST88:USY88"/>
    <mergeCell ref="UTA88:UTF88"/>
    <mergeCell ref="UTH88:UTM88"/>
    <mergeCell ref="UTO88:UTT88"/>
    <mergeCell ref="UTV88:UUA88"/>
    <mergeCell ref="UQW88:URB88"/>
    <mergeCell ref="URD88:URI88"/>
    <mergeCell ref="URK88:URP88"/>
    <mergeCell ref="URR88:URW88"/>
    <mergeCell ref="URY88:USD88"/>
    <mergeCell ref="USF88:USK88"/>
    <mergeCell ref="UPG88:UPL88"/>
    <mergeCell ref="UPN88:UPS88"/>
    <mergeCell ref="UPU88:UPZ88"/>
    <mergeCell ref="UQB88:UQG88"/>
    <mergeCell ref="UQI88:UQN88"/>
    <mergeCell ref="UQP88:UQU88"/>
    <mergeCell ref="UNQ88:UNV88"/>
    <mergeCell ref="UNX88:UOC88"/>
    <mergeCell ref="UOE88:UOJ88"/>
    <mergeCell ref="UOL88:UOQ88"/>
    <mergeCell ref="UOS88:UOX88"/>
    <mergeCell ref="UOZ88:UPE88"/>
    <mergeCell ref="UMA88:UMF88"/>
    <mergeCell ref="UMH88:UMM88"/>
    <mergeCell ref="UMO88:UMT88"/>
    <mergeCell ref="UMV88:UNA88"/>
    <mergeCell ref="UNC88:UNH88"/>
    <mergeCell ref="UNJ88:UNO88"/>
    <mergeCell ref="UKK88:UKP88"/>
    <mergeCell ref="UKR88:UKW88"/>
    <mergeCell ref="UKY88:ULD88"/>
    <mergeCell ref="ULF88:ULK88"/>
    <mergeCell ref="ULM88:ULR88"/>
    <mergeCell ref="ULT88:ULY88"/>
    <mergeCell ref="UIU88:UIZ88"/>
    <mergeCell ref="UJB88:UJG88"/>
    <mergeCell ref="UJI88:UJN88"/>
    <mergeCell ref="UJP88:UJU88"/>
    <mergeCell ref="UJW88:UKB88"/>
    <mergeCell ref="UKD88:UKI88"/>
    <mergeCell ref="UHE88:UHJ88"/>
    <mergeCell ref="UHL88:UHQ88"/>
    <mergeCell ref="UHS88:UHX88"/>
    <mergeCell ref="UHZ88:UIE88"/>
    <mergeCell ref="UIG88:UIL88"/>
    <mergeCell ref="UIN88:UIS88"/>
    <mergeCell ref="UFO88:UFT88"/>
    <mergeCell ref="UFV88:UGA88"/>
    <mergeCell ref="UGC88:UGH88"/>
    <mergeCell ref="UGJ88:UGO88"/>
    <mergeCell ref="UGQ88:UGV88"/>
    <mergeCell ref="UGX88:UHC88"/>
    <mergeCell ref="UDY88:UED88"/>
    <mergeCell ref="UEF88:UEK88"/>
    <mergeCell ref="UEM88:UER88"/>
    <mergeCell ref="UET88:UEY88"/>
    <mergeCell ref="UFA88:UFF88"/>
    <mergeCell ref="UFH88:UFM88"/>
    <mergeCell ref="UCI88:UCN88"/>
    <mergeCell ref="UCP88:UCU88"/>
    <mergeCell ref="UCW88:UDB88"/>
    <mergeCell ref="UDD88:UDI88"/>
    <mergeCell ref="UDK88:UDP88"/>
    <mergeCell ref="UDR88:UDW88"/>
    <mergeCell ref="UAS88:UAX88"/>
    <mergeCell ref="UAZ88:UBE88"/>
    <mergeCell ref="UBG88:UBL88"/>
    <mergeCell ref="UBN88:UBS88"/>
    <mergeCell ref="UBU88:UBZ88"/>
    <mergeCell ref="UCB88:UCG88"/>
    <mergeCell ref="TZC88:TZH88"/>
    <mergeCell ref="TZJ88:TZO88"/>
    <mergeCell ref="TZQ88:TZV88"/>
    <mergeCell ref="TZX88:UAC88"/>
    <mergeCell ref="UAE88:UAJ88"/>
    <mergeCell ref="UAL88:UAQ88"/>
    <mergeCell ref="TXM88:TXR88"/>
    <mergeCell ref="TXT88:TXY88"/>
    <mergeCell ref="TYA88:TYF88"/>
    <mergeCell ref="TYH88:TYM88"/>
    <mergeCell ref="TYO88:TYT88"/>
    <mergeCell ref="TYV88:TZA88"/>
    <mergeCell ref="TVW88:TWB88"/>
    <mergeCell ref="TWD88:TWI88"/>
    <mergeCell ref="TWK88:TWP88"/>
    <mergeCell ref="TWR88:TWW88"/>
    <mergeCell ref="TWY88:TXD88"/>
    <mergeCell ref="TXF88:TXK88"/>
    <mergeCell ref="TUG88:TUL88"/>
    <mergeCell ref="TUN88:TUS88"/>
    <mergeCell ref="TUU88:TUZ88"/>
    <mergeCell ref="TVB88:TVG88"/>
    <mergeCell ref="TVI88:TVN88"/>
    <mergeCell ref="TVP88:TVU88"/>
    <mergeCell ref="TSQ88:TSV88"/>
    <mergeCell ref="TSX88:TTC88"/>
    <mergeCell ref="TTE88:TTJ88"/>
    <mergeCell ref="TTL88:TTQ88"/>
    <mergeCell ref="TTS88:TTX88"/>
    <mergeCell ref="TTZ88:TUE88"/>
    <mergeCell ref="TRA88:TRF88"/>
    <mergeCell ref="TRH88:TRM88"/>
    <mergeCell ref="TRO88:TRT88"/>
    <mergeCell ref="TRV88:TSA88"/>
    <mergeCell ref="TSC88:TSH88"/>
    <mergeCell ref="TSJ88:TSO88"/>
    <mergeCell ref="TPK88:TPP88"/>
    <mergeCell ref="TPR88:TPW88"/>
    <mergeCell ref="TPY88:TQD88"/>
    <mergeCell ref="TQF88:TQK88"/>
    <mergeCell ref="TQM88:TQR88"/>
    <mergeCell ref="TQT88:TQY88"/>
    <mergeCell ref="TNU88:TNZ88"/>
    <mergeCell ref="TOB88:TOG88"/>
    <mergeCell ref="TOI88:TON88"/>
    <mergeCell ref="TOP88:TOU88"/>
    <mergeCell ref="TOW88:TPB88"/>
    <mergeCell ref="TPD88:TPI88"/>
    <mergeCell ref="TME88:TMJ88"/>
    <mergeCell ref="TML88:TMQ88"/>
    <mergeCell ref="TMS88:TMX88"/>
    <mergeCell ref="TMZ88:TNE88"/>
    <mergeCell ref="TNG88:TNL88"/>
    <mergeCell ref="TNN88:TNS88"/>
    <mergeCell ref="TKO88:TKT88"/>
    <mergeCell ref="TKV88:TLA88"/>
    <mergeCell ref="TLC88:TLH88"/>
    <mergeCell ref="TLJ88:TLO88"/>
    <mergeCell ref="TLQ88:TLV88"/>
    <mergeCell ref="TLX88:TMC88"/>
    <mergeCell ref="TIY88:TJD88"/>
    <mergeCell ref="TJF88:TJK88"/>
    <mergeCell ref="TJM88:TJR88"/>
    <mergeCell ref="TJT88:TJY88"/>
    <mergeCell ref="TKA88:TKF88"/>
    <mergeCell ref="TKH88:TKM88"/>
    <mergeCell ref="THI88:THN88"/>
    <mergeCell ref="THP88:THU88"/>
    <mergeCell ref="THW88:TIB88"/>
    <mergeCell ref="TID88:TII88"/>
    <mergeCell ref="TIK88:TIP88"/>
    <mergeCell ref="TIR88:TIW88"/>
    <mergeCell ref="TFS88:TFX88"/>
    <mergeCell ref="TFZ88:TGE88"/>
    <mergeCell ref="TGG88:TGL88"/>
    <mergeCell ref="TGN88:TGS88"/>
    <mergeCell ref="TGU88:TGZ88"/>
    <mergeCell ref="THB88:THG88"/>
    <mergeCell ref="TEC88:TEH88"/>
    <mergeCell ref="TEJ88:TEO88"/>
    <mergeCell ref="TEQ88:TEV88"/>
    <mergeCell ref="TEX88:TFC88"/>
    <mergeCell ref="TFE88:TFJ88"/>
    <mergeCell ref="TFL88:TFQ88"/>
    <mergeCell ref="TCM88:TCR88"/>
    <mergeCell ref="TCT88:TCY88"/>
    <mergeCell ref="TDA88:TDF88"/>
    <mergeCell ref="TDH88:TDM88"/>
    <mergeCell ref="TDO88:TDT88"/>
    <mergeCell ref="TDV88:TEA88"/>
    <mergeCell ref="TAW88:TBB88"/>
    <mergeCell ref="TBD88:TBI88"/>
    <mergeCell ref="TBK88:TBP88"/>
    <mergeCell ref="TBR88:TBW88"/>
    <mergeCell ref="TBY88:TCD88"/>
    <mergeCell ref="TCF88:TCK88"/>
    <mergeCell ref="SZG88:SZL88"/>
    <mergeCell ref="SZN88:SZS88"/>
    <mergeCell ref="SZU88:SZZ88"/>
    <mergeCell ref="TAB88:TAG88"/>
    <mergeCell ref="TAI88:TAN88"/>
    <mergeCell ref="TAP88:TAU88"/>
    <mergeCell ref="SXQ88:SXV88"/>
    <mergeCell ref="SXX88:SYC88"/>
    <mergeCell ref="SYE88:SYJ88"/>
    <mergeCell ref="SYL88:SYQ88"/>
    <mergeCell ref="SYS88:SYX88"/>
    <mergeCell ref="SYZ88:SZE88"/>
    <mergeCell ref="SWA88:SWF88"/>
    <mergeCell ref="SWH88:SWM88"/>
    <mergeCell ref="SWO88:SWT88"/>
    <mergeCell ref="SWV88:SXA88"/>
    <mergeCell ref="SXC88:SXH88"/>
    <mergeCell ref="SXJ88:SXO88"/>
    <mergeCell ref="SUK88:SUP88"/>
    <mergeCell ref="SUR88:SUW88"/>
    <mergeCell ref="SUY88:SVD88"/>
    <mergeCell ref="SVF88:SVK88"/>
    <mergeCell ref="SVM88:SVR88"/>
    <mergeCell ref="SVT88:SVY88"/>
    <mergeCell ref="SSU88:SSZ88"/>
    <mergeCell ref="STB88:STG88"/>
    <mergeCell ref="STI88:STN88"/>
    <mergeCell ref="STP88:STU88"/>
    <mergeCell ref="STW88:SUB88"/>
    <mergeCell ref="SUD88:SUI88"/>
    <mergeCell ref="SRE88:SRJ88"/>
    <mergeCell ref="SRL88:SRQ88"/>
    <mergeCell ref="SRS88:SRX88"/>
    <mergeCell ref="SRZ88:SSE88"/>
    <mergeCell ref="SSG88:SSL88"/>
    <mergeCell ref="SSN88:SSS88"/>
    <mergeCell ref="SPO88:SPT88"/>
    <mergeCell ref="SPV88:SQA88"/>
    <mergeCell ref="SQC88:SQH88"/>
    <mergeCell ref="SQJ88:SQO88"/>
    <mergeCell ref="SQQ88:SQV88"/>
    <mergeCell ref="SQX88:SRC88"/>
    <mergeCell ref="SNY88:SOD88"/>
    <mergeCell ref="SOF88:SOK88"/>
    <mergeCell ref="SOM88:SOR88"/>
    <mergeCell ref="SOT88:SOY88"/>
    <mergeCell ref="SPA88:SPF88"/>
    <mergeCell ref="SPH88:SPM88"/>
    <mergeCell ref="SMI88:SMN88"/>
    <mergeCell ref="SMP88:SMU88"/>
    <mergeCell ref="SMW88:SNB88"/>
    <mergeCell ref="SND88:SNI88"/>
    <mergeCell ref="SNK88:SNP88"/>
    <mergeCell ref="SNR88:SNW88"/>
    <mergeCell ref="SKS88:SKX88"/>
    <mergeCell ref="SKZ88:SLE88"/>
    <mergeCell ref="SLG88:SLL88"/>
    <mergeCell ref="SLN88:SLS88"/>
    <mergeCell ref="SLU88:SLZ88"/>
    <mergeCell ref="SMB88:SMG88"/>
    <mergeCell ref="SJC88:SJH88"/>
    <mergeCell ref="SJJ88:SJO88"/>
    <mergeCell ref="SJQ88:SJV88"/>
    <mergeCell ref="SJX88:SKC88"/>
    <mergeCell ref="SKE88:SKJ88"/>
    <mergeCell ref="SKL88:SKQ88"/>
    <mergeCell ref="SHM88:SHR88"/>
    <mergeCell ref="SHT88:SHY88"/>
    <mergeCell ref="SIA88:SIF88"/>
    <mergeCell ref="SIH88:SIM88"/>
    <mergeCell ref="SIO88:SIT88"/>
    <mergeCell ref="SIV88:SJA88"/>
    <mergeCell ref="SFW88:SGB88"/>
    <mergeCell ref="SGD88:SGI88"/>
    <mergeCell ref="SGK88:SGP88"/>
    <mergeCell ref="SGR88:SGW88"/>
    <mergeCell ref="SGY88:SHD88"/>
    <mergeCell ref="SHF88:SHK88"/>
    <mergeCell ref="SEG88:SEL88"/>
    <mergeCell ref="SEN88:SES88"/>
    <mergeCell ref="SEU88:SEZ88"/>
    <mergeCell ref="SFB88:SFG88"/>
    <mergeCell ref="SFI88:SFN88"/>
    <mergeCell ref="SFP88:SFU88"/>
    <mergeCell ref="SCQ88:SCV88"/>
    <mergeCell ref="SCX88:SDC88"/>
    <mergeCell ref="SDE88:SDJ88"/>
    <mergeCell ref="SDL88:SDQ88"/>
    <mergeCell ref="SDS88:SDX88"/>
    <mergeCell ref="SDZ88:SEE88"/>
    <mergeCell ref="SBA88:SBF88"/>
    <mergeCell ref="SBH88:SBM88"/>
    <mergeCell ref="SBO88:SBT88"/>
    <mergeCell ref="SBV88:SCA88"/>
    <mergeCell ref="SCC88:SCH88"/>
    <mergeCell ref="SCJ88:SCO88"/>
    <mergeCell ref="RZK88:RZP88"/>
    <mergeCell ref="RZR88:RZW88"/>
    <mergeCell ref="RZY88:SAD88"/>
    <mergeCell ref="SAF88:SAK88"/>
    <mergeCell ref="SAM88:SAR88"/>
    <mergeCell ref="SAT88:SAY88"/>
    <mergeCell ref="RXU88:RXZ88"/>
    <mergeCell ref="RYB88:RYG88"/>
    <mergeCell ref="RYI88:RYN88"/>
    <mergeCell ref="RYP88:RYU88"/>
    <mergeCell ref="RYW88:RZB88"/>
    <mergeCell ref="RZD88:RZI88"/>
    <mergeCell ref="RWE88:RWJ88"/>
    <mergeCell ref="RWL88:RWQ88"/>
    <mergeCell ref="RWS88:RWX88"/>
    <mergeCell ref="RWZ88:RXE88"/>
    <mergeCell ref="RXG88:RXL88"/>
    <mergeCell ref="RXN88:RXS88"/>
    <mergeCell ref="RUO88:RUT88"/>
    <mergeCell ref="RUV88:RVA88"/>
    <mergeCell ref="RVC88:RVH88"/>
    <mergeCell ref="RVJ88:RVO88"/>
    <mergeCell ref="RVQ88:RVV88"/>
    <mergeCell ref="RVX88:RWC88"/>
    <mergeCell ref="RSY88:RTD88"/>
    <mergeCell ref="RTF88:RTK88"/>
    <mergeCell ref="RTM88:RTR88"/>
    <mergeCell ref="RTT88:RTY88"/>
    <mergeCell ref="RUA88:RUF88"/>
    <mergeCell ref="RUH88:RUM88"/>
    <mergeCell ref="RRI88:RRN88"/>
    <mergeCell ref="RRP88:RRU88"/>
    <mergeCell ref="RRW88:RSB88"/>
    <mergeCell ref="RSD88:RSI88"/>
    <mergeCell ref="RSK88:RSP88"/>
    <mergeCell ref="RSR88:RSW88"/>
    <mergeCell ref="RPS88:RPX88"/>
    <mergeCell ref="RPZ88:RQE88"/>
    <mergeCell ref="RQG88:RQL88"/>
    <mergeCell ref="RQN88:RQS88"/>
    <mergeCell ref="RQU88:RQZ88"/>
    <mergeCell ref="RRB88:RRG88"/>
    <mergeCell ref="ROC88:ROH88"/>
    <mergeCell ref="ROJ88:ROO88"/>
    <mergeCell ref="ROQ88:ROV88"/>
    <mergeCell ref="ROX88:RPC88"/>
    <mergeCell ref="RPE88:RPJ88"/>
    <mergeCell ref="RPL88:RPQ88"/>
    <mergeCell ref="RMM88:RMR88"/>
    <mergeCell ref="RMT88:RMY88"/>
    <mergeCell ref="RNA88:RNF88"/>
    <mergeCell ref="RNH88:RNM88"/>
    <mergeCell ref="RNO88:RNT88"/>
    <mergeCell ref="RNV88:ROA88"/>
    <mergeCell ref="RKW88:RLB88"/>
    <mergeCell ref="RLD88:RLI88"/>
    <mergeCell ref="RLK88:RLP88"/>
    <mergeCell ref="RLR88:RLW88"/>
    <mergeCell ref="RLY88:RMD88"/>
    <mergeCell ref="RMF88:RMK88"/>
    <mergeCell ref="RJG88:RJL88"/>
    <mergeCell ref="RJN88:RJS88"/>
    <mergeCell ref="RJU88:RJZ88"/>
    <mergeCell ref="RKB88:RKG88"/>
    <mergeCell ref="RKI88:RKN88"/>
    <mergeCell ref="RKP88:RKU88"/>
    <mergeCell ref="RHQ88:RHV88"/>
    <mergeCell ref="RHX88:RIC88"/>
    <mergeCell ref="RIE88:RIJ88"/>
    <mergeCell ref="RIL88:RIQ88"/>
    <mergeCell ref="RIS88:RIX88"/>
    <mergeCell ref="RIZ88:RJE88"/>
    <mergeCell ref="RGA88:RGF88"/>
    <mergeCell ref="RGH88:RGM88"/>
    <mergeCell ref="RGO88:RGT88"/>
    <mergeCell ref="RGV88:RHA88"/>
    <mergeCell ref="RHC88:RHH88"/>
    <mergeCell ref="RHJ88:RHO88"/>
    <mergeCell ref="REK88:REP88"/>
    <mergeCell ref="RER88:REW88"/>
    <mergeCell ref="REY88:RFD88"/>
    <mergeCell ref="RFF88:RFK88"/>
    <mergeCell ref="RFM88:RFR88"/>
    <mergeCell ref="RFT88:RFY88"/>
    <mergeCell ref="RCU88:RCZ88"/>
    <mergeCell ref="RDB88:RDG88"/>
    <mergeCell ref="RDI88:RDN88"/>
    <mergeCell ref="RDP88:RDU88"/>
    <mergeCell ref="RDW88:REB88"/>
    <mergeCell ref="RED88:REI88"/>
    <mergeCell ref="RBE88:RBJ88"/>
    <mergeCell ref="RBL88:RBQ88"/>
    <mergeCell ref="RBS88:RBX88"/>
    <mergeCell ref="RBZ88:RCE88"/>
    <mergeCell ref="RCG88:RCL88"/>
    <mergeCell ref="RCN88:RCS88"/>
    <mergeCell ref="QZO88:QZT88"/>
    <mergeCell ref="QZV88:RAA88"/>
    <mergeCell ref="RAC88:RAH88"/>
    <mergeCell ref="RAJ88:RAO88"/>
    <mergeCell ref="RAQ88:RAV88"/>
    <mergeCell ref="RAX88:RBC88"/>
    <mergeCell ref="QXY88:QYD88"/>
    <mergeCell ref="QYF88:QYK88"/>
    <mergeCell ref="QYM88:QYR88"/>
    <mergeCell ref="QYT88:QYY88"/>
    <mergeCell ref="QZA88:QZF88"/>
    <mergeCell ref="QZH88:QZM88"/>
    <mergeCell ref="QWI88:QWN88"/>
    <mergeCell ref="QWP88:QWU88"/>
    <mergeCell ref="QWW88:QXB88"/>
    <mergeCell ref="QXD88:QXI88"/>
    <mergeCell ref="QXK88:QXP88"/>
    <mergeCell ref="QXR88:QXW88"/>
    <mergeCell ref="QUS88:QUX88"/>
    <mergeCell ref="QUZ88:QVE88"/>
    <mergeCell ref="QVG88:QVL88"/>
    <mergeCell ref="QVN88:QVS88"/>
    <mergeCell ref="QVU88:QVZ88"/>
    <mergeCell ref="QWB88:QWG88"/>
    <mergeCell ref="QTC88:QTH88"/>
    <mergeCell ref="QTJ88:QTO88"/>
    <mergeCell ref="QTQ88:QTV88"/>
    <mergeCell ref="QTX88:QUC88"/>
    <mergeCell ref="QUE88:QUJ88"/>
    <mergeCell ref="QUL88:QUQ88"/>
    <mergeCell ref="QRM88:QRR88"/>
    <mergeCell ref="QRT88:QRY88"/>
    <mergeCell ref="QSA88:QSF88"/>
    <mergeCell ref="QSH88:QSM88"/>
    <mergeCell ref="QSO88:QST88"/>
    <mergeCell ref="QSV88:QTA88"/>
    <mergeCell ref="QPW88:QQB88"/>
    <mergeCell ref="QQD88:QQI88"/>
    <mergeCell ref="QQK88:QQP88"/>
    <mergeCell ref="QQR88:QQW88"/>
    <mergeCell ref="QQY88:QRD88"/>
    <mergeCell ref="QRF88:QRK88"/>
    <mergeCell ref="QOG88:QOL88"/>
    <mergeCell ref="QON88:QOS88"/>
    <mergeCell ref="QOU88:QOZ88"/>
    <mergeCell ref="QPB88:QPG88"/>
    <mergeCell ref="QPI88:QPN88"/>
    <mergeCell ref="QPP88:QPU88"/>
    <mergeCell ref="QMQ88:QMV88"/>
    <mergeCell ref="QMX88:QNC88"/>
    <mergeCell ref="QNE88:QNJ88"/>
    <mergeCell ref="QNL88:QNQ88"/>
    <mergeCell ref="QNS88:QNX88"/>
    <mergeCell ref="QNZ88:QOE88"/>
    <mergeCell ref="QLA88:QLF88"/>
    <mergeCell ref="QLH88:QLM88"/>
    <mergeCell ref="QLO88:QLT88"/>
    <mergeCell ref="QLV88:QMA88"/>
    <mergeCell ref="QMC88:QMH88"/>
    <mergeCell ref="QMJ88:QMO88"/>
    <mergeCell ref="QJK88:QJP88"/>
    <mergeCell ref="QJR88:QJW88"/>
    <mergeCell ref="QJY88:QKD88"/>
    <mergeCell ref="QKF88:QKK88"/>
    <mergeCell ref="QKM88:QKR88"/>
    <mergeCell ref="QKT88:QKY88"/>
    <mergeCell ref="QHU88:QHZ88"/>
    <mergeCell ref="QIB88:QIG88"/>
    <mergeCell ref="QII88:QIN88"/>
    <mergeCell ref="QIP88:QIU88"/>
    <mergeCell ref="QIW88:QJB88"/>
    <mergeCell ref="QJD88:QJI88"/>
    <mergeCell ref="QGE88:QGJ88"/>
    <mergeCell ref="QGL88:QGQ88"/>
    <mergeCell ref="QGS88:QGX88"/>
    <mergeCell ref="QGZ88:QHE88"/>
    <mergeCell ref="QHG88:QHL88"/>
    <mergeCell ref="QHN88:QHS88"/>
    <mergeCell ref="QEO88:QET88"/>
    <mergeCell ref="QEV88:QFA88"/>
    <mergeCell ref="QFC88:QFH88"/>
    <mergeCell ref="QFJ88:QFO88"/>
    <mergeCell ref="QFQ88:QFV88"/>
    <mergeCell ref="QFX88:QGC88"/>
    <mergeCell ref="QCY88:QDD88"/>
    <mergeCell ref="QDF88:QDK88"/>
    <mergeCell ref="QDM88:QDR88"/>
    <mergeCell ref="QDT88:QDY88"/>
    <mergeCell ref="QEA88:QEF88"/>
    <mergeCell ref="QEH88:QEM88"/>
    <mergeCell ref="QBI88:QBN88"/>
    <mergeCell ref="QBP88:QBU88"/>
    <mergeCell ref="QBW88:QCB88"/>
    <mergeCell ref="QCD88:QCI88"/>
    <mergeCell ref="QCK88:QCP88"/>
    <mergeCell ref="QCR88:QCW88"/>
    <mergeCell ref="PZS88:PZX88"/>
    <mergeCell ref="PZZ88:QAE88"/>
    <mergeCell ref="QAG88:QAL88"/>
    <mergeCell ref="QAN88:QAS88"/>
    <mergeCell ref="QAU88:QAZ88"/>
    <mergeCell ref="QBB88:QBG88"/>
    <mergeCell ref="PYC88:PYH88"/>
    <mergeCell ref="PYJ88:PYO88"/>
    <mergeCell ref="PYQ88:PYV88"/>
    <mergeCell ref="PYX88:PZC88"/>
    <mergeCell ref="PZE88:PZJ88"/>
    <mergeCell ref="PZL88:PZQ88"/>
    <mergeCell ref="PWM88:PWR88"/>
    <mergeCell ref="PWT88:PWY88"/>
    <mergeCell ref="PXA88:PXF88"/>
    <mergeCell ref="PXH88:PXM88"/>
    <mergeCell ref="PXO88:PXT88"/>
    <mergeCell ref="PXV88:PYA88"/>
    <mergeCell ref="PUW88:PVB88"/>
    <mergeCell ref="PVD88:PVI88"/>
    <mergeCell ref="PVK88:PVP88"/>
    <mergeCell ref="PVR88:PVW88"/>
    <mergeCell ref="PVY88:PWD88"/>
    <mergeCell ref="PWF88:PWK88"/>
    <mergeCell ref="PTG88:PTL88"/>
    <mergeCell ref="PTN88:PTS88"/>
    <mergeCell ref="PTU88:PTZ88"/>
    <mergeCell ref="PUB88:PUG88"/>
    <mergeCell ref="PUI88:PUN88"/>
    <mergeCell ref="PUP88:PUU88"/>
    <mergeCell ref="PRQ88:PRV88"/>
    <mergeCell ref="PRX88:PSC88"/>
    <mergeCell ref="PSE88:PSJ88"/>
    <mergeCell ref="PSL88:PSQ88"/>
    <mergeCell ref="PSS88:PSX88"/>
    <mergeCell ref="PSZ88:PTE88"/>
    <mergeCell ref="PQA88:PQF88"/>
    <mergeCell ref="PQH88:PQM88"/>
    <mergeCell ref="PQO88:PQT88"/>
    <mergeCell ref="PQV88:PRA88"/>
    <mergeCell ref="PRC88:PRH88"/>
    <mergeCell ref="PRJ88:PRO88"/>
    <mergeCell ref="POK88:POP88"/>
    <mergeCell ref="POR88:POW88"/>
    <mergeCell ref="POY88:PPD88"/>
    <mergeCell ref="PPF88:PPK88"/>
    <mergeCell ref="PPM88:PPR88"/>
    <mergeCell ref="PPT88:PPY88"/>
    <mergeCell ref="PMU88:PMZ88"/>
    <mergeCell ref="PNB88:PNG88"/>
    <mergeCell ref="PNI88:PNN88"/>
    <mergeCell ref="PNP88:PNU88"/>
    <mergeCell ref="PNW88:POB88"/>
    <mergeCell ref="POD88:POI88"/>
    <mergeCell ref="PLE88:PLJ88"/>
    <mergeCell ref="PLL88:PLQ88"/>
    <mergeCell ref="PLS88:PLX88"/>
    <mergeCell ref="PLZ88:PME88"/>
    <mergeCell ref="PMG88:PML88"/>
    <mergeCell ref="PMN88:PMS88"/>
    <mergeCell ref="PJO88:PJT88"/>
    <mergeCell ref="PJV88:PKA88"/>
    <mergeCell ref="PKC88:PKH88"/>
    <mergeCell ref="PKJ88:PKO88"/>
    <mergeCell ref="PKQ88:PKV88"/>
    <mergeCell ref="PKX88:PLC88"/>
    <mergeCell ref="PHY88:PID88"/>
    <mergeCell ref="PIF88:PIK88"/>
    <mergeCell ref="PIM88:PIR88"/>
    <mergeCell ref="PIT88:PIY88"/>
    <mergeCell ref="PJA88:PJF88"/>
    <mergeCell ref="PJH88:PJM88"/>
    <mergeCell ref="PGI88:PGN88"/>
    <mergeCell ref="PGP88:PGU88"/>
    <mergeCell ref="PGW88:PHB88"/>
    <mergeCell ref="PHD88:PHI88"/>
    <mergeCell ref="PHK88:PHP88"/>
    <mergeCell ref="PHR88:PHW88"/>
    <mergeCell ref="PES88:PEX88"/>
    <mergeCell ref="PEZ88:PFE88"/>
    <mergeCell ref="PFG88:PFL88"/>
    <mergeCell ref="PFN88:PFS88"/>
    <mergeCell ref="PFU88:PFZ88"/>
    <mergeCell ref="PGB88:PGG88"/>
    <mergeCell ref="PDC88:PDH88"/>
    <mergeCell ref="PDJ88:PDO88"/>
    <mergeCell ref="PDQ88:PDV88"/>
    <mergeCell ref="PDX88:PEC88"/>
    <mergeCell ref="PEE88:PEJ88"/>
    <mergeCell ref="PEL88:PEQ88"/>
    <mergeCell ref="PBM88:PBR88"/>
    <mergeCell ref="PBT88:PBY88"/>
    <mergeCell ref="PCA88:PCF88"/>
    <mergeCell ref="PCH88:PCM88"/>
    <mergeCell ref="PCO88:PCT88"/>
    <mergeCell ref="PCV88:PDA88"/>
    <mergeCell ref="OZW88:PAB88"/>
    <mergeCell ref="PAD88:PAI88"/>
    <mergeCell ref="PAK88:PAP88"/>
    <mergeCell ref="PAR88:PAW88"/>
    <mergeCell ref="PAY88:PBD88"/>
    <mergeCell ref="PBF88:PBK88"/>
    <mergeCell ref="OYG88:OYL88"/>
    <mergeCell ref="OYN88:OYS88"/>
    <mergeCell ref="OYU88:OYZ88"/>
    <mergeCell ref="OZB88:OZG88"/>
    <mergeCell ref="OZI88:OZN88"/>
    <mergeCell ref="OZP88:OZU88"/>
    <mergeCell ref="OWQ88:OWV88"/>
    <mergeCell ref="OWX88:OXC88"/>
    <mergeCell ref="OXE88:OXJ88"/>
    <mergeCell ref="OXL88:OXQ88"/>
    <mergeCell ref="OXS88:OXX88"/>
    <mergeCell ref="OXZ88:OYE88"/>
    <mergeCell ref="OVA88:OVF88"/>
    <mergeCell ref="OVH88:OVM88"/>
    <mergeCell ref="OVO88:OVT88"/>
    <mergeCell ref="OVV88:OWA88"/>
    <mergeCell ref="OWC88:OWH88"/>
    <mergeCell ref="OWJ88:OWO88"/>
    <mergeCell ref="OTK88:OTP88"/>
    <mergeCell ref="OTR88:OTW88"/>
    <mergeCell ref="OTY88:OUD88"/>
    <mergeCell ref="OUF88:OUK88"/>
    <mergeCell ref="OUM88:OUR88"/>
    <mergeCell ref="OUT88:OUY88"/>
    <mergeCell ref="ORU88:ORZ88"/>
    <mergeCell ref="OSB88:OSG88"/>
    <mergeCell ref="OSI88:OSN88"/>
    <mergeCell ref="OSP88:OSU88"/>
    <mergeCell ref="OSW88:OTB88"/>
    <mergeCell ref="OTD88:OTI88"/>
    <mergeCell ref="OQE88:OQJ88"/>
    <mergeCell ref="OQL88:OQQ88"/>
    <mergeCell ref="OQS88:OQX88"/>
    <mergeCell ref="OQZ88:ORE88"/>
    <mergeCell ref="ORG88:ORL88"/>
    <mergeCell ref="ORN88:ORS88"/>
    <mergeCell ref="OOO88:OOT88"/>
    <mergeCell ref="OOV88:OPA88"/>
    <mergeCell ref="OPC88:OPH88"/>
    <mergeCell ref="OPJ88:OPO88"/>
    <mergeCell ref="OPQ88:OPV88"/>
    <mergeCell ref="OPX88:OQC88"/>
    <mergeCell ref="OMY88:OND88"/>
    <mergeCell ref="ONF88:ONK88"/>
    <mergeCell ref="ONM88:ONR88"/>
    <mergeCell ref="ONT88:ONY88"/>
    <mergeCell ref="OOA88:OOF88"/>
    <mergeCell ref="OOH88:OOM88"/>
    <mergeCell ref="OLI88:OLN88"/>
    <mergeCell ref="OLP88:OLU88"/>
    <mergeCell ref="OLW88:OMB88"/>
    <mergeCell ref="OMD88:OMI88"/>
    <mergeCell ref="OMK88:OMP88"/>
    <mergeCell ref="OMR88:OMW88"/>
    <mergeCell ref="OJS88:OJX88"/>
    <mergeCell ref="OJZ88:OKE88"/>
    <mergeCell ref="OKG88:OKL88"/>
    <mergeCell ref="OKN88:OKS88"/>
    <mergeCell ref="OKU88:OKZ88"/>
    <mergeCell ref="OLB88:OLG88"/>
    <mergeCell ref="OIC88:OIH88"/>
    <mergeCell ref="OIJ88:OIO88"/>
    <mergeCell ref="OIQ88:OIV88"/>
    <mergeCell ref="OIX88:OJC88"/>
    <mergeCell ref="OJE88:OJJ88"/>
    <mergeCell ref="OJL88:OJQ88"/>
    <mergeCell ref="OGM88:OGR88"/>
    <mergeCell ref="OGT88:OGY88"/>
    <mergeCell ref="OHA88:OHF88"/>
    <mergeCell ref="OHH88:OHM88"/>
    <mergeCell ref="OHO88:OHT88"/>
    <mergeCell ref="OHV88:OIA88"/>
    <mergeCell ref="OEW88:OFB88"/>
    <mergeCell ref="OFD88:OFI88"/>
    <mergeCell ref="OFK88:OFP88"/>
    <mergeCell ref="OFR88:OFW88"/>
    <mergeCell ref="OFY88:OGD88"/>
    <mergeCell ref="OGF88:OGK88"/>
    <mergeCell ref="ODG88:ODL88"/>
    <mergeCell ref="ODN88:ODS88"/>
    <mergeCell ref="ODU88:ODZ88"/>
    <mergeCell ref="OEB88:OEG88"/>
    <mergeCell ref="OEI88:OEN88"/>
    <mergeCell ref="OEP88:OEU88"/>
    <mergeCell ref="OBQ88:OBV88"/>
    <mergeCell ref="OBX88:OCC88"/>
    <mergeCell ref="OCE88:OCJ88"/>
    <mergeCell ref="OCL88:OCQ88"/>
    <mergeCell ref="OCS88:OCX88"/>
    <mergeCell ref="OCZ88:ODE88"/>
    <mergeCell ref="OAA88:OAF88"/>
    <mergeCell ref="OAH88:OAM88"/>
    <mergeCell ref="OAO88:OAT88"/>
    <mergeCell ref="OAV88:OBA88"/>
    <mergeCell ref="OBC88:OBH88"/>
    <mergeCell ref="OBJ88:OBO88"/>
    <mergeCell ref="NYK88:NYP88"/>
    <mergeCell ref="NYR88:NYW88"/>
    <mergeCell ref="NYY88:NZD88"/>
    <mergeCell ref="NZF88:NZK88"/>
    <mergeCell ref="NZM88:NZR88"/>
    <mergeCell ref="NZT88:NZY88"/>
    <mergeCell ref="NWU88:NWZ88"/>
    <mergeCell ref="NXB88:NXG88"/>
    <mergeCell ref="NXI88:NXN88"/>
    <mergeCell ref="NXP88:NXU88"/>
    <mergeCell ref="NXW88:NYB88"/>
    <mergeCell ref="NYD88:NYI88"/>
    <mergeCell ref="NVE88:NVJ88"/>
    <mergeCell ref="NVL88:NVQ88"/>
    <mergeCell ref="NVS88:NVX88"/>
    <mergeCell ref="NVZ88:NWE88"/>
    <mergeCell ref="NWG88:NWL88"/>
    <mergeCell ref="NWN88:NWS88"/>
    <mergeCell ref="NTO88:NTT88"/>
    <mergeCell ref="NTV88:NUA88"/>
    <mergeCell ref="NUC88:NUH88"/>
    <mergeCell ref="NUJ88:NUO88"/>
    <mergeCell ref="NUQ88:NUV88"/>
    <mergeCell ref="NUX88:NVC88"/>
    <mergeCell ref="NRY88:NSD88"/>
    <mergeCell ref="NSF88:NSK88"/>
    <mergeCell ref="NSM88:NSR88"/>
    <mergeCell ref="NST88:NSY88"/>
    <mergeCell ref="NTA88:NTF88"/>
    <mergeCell ref="NTH88:NTM88"/>
    <mergeCell ref="NQI88:NQN88"/>
    <mergeCell ref="NQP88:NQU88"/>
    <mergeCell ref="NQW88:NRB88"/>
    <mergeCell ref="NRD88:NRI88"/>
    <mergeCell ref="NRK88:NRP88"/>
    <mergeCell ref="NRR88:NRW88"/>
    <mergeCell ref="NOS88:NOX88"/>
    <mergeCell ref="NOZ88:NPE88"/>
    <mergeCell ref="NPG88:NPL88"/>
    <mergeCell ref="NPN88:NPS88"/>
    <mergeCell ref="NPU88:NPZ88"/>
    <mergeCell ref="NQB88:NQG88"/>
    <mergeCell ref="NNC88:NNH88"/>
    <mergeCell ref="NNJ88:NNO88"/>
    <mergeCell ref="NNQ88:NNV88"/>
    <mergeCell ref="NNX88:NOC88"/>
    <mergeCell ref="NOE88:NOJ88"/>
    <mergeCell ref="NOL88:NOQ88"/>
    <mergeCell ref="NLM88:NLR88"/>
    <mergeCell ref="NLT88:NLY88"/>
    <mergeCell ref="NMA88:NMF88"/>
    <mergeCell ref="NMH88:NMM88"/>
    <mergeCell ref="NMO88:NMT88"/>
    <mergeCell ref="NMV88:NNA88"/>
    <mergeCell ref="NJW88:NKB88"/>
    <mergeCell ref="NKD88:NKI88"/>
    <mergeCell ref="NKK88:NKP88"/>
    <mergeCell ref="NKR88:NKW88"/>
    <mergeCell ref="NKY88:NLD88"/>
    <mergeCell ref="NLF88:NLK88"/>
    <mergeCell ref="NIG88:NIL88"/>
    <mergeCell ref="NIN88:NIS88"/>
    <mergeCell ref="NIU88:NIZ88"/>
    <mergeCell ref="NJB88:NJG88"/>
    <mergeCell ref="NJI88:NJN88"/>
    <mergeCell ref="NJP88:NJU88"/>
    <mergeCell ref="NGQ88:NGV88"/>
    <mergeCell ref="NGX88:NHC88"/>
    <mergeCell ref="NHE88:NHJ88"/>
    <mergeCell ref="NHL88:NHQ88"/>
    <mergeCell ref="NHS88:NHX88"/>
    <mergeCell ref="NHZ88:NIE88"/>
    <mergeCell ref="NFA88:NFF88"/>
    <mergeCell ref="NFH88:NFM88"/>
    <mergeCell ref="NFO88:NFT88"/>
    <mergeCell ref="NFV88:NGA88"/>
    <mergeCell ref="NGC88:NGH88"/>
    <mergeCell ref="NGJ88:NGO88"/>
    <mergeCell ref="NDK88:NDP88"/>
    <mergeCell ref="NDR88:NDW88"/>
    <mergeCell ref="NDY88:NED88"/>
    <mergeCell ref="NEF88:NEK88"/>
    <mergeCell ref="NEM88:NER88"/>
    <mergeCell ref="NET88:NEY88"/>
    <mergeCell ref="NBU88:NBZ88"/>
    <mergeCell ref="NCB88:NCG88"/>
    <mergeCell ref="NCI88:NCN88"/>
    <mergeCell ref="NCP88:NCU88"/>
    <mergeCell ref="NCW88:NDB88"/>
    <mergeCell ref="NDD88:NDI88"/>
    <mergeCell ref="NAE88:NAJ88"/>
    <mergeCell ref="NAL88:NAQ88"/>
    <mergeCell ref="NAS88:NAX88"/>
    <mergeCell ref="NAZ88:NBE88"/>
    <mergeCell ref="NBG88:NBL88"/>
    <mergeCell ref="NBN88:NBS88"/>
    <mergeCell ref="MYO88:MYT88"/>
    <mergeCell ref="MYV88:MZA88"/>
    <mergeCell ref="MZC88:MZH88"/>
    <mergeCell ref="MZJ88:MZO88"/>
    <mergeCell ref="MZQ88:MZV88"/>
    <mergeCell ref="MZX88:NAC88"/>
    <mergeCell ref="MWY88:MXD88"/>
    <mergeCell ref="MXF88:MXK88"/>
    <mergeCell ref="MXM88:MXR88"/>
    <mergeCell ref="MXT88:MXY88"/>
    <mergeCell ref="MYA88:MYF88"/>
    <mergeCell ref="MYH88:MYM88"/>
    <mergeCell ref="MVI88:MVN88"/>
    <mergeCell ref="MVP88:MVU88"/>
    <mergeCell ref="MVW88:MWB88"/>
    <mergeCell ref="MWD88:MWI88"/>
    <mergeCell ref="MWK88:MWP88"/>
    <mergeCell ref="MWR88:MWW88"/>
    <mergeCell ref="MTS88:MTX88"/>
    <mergeCell ref="MTZ88:MUE88"/>
    <mergeCell ref="MUG88:MUL88"/>
    <mergeCell ref="MUN88:MUS88"/>
    <mergeCell ref="MUU88:MUZ88"/>
    <mergeCell ref="MVB88:MVG88"/>
    <mergeCell ref="MSC88:MSH88"/>
    <mergeCell ref="MSJ88:MSO88"/>
    <mergeCell ref="MSQ88:MSV88"/>
    <mergeCell ref="MSX88:MTC88"/>
    <mergeCell ref="MTE88:MTJ88"/>
    <mergeCell ref="MTL88:MTQ88"/>
    <mergeCell ref="MQM88:MQR88"/>
    <mergeCell ref="MQT88:MQY88"/>
    <mergeCell ref="MRA88:MRF88"/>
    <mergeCell ref="MRH88:MRM88"/>
    <mergeCell ref="MRO88:MRT88"/>
    <mergeCell ref="MRV88:MSA88"/>
    <mergeCell ref="MOW88:MPB88"/>
    <mergeCell ref="MPD88:MPI88"/>
    <mergeCell ref="MPK88:MPP88"/>
    <mergeCell ref="MPR88:MPW88"/>
    <mergeCell ref="MPY88:MQD88"/>
    <mergeCell ref="MQF88:MQK88"/>
    <mergeCell ref="MNG88:MNL88"/>
    <mergeCell ref="MNN88:MNS88"/>
    <mergeCell ref="MNU88:MNZ88"/>
    <mergeCell ref="MOB88:MOG88"/>
    <mergeCell ref="MOI88:MON88"/>
    <mergeCell ref="MOP88:MOU88"/>
    <mergeCell ref="MLQ88:MLV88"/>
    <mergeCell ref="MLX88:MMC88"/>
    <mergeCell ref="MME88:MMJ88"/>
    <mergeCell ref="MML88:MMQ88"/>
    <mergeCell ref="MMS88:MMX88"/>
    <mergeCell ref="MMZ88:MNE88"/>
    <mergeCell ref="MKA88:MKF88"/>
    <mergeCell ref="MKH88:MKM88"/>
    <mergeCell ref="MKO88:MKT88"/>
    <mergeCell ref="MKV88:MLA88"/>
    <mergeCell ref="MLC88:MLH88"/>
    <mergeCell ref="MLJ88:MLO88"/>
    <mergeCell ref="MIK88:MIP88"/>
    <mergeCell ref="MIR88:MIW88"/>
    <mergeCell ref="MIY88:MJD88"/>
    <mergeCell ref="MJF88:MJK88"/>
    <mergeCell ref="MJM88:MJR88"/>
    <mergeCell ref="MJT88:MJY88"/>
    <mergeCell ref="MGU88:MGZ88"/>
    <mergeCell ref="MHB88:MHG88"/>
    <mergeCell ref="MHI88:MHN88"/>
    <mergeCell ref="MHP88:MHU88"/>
    <mergeCell ref="MHW88:MIB88"/>
    <mergeCell ref="MID88:MII88"/>
    <mergeCell ref="MFE88:MFJ88"/>
    <mergeCell ref="MFL88:MFQ88"/>
    <mergeCell ref="MFS88:MFX88"/>
    <mergeCell ref="MFZ88:MGE88"/>
    <mergeCell ref="MGG88:MGL88"/>
    <mergeCell ref="MGN88:MGS88"/>
    <mergeCell ref="MDO88:MDT88"/>
    <mergeCell ref="MDV88:MEA88"/>
    <mergeCell ref="MEC88:MEH88"/>
    <mergeCell ref="MEJ88:MEO88"/>
    <mergeCell ref="MEQ88:MEV88"/>
    <mergeCell ref="MEX88:MFC88"/>
    <mergeCell ref="MBY88:MCD88"/>
    <mergeCell ref="MCF88:MCK88"/>
    <mergeCell ref="MCM88:MCR88"/>
    <mergeCell ref="MCT88:MCY88"/>
    <mergeCell ref="MDA88:MDF88"/>
    <mergeCell ref="MDH88:MDM88"/>
    <mergeCell ref="MAI88:MAN88"/>
    <mergeCell ref="MAP88:MAU88"/>
    <mergeCell ref="MAW88:MBB88"/>
    <mergeCell ref="MBD88:MBI88"/>
    <mergeCell ref="MBK88:MBP88"/>
    <mergeCell ref="MBR88:MBW88"/>
    <mergeCell ref="LYS88:LYX88"/>
    <mergeCell ref="LYZ88:LZE88"/>
    <mergeCell ref="LZG88:LZL88"/>
    <mergeCell ref="LZN88:LZS88"/>
    <mergeCell ref="LZU88:LZZ88"/>
    <mergeCell ref="MAB88:MAG88"/>
    <mergeCell ref="LXC88:LXH88"/>
    <mergeCell ref="LXJ88:LXO88"/>
    <mergeCell ref="LXQ88:LXV88"/>
    <mergeCell ref="LXX88:LYC88"/>
    <mergeCell ref="LYE88:LYJ88"/>
    <mergeCell ref="LYL88:LYQ88"/>
    <mergeCell ref="LVM88:LVR88"/>
    <mergeCell ref="LVT88:LVY88"/>
    <mergeCell ref="LWA88:LWF88"/>
    <mergeCell ref="LWH88:LWM88"/>
    <mergeCell ref="LWO88:LWT88"/>
    <mergeCell ref="LWV88:LXA88"/>
    <mergeCell ref="LTW88:LUB88"/>
    <mergeCell ref="LUD88:LUI88"/>
    <mergeCell ref="LUK88:LUP88"/>
    <mergeCell ref="LUR88:LUW88"/>
    <mergeCell ref="LUY88:LVD88"/>
    <mergeCell ref="LVF88:LVK88"/>
    <mergeCell ref="LSG88:LSL88"/>
    <mergeCell ref="LSN88:LSS88"/>
    <mergeCell ref="LSU88:LSZ88"/>
    <mergeCell ref="LTB88:LTG88"/>
    <mergeCell ref="LTI88:LTN88"/>
    <mergeCell ref="LTP88:LTU88"/>
    <mergeCell ref="LQQ88:LQV88"/>
    <mergeCell ref="LQX88:LRC88"/>
    <mergeCell ref="LRE88:LRJ88"/>
    <mergeCell ref="LRL88:LRQ88"/>
    <mergeCell ref="LRS88:LRX88"/>
    <mergeCell ref="LRZ88:LSE88"/>
    <mergeCell ref="LPA88:LPF88"/>
    <mergeCell ref="LPH88:LPM88"/>
    <mergeCell ref="LPO88:LPT88"/>
    <mergeCell ref="LPV88:LQA88"/>
    <mergeCell ref="LQC88:LQH88"/>
    <mergeCell ref="LQJ88:LQO88"/>
    <mergeCell ref="LNK88:LNP88"/>
    <mergeCell ref="LNR88:LNW88"/>
    <mergeCell ref="LNY88:LOD88"/>
    <mergeCell ref="LOF88:LOK88"/>
    <mergeCell ref="LOM88:LOR88"/>
    <mergeCell ref="LOT88:LOY88"/>
    <mergeCell ref="LLU88:LLZ88"/>
    <mergeCell ref="LMB88:LMG88"/>
    <mergeCell ref="LMI88:LMN88"/>
    <mergeCell ref="LMP88:LMU88"/>
    <mergeCell ref="LMW88:LNB88"/>
    <mergeCell ref="LND88:LNI88"/>
    <mergeCell ref="LKE88:LKJ88"/>
    <mergeCell ref="LKL88:LKQ88"/>
    <mergeCell ref="LKS88:LKX88"/>
    <mergeCell ref="LKZ88:LLE88"/>
    <mergeCell ref="LLG88:LLL88"/>
    <mergeCell ref="LLN88:LLS88"/>
    <mergeCell ref="LIO88:LIT88"/>
    <mergeCell ref="LIV88:LJA88"/>
    <mergeCell ref="LJC88:LJH88"/>
    <mergeCell ref="LJJ88:LJO88"/>
    <mergeCell ref="LJQ88:LJV88"/>
    <mergeCell ref="LJX88:LKC88"/>
    <mergeCell ref="LGY88:LHD88"/>
    <mergeCell ref="LHF88:LHK88"/>
    <mergeCell ref="LHM88:LHR88"/>
    <mergeCell ref="LHT88:LHY88"/>
    <mergeCell ref="LIA88:LIF88"/>
    <mergeCell ref="LIH88:LIM88"/>
    <mergeCell ref="LFI88:LFN88"/>
    <mergeCell ref="LFP88:LFU88"/>
    <mergeCell ref="LFW88:LGB88"/>
    <mergeCell ref="LGD88:LGI88"/>
    <mergeCell ref="LGK88:LGP88"/>
    <mergeCell ref="LGR88:LGW88"/>
    <mergeCell ref="LDS88:LDX88"/>
    <mergeCell ref="LDZ88:LEE88"/>
    <mergeCell ref="LEG88:LEL88"/>
    <mergeCell ref="LEN88:LES88"/>
    <mergeCell ref="LEU88:LEZ88"/>
    <mergeCell ref="LFB88:LFG88"/>
    <mergeCell ref="LCC88:LCH88"/>
    <mergeCell ref="LCJ88:LCO88"/>
    <mergeCell ref="LCQ88:LCV88"/>
    <mergeCell ref="LCX88:LDC88"/>
    <mergeCell ref="LDE88:LDJ88"/>
    <mergeCell ref="LDL88:LDQ88"/>
    <mergeCell ref="LAM88:LAR88"/>
    <mergeCell ref="LAT88:LAY88"/>
    <mergeCell ref="LBA88:LBF88"/>
    <mergeCell ref="LBH88:LBM88"/>
    <mergeCell ref="LBO88:LBT88"/>
    <mergeCell ref="LBV88:LCA88"/>
    <mergeCell ref="KYW88:KZB88"/>
    <mergeCell ref="KZD88:KZI88"/>
    <mergeCell ref="KZK88:KZP88"/>
    <mergeCell ref="KZR88:KZW88"/>
    <mergeCell ref="KZY88:LAD88"/>
    <mergeCell ref="LAF88:LAK88"/>
    <mergeCell ref="KXG88:KXL88"/>
    <mergeCell ref="KXN88:KXS88"/>
    <mergeCell ref="KXU88:KXZ88"/>
    <mergeCell ref="KYB88:KYG88"/>
    <mergeCell ref="KYI88:KYN88"/>
    <mergeCell ref="KYP88:KYU88"/>
    <mergeCell ref="KVQ88:KVV88"/>
    <mergeCell ref="KVX88:KWC88"/>
    <mergeCell ref="KWE88:KWJ88"/>
    <mergeCell ref="KWL88:KWQ88"/>
    <mergeCell ref="KWS88:KWX88"/>
    <mergeCell ref="KWZ88:KXE88"/>
    <mergeCell ref="KUA88:KUF88"/>
    <mergeCell ref="KUH88:KUM88"/>
    <mergeCell ref="KUO88:KUT88"/>
    <mergeCell ref="KUV88:KVA88"/>
    <mergeCell ref="KVC88:KVH88"/>
    <mergeCell ref="KVJ88:KVO88"/>
    <mergeCell ref="KSK88:KSP88"/>
    <mergeCell ref="KSR88:KSW88"/>
    <mergeCell ref="KSY88:KTD88"/>
    <mergeCell ref="KTF88:KTK88"/>
    <mergeCell ref="KTM88:KTR88"/>
    <mergeCell ref="KTT88:KTY88"/>
    <mergeCell ref="KQU88:KQZ88"/>
    <mergeCell ref="KRB88:KRG88"/>
    <mergeCell ref="KRI88:KRN88"/>
    <mergeCell ref="KRP88:KRU88"/>
    <mergeCell ref="KRW88:KSB88"/>
    <mergeCell ref="KSD88:KSI88"/>
    <mergeCell ref="KPE88:KPJ88"/>
    <mergeCell ref="KPL88:KPQ88"/>
    <mergeCell ref="KPS88:KPX88"/>
    <mergeCell ref="KPZ88:KQE88"/>
    <mergeCell ref="KQG88:KQL88"/>
    <mergeCell ref="KQN88:KQS88"/>
    <mergeCell ref="KNO88:KNT88"/>
    <mergeCell ref="KNV88:KOA88"/>
    <mergeCell ref="KOC88:KOH88"/>
    <mergeCell ref="KOJ88:KOO88"/>
    <mergeCell ref="KOQ88:KOV88"/>
    <mergeCell ref="KOX88:KPC88"/>
    <mergeCell ref="KLY88:KMD88"/>
    <mergeCell ref="KMF88:KMK88"/>
    <mergeCell ref="KMM88:KMR88"/>
    <mergeCell ref="KMT88:KMY88"/>
    <mergeCell ref="KNA88:KNF88"/>
    <mergeCell ref="KNH88:KNM88"/>
    <mergeCell ref="KKI88:KKN88"/>
    <mergeCell ref="KKP88:KKU88"/>
    <mergeCell ref="KKW88:KLB88"/>
    <mergeCell ref="KLD88:KLI88"/>
    <mergeCell ref="KLK88:KLP88"/>
    <mergeCell ref="KLR88:KLW88"/>
    <mergeCell ref="KIS88:KIX88"/>
    <mergeCell ref="KIZ88:KJE88"/>
    <mergeCell ref="KJG88:KJL88"/>
    <mergeCell ref="KJN88:KJS88"/>
    <mergeCell ref="KJU88:KJZ88"/>
    <mergeCell ref="KKB88:KKG88"/>
    <mergeCell ref="KHC88:KHH88"/>
    <mergeCell ref="KHJ88:KHO88"/>
    <mergeCell ref="KHQ88:KHV88"/>
    <mergeCell ref="KHX88:KIC88"/>
    <mergeCell ref="KIE88:KIJ88"/>
    <mergeCell ref="KIL88:KIQ88"/>
    <mergeCell ref="KFM88:KFR88"/>
    <mergeCell ref="KFT88:KFY88"/>
    <mergeCell ref="KGA88:KGF88"/>
    <mergeCell ref="KGH88:KGM88"/>
    <mergeCell ref="KGO88:KGT88"/>
    <mergeCell ref="KGV88:KHA88"/>
    <mergeCell ref="KDW88:KEB88"/>
    <mergeCell ref="KED88:KEI88"/>
    <mergeCell ref="KEK88:KEP88"/>
    <mergeCell ref="KER88:KEW88"/>
    <mergeCell ref="KEY88:KFD88"/>
    <mergeCell ref="KFF88:KFK88"/>
    <mergeCell ref="KCG88:KCL88"/>
    <mergeCell ref="KCN88:KCS88"/>
    <mergeCell ref="KCU88:KCZ88"/>
    <mergeCell ref="KDB88:KDG88"/>
    <mergeCell ref="KDI88:KDN88"/>
    <mergeCell ref="KDP88:KDU88"/>
    <mergeCell ref="KAQ88:KAV88"/>
    <mergeCell ref="KAX88:KBC88"/>
    <mergeCell ref="KBE88:KBJ88"/>
    <mergeCell ref="KBL88:KBQ88"/>
    <mergeCell ref="KBS88:KBX88"/>
    <mergeCell ref="KBZ88:KCE88"/>
    <mergeCell ref="JZA88:JZF88"/>
    <mergeCell ref="JZH88:JZM88"/>
    <mergeCell ref="JZO88:JZT88"/>
    <mergeCell ref="JZV88:KAA88"/>
    <mergeCell ref="KAC88:KAH88"/>
    <mergeCell ref="KAJ88:KAO88"/>
    <mergeCell ref="JXK88:JXP88"/>
    <mergeCell ref="JXR88:JXW88"/>
    <mergeCell ref="JXY88:JYD88"/>
    <mergeCell ref="JYF88:JYK88"/>
    <mergeCell ref="JYM88:JYR88"/>
    <mergeCell ref="JYT88:JYY88"/>
    <mergeCell ref="JVU88:JVZ88"/>
    <mergeCell ref="JWB88:JWG88"/>
    <mergeCell ref="JWI88:JWN88"/>
    <mergeCell ref="JWP88:JWU88"/>
    <mergeCell ref="JWW88:JXB88"/>
    <mergeCell ref="JXD88:JXI88"/>
    <mergeCell ref="JUE88:JUJ88"/>
    <mergeCell ref="JUL88:JUQ88"/>
    <mergeCell ref="JUS88:JUX88"/>
    <mergeCell ref="JUZ88:JVE88"/>
    <mergeCell ref="JVG88:JVL88"/>
    <mergeCell ref="JVN88:JVS88"/>
    <mergeCell ref="JSO88:JST88"/>
    <mergeCell ref="JSV88:JTA88"/>
    <mergeCell ref="JTC88:JTH88"/>
    <mergeCell ref="JTJ88:JTO88"/>
    <mergeCell ref="JTQ88:JTV88"/>
    <mergeCell ref="JTX88:JUC88"/>
    <mergeCell ref="JQY88:JRD88"/>
    <mergeCell ref="JRF88:JRK88"/>
    <mergeCell ref="JRM88:JRR88"/>
    <mergeCell ref="JRT88:JRY88"/>
    <mergeCell ref="JSA88:JSF88"/>
    <mergeCell ref="JSH88:JSM88"/>
    <mergeCell ref="JPI88:JPN88"/>
    <mergeCell ref="JPP88:JPU88"/>
    <mergeCell ref="JPW88:JQB88"/>
    <mergeCell ref="JQD88:JQI88"/>
    <mergeCell ref="JQK88:JQP88"/>
    <mergeCell ref="JQR88:JQW88"/>
    <mergeCell ref="JNS88:JNX88"/>
    <mergeCell ref="JNZ88:JOE88"/>
    <mergeCell ref="JOG88:JOL88"/>
    <mergeCell ref="JON88:JOS88"/>
    <mergeCell ref="JOU88:JOZ88"/>
    <mergeCell ref="JPB88:JPG88"/>
    <mergeCell ref="JMC88:JMH88"/>
    <mergeCell ref="JMJ88:JMO88"/>
    <mergeCell ref="JMQ88:JMV88"/>
    <mergeCell ref="JMX88:JNC88"/>
    <mergeCell ref="JNE88:JNJ88"/>
    <mergeCell ref="JNL88:JNQ88"/>
    <mergeCell ref="JKM88:JKR88"/>
    <mergeCell ref="JKT88:JKY88"/>
    <mergeCell ref="JLA88:JLF88"/>
    <mergeCell ref="JLH88:JLM88"/>
    <mergeCell ref="JLO88:JLT88"/>
    <mergeCell ref="JLV88:JMA88"/>
    <mergeCell ref="JIW88:JJB88"/>
    <mergeCell ref="JJD88:JJI88"/>
    <mergeCell ref="JJK88:JJP88"/>
    <mergeCell ref="JJR88:JJW88"/>
    <mergeCell ref="JJY88:JKD88"/>
    <mergeCell ref="JKF88:JKK88"/>
    <mergeCell ref="JHG88:JHL88"/>
    <mergeCell ref="JHN88:JHS88"/>
    <mergeCell ref="JHU88:JHZ88"/>
    <mergeCell ref="JIB88:JIG88"/>
    <mergeCell ref="JII88:JIN88"/>
    <mergeCell ref="JIP88:JIU88"/>
    <mergeCell ref="JFQ88:JFV88"/>
    <mergeCell ref="JFX88:JGC88"/>
    <mergeCell ref="JGE88:JGJ88"/>
    <mergeCell ref="JGL88:JGQ88"/>
    <mergeCell ref="JGS88:JGX88"/>
    <mergeCell ref="JGZ88:JHE88"/>
    <mergeCell ref="JEA88:JEF88"/>
    <mergeCell ref="JEH88:JEM88"/>
    <mergeCell ref="JEO88:JET88"/>
    <mergeCell ref="JEV88:JFA88"/>
    <mergeCell ref="JFC88:JFH88"/>
    <mergeCell ref="JFJ88:JFO88"/>
    <mergeCell ref="JCK88:JCP88"/>
    <mergeCell ref="JCR88:JCW88"/>
    <mergeCell ref="JCY88:JDD88"/>
    <mergeCell ref="JDF88:JDK88"/>
    <mergeCell ref="JDM88:JDR88"/>
    <mergeCell ref="JDT88:JDY88"/>
    <mergeCell ref="JAU88:JAZ88"/>
    <mergeCell ref="JBB88:JBG88"/>
    <mergeCell ref="JBI88:JBN88"/>
    <mergeCell ref="JBP88:JBU88"/>
    <mergeCell ref="JBW88:JCB88"/>
    <mergeCell ref="JCD88:JCI88"/>
    <mergeCell ref="IZE88:IZJ88"/>
    <mergeCell ref="IZL88:IZQ88"/>
    <mergeCell ref="IZS88:IZX88"/>
    <mergeCell ref="IZZ88:JAE88"/>
    <mergeCell ref="JAG88:JAL88"/>
    <mergeCell ref="JAN88:JAS88"/>
    <mergeCell ref="IXO88:IXT88"/>
    <mergeCell ref="IXV88:IYA88"/>
    <mergeCell ref="IYC88:IYH88"/>
    <mergeCell ref="IYJ88:IYO88"/>
    <mergeCell ref="IYQ88:IYV88"/>
    <mergeCell ref="IYX88:IZC88"/>
    <mergeCell ref="IVY88:IWD88"/>
    <mergeCell ref="IWF88:IWK88"/>
    <mergeCell ref="IWM88:IWR88"/>
    <mergeCell ref="IWT88:IWY88"/>
    <mergeCell ref="IXA88:IXF88"/>
    <mergeCell ref="IXH88:IXM88"/>
    <mergeCell ref="IUI88:IUN88"/>
    <mergeCell ref="IUP88:IUU88"/>
    <mergeCell ref="IUW88:IVB88"/>
    <mergeCell ref="IVD88:IVI88"/>
    <mergeCell ref="IVK88:IVP88"/>
    <mergeCell ref="IVR88:IVW88"/>
    <mergeCell ref="ISS88:ISX88"/>
    <mergeCell ref="ISZ88:ITE88"/>
    <mergeCell ref="ITG88:ITL88"/>
    <mergeCell ref="ITN88:ITS88"/>
    <mergeCell ref="ITU88:ITZ88"/>
    <mergeCell ref="IUB88:IUG88"/>
    <mergeCell ref="IRC88:IRH88"/>
    <mergeCell ref="IRJ88:IRO88"/>
    <mergeCell ref="IRQ88:IRV88"/>
    <mergeCell ref="IRX88:ISC88"/>
    <mergeCell ref="ISE88:ISJ88"/>
    <mergeCell ref="ISL88:ISQ88"/>
    <mergeCell ref="IPM88:IPR88"/>
    <mergeCell ref="IPT88:IPY88"/>
    <mergeCell ref="IQA88:IQF88"/>
    <mergeCell ref="IQH88:IQM88"/>
    <mergeCell ref="IQO88:IQT88"/>
    <mergeCell ref="IQV88:IRA88"/>
    <mergeCell ref="INW88:IOB88"/>
    <mergeCell ref="IOD88:IOI88"/>
    <mergeCell ref="IOK88:IOP88"/>
    <mergeCell ref="IOR88:IOW88"/>
    <mergeCell ref="IOY88:IPD88"/>
    <mergeCell ref="IPF88:IPK88"/>
    <mergeCell ref="IMG88:IML88"/>
    <mergeCell ref="IMN88:IMS88"/>
    <mergeCell ref="IMU88:IMZ88"/>
    <mergeCell ref="INB88:ING88"/>
    <mergeCell ref="INI88:INN88"/>
    <mergeCell ref="INP88:INU88"/>
    <mergeCell ref="IKQ88:IKV88"/>
    <mergeCell ref="IKX88:ILC88"/>
    <mergeCell ref="ILE88:ILJ88"/>
    <mergeCell ref="ILL88:ILQ88"/>
    <mergeCell ref="ILS88:ILX88"/>
    <mergeCell ref="ILZ88:IME88"/>
    <mergeCell ref="IJA88:IJF88"/>
    <mergeCell ref="IJH88:IJM88"/>
    <mergeCell ref="IJO88:IJT88"/>
    <mergeCell ref="IJV88:IKA88"/>
    <mergeCell ref="IKC88:IKH88"/>
    <mergeCell ref="IKJ88:IKO88"/>
    <mergeCell ref="IHK88:IHP88"/>
    <mergeCell ref="IHR88:IHW88"/>
    <mergeCell ref="IHY88:IID88"/>
    <mergeCell ref="IIF88:IIK88"/>
    <mergeCell ref="IIM88:IIR88"/>
    <mergeCell ref="IIT88:IIY88"/>
    <mergeCell ref="IFU88:IFZ88"/>
    <mergeCell ref="IGB88:IGG88"/>
    <mergeCell ref="IGI88:IGN88"/>
    <mergeCell ref="IGP88:IGU88"/>
    <mergeCell ref="IGW88:IHB88"/>
    <mergeCell ref="IHD88:IHI88"/>
    <mergeCell ref="IEE88:IEJ88"/>
    <mergeCell ref="IEL88:IEQ88"/>
    <mergeCell ref="IES88:IEX88"/>
    <mergeCell ref="IEZ88:IFE88"/>
    <mergeCell ref="IFG88:IFL88"/>
    <mergeCell ref="IFN88:IFS88"/>
    <mergeCell ref="ICO88:ICT88"/>
    <mergeCell ref="ICV88:IDA88"/>
    <mergeCell ref="IDC88:IDH88"/>
    <mergeCell ref="IDJ88:IDO88"/>
    <mergeCell ref="IDQ88:IDV88"/>
    <mergeCell ref="IDX88:IEC88"/>
    <mergeCell ref="IAY88:IBD88"/>
    <mergeCell ref="IBF88:IBK88"/>
    <mergeCell ref="IBM88:IBR88"/>
    <mergeCell ref="IBT88:IBY88"/>
    <mergeCell ref="ICA88:ICF88"/>
    <mergeCell ref="ICH88:ICM88"/>
    <mergeCell ref="HZI88:HZN88"/>
    <mergeCell ref="HZP88:HZU88"/>
    <mergeCell ref="HZW88:IAB88"/>
    <mergeCell ref="IAD88:IAI88"/>
    <mergeCell ref="IAK88:IAP88"/>
    <mergeCell ref="IAR88:IAW88"/>
    <mergeCell ref="HXS88:HXX88"/>
    <mergeCell ref="HXZ88:HYE88"/>
    <mergeCell ref="HYG88:HYL88"/>
    <mergeCell ref="HYN88:HYS88"/>
    <mergeCell ref="HYU88:HYZ88"/>
    <mergeCell ref="HZB88:HZG88"/>
    <mergeCell ref="HWC88:HWH88"/>
    <mergeCell ref="HWJ88:HWO88"/>
    <mergeCell ref="HWQ88:HWV88"/>
    <mergeCell ref="HWX88:HXC88"/>
    <mergeCell ref="HXE88:HXJ88"/>
    <mergeCell ref="HXL88:HXQ88"/>
    <mergeCell ref="HUM88:HUR88"/>
    <mergeCell ref="HUT88:HUY88"/>
    <mergeCell ref="HVA88:HVF88"/>
    <mergeCell ref="HVH88:HVM88"/>
    <mergeCell ref="HVO88:HVT88"/>
    <mergeCell ref="HVV88:HWA88"/>
    <mergeCell ref="HSW88:HTB88"/>
    <mergeCell ref="HTD88:HTI88"/>
    <mergeCell ref="HTK88:HTP88"/>
    <mergeCell ref="HTR88:HTW88"/>
    <mergeCell ref="HTY88:HUD88"/>
    <mergeCell ref="HUF88:HUK88"/>
    <mergeCell ref="HRG88:HRL88"/>
    <mergeCell ref="HRN88:HRS88"/>
    <mergeCell ref="HRU88:HRZ88"/>
    <mergeCell ref="HSB88:HSG88"/>
    <mergeCell ref="HSI88:HSN88"/>
    <mergeCell ref="HSP88:HSU88"/>
    <mergeCell ref="HPQ88:HPV88"/>
    <mergeCell ref="HPX88:HQC88"/>
    <mergeCell ref="HQE88:HQJ88"/>
    <mergeCell ref="HQL88:HQQ88"/>
    <mergeCell ref="HQS88:HQX88"/>
    <mergeCell ref="HQZ88:HRE88"/>
    <mergeCell ref="HOA88:HOF88"/>
    <mergeCell ref="HOH88:HOM88"/>
    <mergeCell ref="HOO88:HOT88"/>
    <mergeCell ref="HOV88:HPA88"/>
    <mergeCell ref="HPC88:HPH88"/>
    <mergeCell ref="HPJ88:HPO88"/>
    <mergeCell ref="HMK88:HMP88"/>
    <mergeCell ref="HMR88:HMW88"/>
    <mergeCell ref="HMY88:HND88"/>
    <mergeCell ref="HNF88:HNK88"/>
    <mergeCell ref="HNM88:HNR88"/>
    <mergeCell ref="HNT88:HNY88"/>
    <mergeCell ref="HKU88:HKZ88"/>
    <mergeCell ref="HLB88:HLG88"/>
    <mergeCell ref="HLI88:HLN88"/>
    <mergeCell ref="HLP88:HLU88"/>
    <mergeCell ref="HLW88:HMB88"/>
    <mergeCell ref="HMD88:HMI88"/>
    <mergeCell ref="HJE88:HJJ88"/>
    <mergeCell ref="HJL88:HJQ88"/>
    <mergeCell ref="HJS88:HJX88"/>
    <mergeCell ref="HJZ88:HKE88"/>
    <mergeCell ref="HKG88:HKL88"/>
    <mergeCell ref="HKN88:HKS88"/>
    <mergeCell ref="HHO88:HHT88"/>
    <mergeCell ref="HHV88:HIA88"/>
    <mergeCell ref="HIC88:HIH88"/>
    <mergeCell ref="HIJ88:HIO88"/>
    <mergeCell ref="HIQ88:HIV88"/>
    <mergeCell ref="HIX88:HJC88"/>
    <mergeCell ref="HFY88:HGD88"/>
    <mergeCell ref="HGF88:HGK88"/>
    <mergeCell ref="HGM88:HGR88"/>
    <mergeCell ref="HGT88:HGY88"/>
    <mergeCell ref="HHA88:HHF88"/>
    <mergeCell ref="HHH88:HHM88"/>
    <mergeCell ref="HEI88:HEN88"/>
    <mergeCell ref="HEP88:HEU88"/>
    <mergeCell ref="HEW88:HFB88"/>
    <mergeCell ref="HFD88:HFI88"/>
    <mergeCell ref="HFK88:HFP88"/>
    <mergeCell ref="HFR88:HFW88"/>
    <mergeCell ref="HCS88:HCX88"/>
    <mergeCell ref="HCZ88:HDE88"/>
    <mergeCell ref="HDG88:HDL88"/>
    <mergeCell ref="HDN88:HDS88"/>
    <mergeCell ref="HDU88:HDZ88"/>
    <mergeCell ref="HEB88:HEG88"/>
    <mergeCell ref="HBC88:HBH88"/>
    <mergeCell ref="HBJ88:HBO88"/>
    <mergeCell ref="HBQ88:HBV88"/>
    <mergeCell ref="HBX88:HCC88"/>
    <mergeCell ref="HCE88:HCJ88"/>
    <mergeCell ref="HCL88:HCQ88"/>
    <mergeCell ref="GZM88:GZR88"/>
    <mergeCell ref="GZT88:GZY88"/>
    <mergeCell ref="HAA88:HAF88"/>
    <mergeCell ref="HAH88:HAM88"/>
    <mergeCell ref="HAO88:HAT88"/>
    <mergeCell ref="HAV88:HBA88"/>
    <mergeCell ref="GXW88:GYB88"/>
    <mergeCell ref="GYD88:GYI88"/>
    <mergeCell ref="GYK88:GYP88"/>
    <mergeCell ref="GYR88:GYW88"/>
    <mergeCell ref="GYY88:GZD88"/>
    <mergeCell ref="GZF88:GZK88"/>
    <mergeCell ref="GWG88:GWL88"/>
    <mergeCell ref="GWN88:GWS88"/>
    <mergeCell ref="GWU88:GWZ88"/>
    <mergeCell ref="GXB88:GXG88"/>
    <mergeCell ref="GXI88:GXN88"/>
    <mergeCell ref="GXP88:GXU88"/>
    <mergeCell ref="GUQ88:GUV88"/>
    <mergeCell ref="GUX88:GVC88"/>
    <mergeCell ref="GVE88:GVJ88"/>
    <mergeCell ref="GVL88:GVQ88"/>
    <mergeCell ref="GVS88:GVX88"/>
    <mergeCell ref="GVZ88:GWE88"/>
    <mergeCell ref="GTA88:GTF88"/>
    <mergeCell ref="GTH88:GTM88"/>
    <mergeCell ref="GTO88:GTT88"/>
    <mergeCell ref="GTV88:GUA88"/>
    <mergeCell ref="GUC88:GUH88"/>
    <mergeCell ref="GUJ88:GUO88"/>
    <mergeCell ref="GRK88:GRP88"/>
    <mergeCell ref="GRR88:GRW88"/>
    <mergeCell ref="GRY88:GSD88"/>
    <mergeCell ref="GSF88:GSK88"/>
    <mergeCell ref="GSM88:GSR88"/>
    <mergeCell ref="GST88:GSY88"/>
    <mergeCell ref="GPU88:GPZ88"/>
    <mergeCell ref="GQB88:GQG88"/>
    <mergeCell ref="GQI88:GQN88"/>
    <mergeCell ref="GQP88:GQU88"/>
    <mergeCell ref="GQW88:GRB88"/>
    <mergeCell ref="GRD88:GRI88"/>
    <mergeCell ref="GOE88:GOJ88"/>
    <mergeCell ref="GOL88:GOQ88"/>
    <mergeCell ref="GOS88:GOX88"/>
    <mergeCell ref="GOZ88:GPE88"/>
    <mergeCell ref="GPG88:GPL88"/>
    <mergeCell ref="GPN88:GPS88"/>
    <mergeCell ref="GMO88:GMT88"/>
    <mergeCell ref="GMV88:GNA88"/>
    <mergeCell ref="GNC88:GNH88"/>
    <mergeCell ref="GNJ88:GNO88"/>
    <mergeCell ref="GNQ88:GNV88"/>
    <mergeCell ref="GNX88:GOC88"/>
    <mergeCell ref="GKY88:GLD88"/>
    <mergeCell ref="GLF88:GLK88"/>
    <mergeCell ref="GLM88:GLR88"/>
    <mergeCell ref="GLT88:GLY88"/>
    <mergeCell ref="GMA88:GMF88"/>
    <mergeCell ref="GMH88:GMM88"/>
    <mergeCell ref="GJI88:GJN88"/>
    <mergeCell ref="GJP88:GJU88"/>
    <mergeCell ref="GJW88:GKB88"/>
    <mergeCell ref="GKD88:GKI88"/>
    <mergeCell ref="GKK88:GKP88"/>
    <mergeCell ref="GKR88:GKW88"/>
    <mergeCell ref="GHS88:GHX88"/>
    <mergeCell ref="GHZ88:GIE88"/>
    <mergeCell ref="GIG88:GIL88"/>
    <mergeCell ref="GIN88:GIS88"/>
    <mergeCell ref="GIU88:GIZ88"/>
    <mergeCell ref="GJB88:GJG88"/>
    <mergeCell ref="GGC88:GGH88"/>
    <mergeCell ref="GGJ88:GGO88"/>
    <mergeCell ref="GGQ88:GGV88"/>
    <mergeCell ref="GGX88:GHC88"/>
    <mergeCell ref="GHE88:GHJ88"/>
    <mergeCell ref="GHL88:GHQ88"/>
    <mergeCell ref="GEM88:GER88"/>
    <mergeCell ref="GET88:GEY88"/>
    <mergeCell ref="GFA88:GFF88"/>
    <mergeCell ref="GFH88:GFM88"/>
    <mergeCell ref="GFO88:GFT88"/>
    <mergeCell ref="GFV88:GGA88"/>
    <mergeCell ref="GCW88:GDB88"/>
    <mergeCell ref="GDD88:GDI88"/>
    <mergeCell ref="GDK88:GDP88"/>
    <mergeCell ref="GDR88:GDW88"/>
    <mergeCell ref="GDY88:GED88"/>
    <mergeCell ref="GEF88:GEK88"/>
    <mergeCell ref="GBG88:GBL88"/>
    <mergeCell ref="GBN88:GBS88"/>
    <mergeCell ref="GBU88:GBZ88"/>
    <mergeCell ref="GCB88:GCG88"/>
    <mergeCell ref="GCI88:GCN88"/>
    <mergeCell ref="GCP88:GCU88"/>
    <mergeCell ref="FZQ88:FZV88"/>
    <mergeCell ref="FZX88:GAC88"/>
    <mergeCell ref="GAE88:GAJ88"/>
    <mergeCell ref="GAL88:GAQ88"/>
    <mergeCell ref="GAS88:GAX88"/>
    <mergeCell ref="GAZ88:GBE88"/>
    <mergeCell ref="FYA88:FYF88"/>
    <mergeCell ref="FYH88:FYM88"/>
    <mergeCell ref="FYO88:FYT88"/>
    <mergeCell ref="FYV88:FZA88"/>
    <mergeCell ref="FZC88:FZH88"/>
    <mergeCell ref="FZJ88:FZO88"/>
    <mergeCell ref="FWK88:FWP88"/>
    <mergeCell ref="FWR88:FWW88"/>
    <mergeCell ref="FWY88:FXD88"/>
    <mergeCell ref="FXF88:FXK88"/>
    <mergeCell ref="FXM88:FXR88"/>
    <mergeCell ref="FXT88:FXY88"/>
    <mergeCell ref="FUU88:FUZ88"/>
    <mergeCell ref="FVB88:FVG88"/>
    <mergeCell ref="FVI88:FVN88"/>
    <mergeCell ref="FVP88:FVU88"/>
    <mergeCell ref="FVW88:FWB88"/>
    <mergeCell ref="FWD88:FWI88"/>
    <mergeCell ref="FTE88:FTJ88"/>
    <mergeCell ref="FTL88:FTQ88"/>
    <mergeCell ref="FTS88:FTX88"/>
    <mergeCell ref="FTZ88:FUE88"/>
    <mergeCell ref="FUG88:FUL88"/>
    <mergeCell ref="FUN88:FUS88"/>
    <mergeCell ref="FRO88:FRT88"/>
    <mergeCell ref="FRV88:FSA88"/>
    <mergeCell ref="FSC88:FSH88"/>
    <mergeCell ref="FSJ88:FSO88"/>
    <mergeCell ref="FSQ88:FSV88"/>
    <mergeCell ref="FSX88:FTC88"/>
    <mergeCell ref="FPY88:FQD88"/>
    <mergeCell ref="FQF88:FQK88"/>
    <mergeCell ref="FQM88:FQR88"/>
    <mergeCell ref="FQT88:FQY88"/>
    <mergeCell ref="FRA88:FRF88"/>
    <mergeCell ref="FRH88:FRM88"/>
    <mergeCell ref="FOI88:FON88"/>
    <mergeCell ref="FOP88:FOU88"/>
    <mergeCell ref="FOW88:FPB88"/>
    <mergeCell ref="FPD88:FPI88"/>
    <mergeCell ref="FPK88:FPP88"/>
    <mergeCell ref="FPR88:FPW88"/>
    <mergeCell ref="FMS88:FMX88"/>
    <mergeCell ref="FMZ88:FNE88"/>
    <mergeCell ref="FNG88:FNL88"/>
    <mergeCell ref="FNN88:FNS88"/>
    <mergeCell ref="FNU88:FNZ88"/>
    <mergeCell ref="FOB88:FOG88"/>
    <mergeCell ref="FLC88:FLH88"/>
    <mergeCell ref="FLJ88:FLO88"/>
    <mergeCell ref="FLQ88:FLV88"/>
    <mergeCell ref="FLX88:FMC88"/>
    <mergeCell ref="FME88:FMJ88"/>
    <mergeCell ref="FML88:FMQ88"/>
    <mergeCell ref="FJM88:FJR88"/>
    <mergeCell ref="FJT88:FJY88"/>
    <mergeCell ref="FKA88:FKF88"/>
    <mergeCell ref="FKH88:FKM88"/>
    <mergeCell ref="FKO88:FKT88"/>
    <mergeCell ref="FKV88:FLA88"/>
    <mergeCell ref="FHW88:FIB88"/>
    <mergeCell ref="FID88:FII88"/>
    <mergeCell ref="FIK88:FIP88"/>
    <mergeCell ref="FIR88:FIW88"/>
    <mergeCell ref="FIY88:FJD88"/>
    <mergeCell ref="FJF88:FJK88"/>
    <mergeCell ref="FGG88:FGL88"/>
    <mergeCell ref="FGN88:FGS88"/>
    <mergeCell ref="FGU88:FGZ88"/>
    <mergeCell ref="FHB88:FHG88"/>
    <mergeCell ref="FHI88:FHN88"/>
    <mergeCell ref="FHP88:FHU88"/>
    <mergeCell ref="FEQ88:FEV88"/>
    <mergeCell ref="FEX88:FFC88"/>
    <mergeCell ref="FFE88:FFJ88"/>
    <mergeCell ref="FFL88:FFQ88"/>
    <mergeCell ref="FFS88:FFX88"/>
    <mergeCell ref="FFZ88:FGE88"/>
    <mergeCell ref="FDA88:FDF88"/>
    <mergeCell ref="FDH88:FDM88"/>
    <mergeCell ref="FDO88:FDT88"/>
    <mergeCell ref="FDV88:FEA88"/>
    <mergeCell ref="FEC88:FEH88"/>
    <mergeCell ref="FEJ88:FEO88"/>
    <mergeCell ref="FBK88:FBP88"/>
    <mergeCell ref="FBR88:FBW88"/>
    <mergeCell ref="FBY88:FCD88"/>
    <mergeCell ref="FCF88:FCK88"/>
    <mergeCell ref="FCM88:FCR88"/>
    <mergeCell ref="FCT88:FCY88"/>
    <mergeCell ref="EZU88:EZZ88"/>
    <mergeCell ref="FAB88:FAG88"/>
    <mergeCell ref="FAI88:FAN88"/>
    <mergeCell ref="FAP88:FAU88"/>
    <mergeCell ref="FAW88:FBB88"/>
    <mergeCell ref="FBD88:FBI88"/>
    <mergeCell ref="EYE88:EYJ88"/>
    <mergeCell ref="EYL88:EYQ88"/>
    <mergeCell ref="EYS88:EYX88"/>
    <mergeCell ref="EYZ88:EZE88"/>
    <mergeCell ref="EZG88:EZL88"/>
    <mergeCell ref="EZN88:EZS88"/>
    <mergeCell ref="EWO88:EWT88"/>
    <mergeCell ref="EWV88:EXA88"/>
    <mergeCell ref="EXC88:EXH88"/>
    <mergeCell ref="EXJ88:EXO88"/>
    <mergeCell ref="EXQ88:EXV88"/>
    <mergeCell ref="EXX88:EYC88"/>
    <mergeCell ref="EUY88:EVD88"/>
    <mergeCell ref="EVF88:EVK88"/>
    <mergeCell ref="EVM88:EVR88"/>
    <mergeCell ref="EVT88:EVY88"/>
    <mergeCell ref="EWA88:EWF88"/>
    <mergeCell ref="EWH88:EWM88"/>
    <mergeCell ref="ETI88:ETN88"/>
    <mergeCell ref="ETP88:ETU88"/>
    <mergeCell ref="ETW88:EUB88"/>
    <mergeCell ref="EUD88:EUI88"/>
    <mergeCell ref="EUK88:EUP88"/>
    <mergeCell ref="EUR88:EUW88"/>
    <mergeCell ref="ERS88:ERX88"/>
    <mergeCell ref="ERZ88:ESE88"/>
    <mergeCell ref="ESG88:ESL88"/>
    <mergeCell ref="ESN88:ESS88"/>
    <mergeCell ref="ESU88:ESZ88"/>
    <mergeCell ref="ETB88:ETG88"/>
    <mergeCell ref="EQC88:EQH88"/>
    <mergeCell ref="EQJ88:EQO88"/>
    <mergeCell ref="EQQ88:EQV88"/>
    <mergeCell ref="EQX88:ERC88"/>
    <mergeCell ref="ERE88:ERJ88"/>
    <mergeCell ref="ERL88:ERQ88"/>
    <mergeCell ref="EOM88:EOR88"/>
    <mergeCell ref="EOT88:EOY88"/>
    <mergeCell ref="EPA88:EPF88"/>
    <mergeCell ref="EPH88:EPM88"/>
    <mergeCell ref="EPO88:EPT88"/>
    <mergeCell ref="EPV88:EQA88"/>
    <mergeCell ref="EMW88:ENB88"/>
    <mergeCell ref="END88:ENI88"/>
    <mergeCell ref="ENK88:ENP88"/>
    <mergeCell ref="ENR88:ENW88"/>
    <mergeCell ref="ENY88:EOD88"/>
    <mergeCell ref="EOF88:EOK88"/>
    <mergeCell ref="ELG88:ELL88"/>
    <mergeCell ref="ELN88:ELS88"/>
    <mergeCell ref="ELU88:ELZ88"/>
    <mergeCell ref="EMB88:EMG88"/>
    <mergeCell ref="EMI88:EMN88"/>
    <mergeCell ref="EMP88:EMU88"/>
    <mergeCell ref="EJQ88:EJV88"/>
    <mergeCell ref="EJX88:EKC88"/>
    <mergeCell ref="EKE88:EKJ88"/>
    <mergeCell ref="EKL88:EKQ88"/>
    <mergeCell ref="EKS88:EKX88"/>
    <mergeCell ref="EKZ88:ELE88"/>
    <mergeCell ref="EIA88:EIF88"/>
    <mergeCell ref="EIH88:EIM88"/>
    <mergeCell ref="EIO88:EIT88"/>
    <mergeCell ref="EIV88:EJA88"/>
    <mergeCell ref="EJC88:EJH88"/>
    <mergeCell ref="EJJ88:EJO88"/>
    <mergeCell ref="EGK88:EGP88"/>
    <mergeCell ref="EGR88:EGW88"/>
    <mergeCell ref="EGY88:EHD88"/>
    <mergeCell ref="EHF88:EHK88"/>
    <mergeCell ref="EHM88:EHR88"/>
    <mergeCell ref="EHT88:EHY88"/>
    <mergeCell ref="EEU88:EEZ88"/>
    <mergeCell ref="EFB88:EFG88"/>
    <mergeCell ref="EFI88:EFN88"/>
    <mergeCell ref="EFP88:EFU88"/>
    <mergeCell ref="EFW88:EGB88"/>
    <mergeCell ref="EGD88:EGI88"/>
    <mergeCell ref="EDE88:EDJ88"/>
    <mergeCell ref="EDL88:EDQ88"/>
    <mergeCell ref="EDS88:EDX88"/>
    <mergeCell ref="EDZ88:EEE88"/>
    <mergeCell ref="EEG88:EEL88"/>
    <mergeCell ref="EEN88:EES88"/>
    <mergeCell ref="EBO88:EBT88"/>
    <mergeCell ref="EBV88:ECA88"/>
    <mergeCell ref="ECC88:ECH88"/>
    <mergeCell ref="ECJ88:ECO88"/>
    <mergeCell ref="ECQ88:ECV88"/>
    <mergeCell ref="ECX88:EDC88"/>
    <mergeCell ref="DZY88:EAD88"/>
    <mergeCell ref="EAF88:EAK88"/>
    <mergeCell ref="EAM88:EAR88"/>
    <mergeCell ref="EAT88:EAY88"/>
    <mergeCell ref="EBA88:EBF88"/>
    <mergeCell ref="EBH88:EBM88"/>
    <mergeCell ref="DYI88:DYN88"/>
    <mergeCell ref="DYP88:DYU88"/>
    <mergeCell ref="DYW88:DZB88"/>
    <mergeCell ref="DZD88:DZI88"/>
    <mergeCell ref="DZK88:DZP88"/>
    <mergeCell ref="DZR88:DZW88"/>
    <mergeCell ref="DWS88:DWX88"/>
    <mergeCell ref="DWZ88:DXE88"/>
    <mergeCell ref="DXG88:DXL88"/>
    <mergeCell ref="DXN88:DXS88"/>
    <mergeCell ref="DXU88:DXZ88"/>
    <mergeCell ref="DYB88:DYG88"/>
    <mergeCell ref="DVC88:DVH88"/>
    <mergeCell ref="DVJ88:DVO88"/>
    <mergeCell ref="DVQ88:DVV88"/>
    <mergeCell ref="DVX88:DWC88"/>
    <mergeCell ref="DWE88:DWJ88"/>
    <mergeCell ref="DWL88:DWQ88"/>
    <mergeCell ref="DTM88:DTR88"/>
    <mergeCell ref="DTT88:DTY88"/>
    <mergeCell ref="DUA88:DUF88"/>
    <mergeCell ref="DUH88:DUM88"/>
    <mergeCell ref="DUO88:DUT88"/>
    <mergeCell ref="DUV88:DVA88"/>
    <mergeCell ref="DRW88:DSB88"/>
    <mergeCell ref="DSD88:DSI88"/>
    <mergeCell ref="DSK88:DSP88"/>
    <mergeCell ref="DSR88:DSW88"/>
    <mergeCell ref="DSY88:DTD88"/>
    <mergeCell ref="DTF88:DTK88"/>
    <mergeCell ref="DQG88:DQL88"/>
    <mergeCell ref="DQN88:DQS88"/>
    <mergeCell ref="DQU88:DQZ88"/>
    <mergeCell ref="DRB88:DRG88"/>
    <mergeCell ref="DRI88:DRN88"/>
    <mergeCell ref="DRP88:DRU88"/>
    <mergeCell ref="DOQ88:DOV88"/>
    <mergeCell ref="DOX88:DPC88"/>
    <mergeCell ref="DPE88:DPJ88"/>
    <mergeCell ref="DPL88:DPQ88"/>
    <mergeCell ref="DPS88:DPX88"/>
    <mergeCell ref="DPZ88:DQE88"/>
    <mergeCell ref="DNA88:DNF88"/>
    <mergeCell ref="DNH88:DNM88"/>
    <mergeCell ref="DNO88:DNT88"/>
    <mergeCell ref="DNV88:DOA88"/>
    <mergeCell ref="DOC88:DOH88"/>
    <mergeCell ref="DOJ88:DOO88"/>
    <mergeCell ref="DLK88:DLP88"/>
    <mergeCell ref="DLR88:DLW88"/>
    <mergeCell ref="DLY88:DMD88"/>
    <mergeCell ref="DMF88:DMK88"/>
    <mergeCell ref="DMM88:DMR88"/>
    <mergeCell ref="DMT88:DMY88"/>
    <mergeCell ref="DJU88:DJZ88"/>
    <mergeCell ref="DKB88:DKG88"/>
    <mergeCell ref="DKI88:DKN88"/>
    <mergeCell ref="DKP88:DKU88"/>
    <mergeCell ref="DKW88:DLB88"/>
    <mergeCell ref="DLD88:DLI88"/>
    <mergeCell ref="DIE88:DIJ88"/>
    <mergeCell ref="DIL88:DIQ88"/>
    <mergeCell ref="DIS88:DIX88"/>
    <mergeCell ref="DIZ88:DJE88"/>
    <mergeCell ref="DJG88:DJL88"/>
    <mergeCell ref="DJN88:DJS88"/>
    <mergeCell ref="DGO88:DGT88"/>
    <mergeCell ref="DGV88:DHA88"/>
    <mergeCell ref="DHC88:DHH88"/>
    <mergeCell ref="DHJ88:DHO88"/>
    <mergeCell ref="DHQ88:DHV88"/>
    <mergeCell ref="DHX88:DIC88"/>
    <mergeCell ref="DEY88:DFD88"/>
    <mergeCell ref="DFF88:DFK88"/>
    <mergeCell ref="DFM88:DFR88"/>
    <mergeCell ref="DFT88:DFY88"/>
    <mergeCell ref="DGA88:DGF88"/>
    <mergeCell ref="DGH88:DGM88"/>
    <mergeCell ref="DDI88:DDN88"/>
    <mergeCell ref="DDP88:DDU88"/>
    <mergeCell ref="DDW88:DEB88"/>
    <mergeCell ref="DED88:DEI88"/>
    <mergeCell ref="DEK88:DEP88"/>
    <mergeCell ref="DER88:DEW88"/>
    <mergeCell ref="DBS88:DBX88"/>
    <mergeCell ref="DBZ88:DCE88"/>
    <mergeCell ref="DCG88:DCL88"/>
    <mergeCell ref="DCN88:DCS88"/>
    <mergeCell ref="DCU88:DCZ88"/>
    <mergeCell ref="DDB88:DDG88"/>
    <mergeCell ref="DAC88:DAH88"/>
    <mergeCell ref="DAJ88:DAO88"/>
    <mergeCell ref="DAQ88:DAV88"/>
    <mergeCell ref="DAX88:DBC88"/>
    <mergeCell ref="DBE88:DBJ88"/>
    <mergeCell ref="DBL88:DBQ88"/>
    <mergeCell ref="CYM88:CYR88"/>
    <mergeCell ref="CYT88:CYY88"/>
    <mergeCell ref="CZA88:CZF88"/>
    <mergeCell ref="CZH88:CZM88"/>
    <mergeCell ref="CZO88:CZT88"/>
    <mergeCell ref="CZV88:DAA88"/>
    <mergeCell ref="CWW88:CXB88"/>
    <mergeCell ref="CXD88:CXI88"/>
    <mergeCell ref="CXK88:CXP88"/>
    <mergeCell ref="CXR88:CXW88"/>
    <mergeCell ref="CXY88:CYD88"/>
    <mergeCell ref="CYF88:CYK88"/>
    <mergeCell ref="CVG88:CVL88"/>
    <mergeCell ref="CVN88:CVS88"/>
    <mergeCell ref="CVU88:CVZ88"/>
    <mergeCell ref="CWB88:CWG88"/>
    <mergeCell ref="CWI88:CWN88"/>
    <mergeCell ref="CWP88:CWU88"/>
    <mergeCell ref="CTQ88:CTV88"/>
    <mergeCell ref="CTX88:CUC88"/>
    <mergeCell ref="CUE88:CUJ88"/>
    <mergeCell ref="CUL88:CUQ88"/>
    <mergeCell ref="CUS88:CUX88"/>
    <mergeCell ref="CUZ88:CVE88"/>
    <mergeCell ref="CSA88:CSF88"/>
    <mergeCell ref="CSH88:CSM88"/>
    <mergeCell ref="CSO88:CST88"/>
    <mergeCell ref="CSV88:CTA88"/>
    <mergeCell ref="CTC88:CTH88"/>
    <mergeCell ref="CTJ88:CTO88"/>
    <mergeCell ref="CQK88:CQP88"/>
    <mergeCell ref="CQR88:CQW88"/>
    <mergeCell ref="CQY88:CRD88"/>
    <mergeCell ref="CRF88:CRK88"/>
    <mergeCell ref="CRM88:CRR88"/>
    <mergeCell ref="CRT88:CRY88"/>
    <mergeCell ref="COU88:COZ88"/>
    <mergeCell ref="CPB88:CPG88"/>
    <mergeCell ref="CPI88:CPN88"/>
    <mergeCell ref="CPP88:CPU88"/>
    <mergeCell ref="CPW88:CQB88"/>
    <mergeCell ref="CQD88:CQI88"/>
    <mergeCell ref="CNE88:CNJ88"/>
    <mergeCell ref="CNL88:CNQ88"/>
    <mergeCell ref="CNS88:CNX88"/>
    <mergeCell ref="CNZ88:COE88"/>
    <mergeCell ref="COG88:COL88"/>
    <mergeCell ref="CON88:COS88"/>
    <mergeCell ref="CLO88:CLT88"/>
    <mergeCell ref="CLV88:CMA88"/>
    <mergeCell ref="CMC88:CMH88"/>
    <mergeCell ref="CMJ88:CMO88"/>
    <mergeCell ref="CMQ88:CMV88"/>
    <mergeCell ref="CMX88:CNC88"/>
    <mergeCell ref="CJY88:CKD88"/>
    <mergeCell ref="CKF88:CKK88"/>
    <mergeCell ref="CKM88:CKR88"/>
    <mergeCell ref="CKT88:CKY88"/>
    <mergeCell ref="CLA88:CLF88"/>
    <mergeCell ref="CLH88:CLM88"/>
    <mergeCell ref="CII88:CIN88"/>
    <mergeCell ref="CIP88:CIU88"/>
    <mergeCell ref="CIW88:CJB88"/>
    <mergeCell ref="CJD88:CJI88"/>
    <mergeCell ref="CJK88:CJP88"/>
    <mergeCell ref="CJR88:CJW88"/>
    <mergeCell ref="CGS88:CGX88"/>
    <mergeCell ref="CGZ88:CHE88"/>
    <mergeCell ref="CHG88:CHL88"/>
    <mergeCell ref="CHN88:CHS88"/>
    <mergeCell ref="CHU88:CHZ88"/>
    <mergeCell ref="CIB88:CIG88"/>
    <mergeCell ref="CFC88:CFH88"/>
    <mergeCell ref="CFJ88:CFO88"/>
    <mergeCell ref="CFQ88:CFV88"/>
    <mergeCell ref="CFX88:CGC88"/>
    <mergeCell ref="CGE88:CGJ88"/>
    <mergeCell ref="CGL88:CGQ88"/>
    <mergeCell ref="CDM88:CDR88"/>
    <mergeCell ref="CDT88:CDY88"/>
    <mergeCell ref="CEA88:CEF88"/>
    <mergeCell ref="CEH88:CEM88"/>
    <mergeCell ref="CEO88:CET88"/>
    <mergeCell ref="CEV88:CFA88"/>
    <mergeCell ref="CBW88:CCB88"/>
    <mergeCell ref="CCD88:CCI88"/>
    <mergeCell ref="CCK88:CCP88"/>
    <mergeCell ref="CCR88:CCW88"/>
    <mergeCell ref="CCY88:CDD88"/>
    <mergeCell ref="CDF88:CDK88"/>
    <mergeCell ref="CAG88:CAL88"/>
    <mergeCell ref="CAN88:CAS88"/>
    <mergeCell ref="CAU88:CAZ88"/>
    <mergeCell ref="CBB88:CBG88"/>
    <mergeCell ref="CBI88:CBN88"/>
    <mergeCell ref="CBP88:CBU88"/>
    <mergeCell ref="BYQ88:BYV88"/>
    <mergeCell ref="BYX88:BZC88"/>
    <mergeCell ref="BZE88:BZJ88"/>
    <mergeCell ref="BZL88:BZQ88"/>
    <mergeCell ref="BZS88:BZX88"/>
    <mergeCell ref="BZZ88:CAE88"/>
    <mergeCell ref="BXA88:BXF88"/>
    <mergeCell ref="BXH88:BXM88"/>
    <mergeCell ref="BXO88:BXT88"/>
    <mergeCell ref="BXV88:BYA88"/>
    <mergeCell ref="BYC88:BYH88"/>
    <mergeCell ref="BYJ88:BYO88"/>
    <mergeCell ref="BVK88:BVP88"/>
    <mergeCell ref="BVR88:BVW88"/>
    <mergeCell ref="BVY88:BWD88"/>
    <mergeCell ref="BWF88:BWK88"/>
    <mergeCell ref="BWM88:BWR88"/>
    <mergeCell ref="BWT88:BWY88"/>
    <mergeCell ref="BTU88:BTZ88"/>
    <mergeCell ref="BUB88:BUG88"/>
    <mergeCell ref="BUI88:BUN88"/>
    <mergeCell ref="BUP88:BUU88"/>
    <mergeCell ref="BUW88:BVB88"/>
    <mergeCell ref="BVD88:BVI88"/>
    <mergeCell ref="BSE88:BSJ88"/>
    <mergeCell ref="BSL88:BSQ88"/>
    <mergeCell ref="BSS88:BSX88"/>
    <mergeCell ref="BSZ88:BTE88"/>
    <mergeCell ref="BTG88:BTL88"/>
    <mergeCell ref="BTN88:BTS88"/>
    <mergeCell ref="BQO88:BQT88"/>
    <mergeCell ref="BQV88:BRA88"/>
    <mergeCell ref="BRC88:BRH88"/>
    <mergeCell ref="BRJ88:BRO88"/>
    <mergeCell ref="BRQ88:BRV88"/>
    <mergeCell ref="BRX88:BSC88"/>
    <mergeCell ref="BOY88:BPD88"/>
    <mergeCell ref="BPF88:BPK88"/>
    <mergeCell ref="BPM88:BPR88"/>
    <mergeCell ref="BPT88:BPY88"/>
    <mergeCell ref="BQA88:BQF88"/>
    <mergeCell ref="BQH88:BQM88"/>
    <mergeCell ref="BNI88:BNN88"/>
    <mergeCell ref="BNP88:BNU88"/>
    <mergeCell ref="BNW88:BOB88"/>
    <mergeCell ref="BOD88:BOI88"/>
    <mergeCell ref="BOK88:BOP88"/>
    <mergeCell ref="BOR88:BOW88"/>
    <mergeCell ref="BLS88:BLX88"/>
    <mergeCell ref="BLZ88:BME88"/>
    <mergeCell ref="BMG88:BML88"/>
    <mergeCell ref="BMN88:BMS88"/>
    <mergeCell ref="BMU88:BMZ88"/>
    <mergeCell ref="BNB88:BNG88"/>
    <mergeCell ref="BKC88:BKH88"/>
    <mergeCell ref="BKJ88:BKO88"/>
    <mergeCell ref="BKQ88:BKV88"/>
    <mergeCell ref="BKX88:BLC88"/>
    <mergeCell ref="BLE88:BLJ88"/>
    <mergeCell ref="BLL88:BLQ88"/>
    <mergeCell ref="BIM88:BIR88"/>
    <mergeCell ref="BIT88:BIY88"/>
    <mergeCell ref="BJA88:BJF88"/>
    <mergeCell ref="BJH88:BJM88"/>
    <mergeCell ref="BJO88:BJT88"/>
    <mergeCell ref="BJV88:BKA88"/>
    <mergeCell ref="BGW88:BHB88"/>
    <mergeCell ref="BHD88:BHI88"/>
    <mergeCell ref="BHK88:BHP88"/>
    <mergeCell ref="BHR88:BHW88"/>
    <mergeCell ref="BHY88:BID88"/>
    <mergeCell ref="BIF88:BIK88"/>
    <mergeCell ref="BFG88:BFL88"/>
    <mergeCell ref="BFN88:BFS88"/>
    <mergeCell ref="BFU88:BFZ88"/>
    <mergeCell ref="BGB88:BGG88"/>
    <mergeCell ref="BGI88:BGN88"/>
    <mergeCell ref="BGP88:BGU88"/>
    <mergeCell ref="BDQ88:BDV88"/>
    <mergeCell ref="BDX88:BEC88"/>
    <mergeCell ref="BEE88:BEJ88"/>
    <mergeCell ref="BEL88:BEQ88"/>
    <mergeCell ref="BES88:BEX88"/>
    <mergeCell ref="BEZ88:BFE88"/>
    <mergeCell ref="BCA88:BCF88"/>
    <mergeCell ref="BCH88:BCM88"/>
    <mergeCell ref="BCO88:BCT88"/>
    <mergeCell ref="BCV88:BDA88"/>
    <mergeCell ref="BDC88:BDH88"/>
    <mergeCell ref="BDJ88:BDO88"/>
    <mergeCell ref="BAK88:BAP88"/>
    <mergeCell ref="BAR88:BAW88"/>
    <mergeCell ref="BAY88:BBD88"/>
    <mergeCell ref="BBF88:BBK88"/>
    <mergeCell ref="BBM88:BBR88"/>
    <mergeCell ref="BBT88:BBY88"/>
    <mergeCell ref="AYU88:AYZ88"/>
    <mergeCell ref="AZB88:AZG88"/>
    <mergeCell ref="AZI88:AZN88"/>
    <mergeCell ref="AZP88:AZU88"/>
    <mergeCell ref="AZW88:BAB88"/>
    <mergeCell ref="BAD88:BAI88"/>
    <mergeCell ref="AXE88:AXJ88"/>
    <mergeCell ref="AXL88:AXQ88"/>
    <mergeCell ref="AXS88:AXX88"/>
    <mergeCell ref="AXZ88:AYE88"/>
    <mergeCell ref="AYG88:AYL88"/>
    <mergeCell ref="AYN88:AYS88"/>
    <mergeCell ref="AVO88:AVT88"/>
    <mergeCell ref="AVV88:AWA88"/>
    <mergeCell ref="AWC88:AWH88"/>
    <mergeCell ref="AWJ88:AWO88"/>
    <mergeCell ref="AWQ88:AWV88"/>
    <mergeCell ref="AWX88:AXC88"/>
    <mergeCell ref="ATY88:AUD88"/>
    <mergeCell ref="AUF88:AUK88"/>
    <mergeCell ref="AUM88:AUR88"/>
    <mergeCell ref="AUT88:AUY88"/>
    <mergeCell ref="AVA88:AVF88"/>
    <mergeCell ref="AVH88:AVM88"/>
    <mergeCell ref="ASI88:ASN88"/>
    <mergeCell ref="ASP88:ASU88"/>
    <mergeCell ref="ASW88:ATB88"/>
    <mergeCell ref="ATD88:ATI88"/>
    <mergeCell ref="ATK88:ATP88"/>
    <mergeCell ref="ATR88:ATW88"/>
    <mergeCell ref="AQS88:AQX88"/>
    <mergeCell ref="AQZ88:ARE88"/>
    <mergeCell ref="ARG88:ARL88"/>
    <mergeCell ref="ARN88:ARS88"/>
    <mergeCell ref="ARU88:ARZ88"/>
    <mergeCell ref="ASB88:ASG88"/>
    <mergeCell ref="APC88:APH88"/>
    <mergeCell ref="APJ88:APO88"/>
    <mergeCell ref="APQ88:APV88"/>
    <mergeCell ref="APX88:AQC88"/>
    <mergeCell ref="AQE88:AQJ88"/>
    <mergeCell ref="AQL88:AQQ88"/>
    <mergeCell ref="ANM88:ANR88"/>
    <mergeCell ref="ANT88:ANY88"/>
    <mergeCell ref="AOA88:AOF88"/>
    <mergeCell ref="AOH88:AOM88"/>
    <mergeCell ref="AOO88:AOT88"/>
    <mergeCell ref="AOV88:APA88"/>
    <mergeCell ref="ALW88:AMB88"/>
    <mergeCell ref="AMD88:AMI88"/>
    <mergeCell ref="AMK88:AMP88"/>
    <mergeCell ref="AMR88:AMW88"/>
    <mergeCell ref="AMY88:AND88"/>
    <mergeCell ref="ANF88:ANK88"/>
    <mergeCell ref="AKG88:AKL88"/>
    <mergeCell ref="AKN88:AKS88"/>
    <mergeCell ref="AKU88:AKZ88"/>
    <mergeCell ref="ALB88:ALG88"/>
    <mergeCell ref="ALI88:ALN88"/>
    <mergeCell ref="ALP88:ALU88"/>
    <mergeCell ref="AIQ88:AIV88"/>
    <mergeCell ref="AIX88:AJC88"/>
    <mergeCell ref="AJE88:AJJ88"/>
    <mergeCell ref="AJL88:AJQ88"/>
    <mergeCell ref="AJS88:AJX88"/>
    <mergeCell ref="AJZ88:AKE88"/>
    <mergeCell ref="AHA88:AHF88"/>
    <mergeCell ref="AHH88:AHM88"/>
    <mergeCell ref="AHO88:AHT88"/>
    <mergeCell ref="AHV88:AIA88"/>
    <mergeCell ref="AIC88:AIH88"/>
    <mergeCell ref="AIJ88:AIO88"/>
    <mergeCell ref="AFK88:AFP88"/>
    <mergeCell ref="AFR88:AFW88"/>
    <mergeCell ref="AFY88:AGD88"/>
    <mergeCell ref="AGF88:AGK88"/>
    <mergeCell ref="AGM88:AGR88"/>
    <mergeCell ref="AGT88:AGY88"/>
    <mergeCell ref="ADU88:ADZ88"/>
    <mergeCell ref="AEB88:AEG88"/>
    <mergeCell ref="AEI88:AEN88"/>
    <mergeCell ref="AEP88:AEU88"/>
    <mergeCell ref="AEW88:AFB88"/>
    <mergeCell ref="AFD88:AFI88"/>
    <mergeCell ref="ACE88:ACJ88"/>
    <mergeCell ref="ACL88:ACQ88"/>
    <mergeCell ref="ACS88:ACX88"/>
    <mergeCell ref="ACZ88:ADE88"/>
    <mergeCell ref="ADG88:ADL88"/>
    <mergeCell ref="ADN88:ADS88"/>
    <mergeCell ref="AAO88:AAT88"/>
    <mergeCell ref="AAV88:ABA88"/>
    <mergeCell ref="ABC88:ABH88"/>
    <mergeCell ref="ABJ88:ABO88"/>
    <mergeCell ref="ABQ88:ABV88"/>
    <mergeCell ref="ABX88:ACC88"/>
    <mergeCell ref="YY88:ZD88"/>
    <mergeCell ref="ZF88:ZK88"/>
    <mergeCell ref="ZM88:ZR88"/>
    <mergeCell ref="ZT88:ZY88"/>
    <mergeCell ref="AAA88:AAF88"/>
    <mergeCell ref="AAH88:AAM88"/>
    <mergeCell ref="XI88:XN88"/>
    <mergeCell ref="XP88:XU88"/>
    <mergeCell ref="XW88:YB88"/>
    <mergeCell ref="YD88:YI88"/>
    <mergeCell ref="YK88:YP88"/>
    <mergeCell ref="YR88:YW88"/>
    <mergeCell ref="VS88:VX88"/>
    <mergeCell ref="VZ88:WE88"/>
    <mergeCell ref="WG88:WL88"/>
    <mergeCell ref="WN88:WS88"/>
    <mergeCell ref="WU88:WZ88"/>
    <mergeCell ref="XB88:XG88"/>
    <mergeCell ref="UC88:UH88"/>
    <mergeCell ref="UJ88:UO88"/>
    <mergeCell ref="UQ88:UV88"/>
    <mergeCell ref="UX88:VC88"/>
    <mergeCell ref="VE88:VJ88"/>
    <mergeCell ref="VL88:VQ88"/>
    <mergeCell ref="SM88:SR88"/>
    <mergeCell ref="ST88:SY88"/>
    <mergeCell ref="TA88:TF88"/>
    <mergeCell ref="TH88:TM88"/>
    <mergeCell ref="TO88:TT88"/>
    <mergeCell ref="TV88:UA88"/>
    <mergeCell ref="QW88:RB88"/>
    <mergeCell ref="RD88:RI88"/>
    <mergeCell ref="RK88:RP88"/>
    <mergeCell ref="RR88:RW88"/>
    <mergeCell ref="RY88:SD88"/>
    <mergeCell ref="SF88:SK88"/>
    <mergeCell ref="PG88:PL88"/>
    <mergeCell ref="PN88:PS88"/>
    <mergeCell ref="PU88:PZ88"/>
    <mergeCell ref="QB88:QG88"/>
    <mergeCell ref="QI88:QN88"/>
    <mergeCell ref="QP88:QU88"/>
    <mergeCell ref="NQ88:NV88"/>
    <mergeCell ref="NX88:OC88"/>
    <mergeCell ref="OE88:OJ88"/>
    <mergeCell ref="OL88:OQ88"/>
    <mergeCell ref="OS88:OX88"/>
    <mergeCell ref="OZ88:PE88"/>
    <mergeCell ref="MA88:MF88"/>
    <mergeCell ref="MH88:MM88"/>
    <mergeCell ref="MO88:MT88"/>
    <mergeCell ref="MV88:NA88"/>
    <mergeCell ref="NC88:NH88"/>
    <mergeCell ref="NJ88:NO88"/>
    <mergeCell ref="KK88:KP88"/>
    <mergeCell ref="KR88:KW88"/>
    <mergeCell ref="KY88:LD88"/>
    <mergeCell ref="LF88:LK88"/>
    <mergeCell ref="LM88:LR88"/>
    <mergeCell ref="LT88:LY88"/>
    <mergeCell ref="IU88:IZ88"/>
    <mergeCell ref="JB88:JG88"/>
    <mergeCell ref="JI88:JN88"/>
    <mergeCell ref="JP88:JU88"/>
    <mergeCell ref="JW88:KB88"/>
    <mergeCell ref="KD88:KI88"/>
    <mergeCell ref="HE88:HJ88"/>
    <mergeCell ref="HL88:HQ88"/>
    <mergeCell ref="HS88:HX88"/>
    <mergeCell ref="HZ88:IE88"/>
    <mergeCell ref="IG88:IL88"/>
    <mergeCell ref="IN88:IS88"/>
    <mergeCell ref="FO88:FT88"/>
    <mergeCell ref="FV88:GA88"/>
    <mergeCell ref="GC88:GH88"/>
    <mergeCell ref="GJ88:GO88"/>
    <mergeCell ref="GQ88:GV88"/>
    <mergeCell ref="GX88:HC88"/>
    <mergeCell ref="DY88:ED88"/>
    <mergeCell ref="EF88:EK88"/>
    <mergeCell ref="EM88:ER88"/>
    <mergeCell ref="ET88:EY88"/>
    <mergeCell ref="FA88:FF88"/>
    <mergeCell ref="FH88:FM88"/>
    <mergeCell ref="CI88:CN88"/>
    <mergeCell ref="CP88:CU88"/>
    <mergeCell ref="CW88:DB88"/>
    <mergeCell ref="DD88:DI88"/>
    <mergeCell ref="DK88:DP88"/>
    <mergeCell ref="DR88:DW88"/>
    <mergeCell ref="AS88:AX88"/>
    <mergeCell ref="AZ88:BE88"/>
    <mergeCell ref="BG88:BL88"/>
    <mergeCell ref="BN88:BS88"/>
    <mergeCell ref="BU88:BZ88"/>
    <mergeCell ref="CB88:CG88"/>
    <mergeCell ref="B88:G88"/>
    <mergeCell ref="J88:O88"/>
    <mergeCell ref="Q88:V88"/>
    <mergeCell ref="X88:AC88"/>
    <mergeCell ref="AE88:AJ88"/>
    <mergeCell ref="AL88:AQ88"/>
    <mergeCell ref="XDM87:XDR87"/>
    <mergeCell ref="XDT87:XDY87"/>
    <mergeCell ref="XEA87:XEF87"/>
    <mergeCell ref="XEH87:XEM87"/>
    <mergeCell ref="XEO87:XET87"/>
    <mergeCell ref="XEV87:XEX87"/>
    <mergeCell ref="XBW87:XCB87"/>
    <mergeCell ref="XCD87:XCI87"/>
    <mergeCell ref="XCK87:XCP87"/>
    <mergeCell ref="XCR87:XCW87"/>
    <mergeCell ref="XCY87:XDD87"/>
    <mergeCell ref="XDF87:XDK87"/>
    <mergeCell ref="XAG87:XAL87"/>
    <mergeCell ref="XAN87:XAS87"/>
    <mergeCell ref="XAU87:XAZ87"/>
    <mergeCell ref="XBB87:XBG87"/>
    <mergeCell ref="XBI87:XBN87"/>
    <mergeCell ref="XBP87:XBU87"/>
    <mergeCell ref="WYQ87:WYV87"/>
    <mergeCell ref="WYX87:WZC87"/>
    <mergeCell ref="WZE87:WZJ87"/>
    <mergeCell ref="WZL87:WZQ87"/>
    <mergeCell ref="WZS87:WZX87"/>
    <mergeCell ref="WZZ87:XAE87"/>
    <mergeCell ref="WXA87:WXF87"/>
    <mergeCell ref="WXH87:WXM87"/>
    <mergeCell ref="WXO87:WXT87"/>
    <mergeCell ref="WXV87:WYA87"/>
    <mergeCell ref="WYC87:WYH87"/>
    <mergeCell ref="WYJ87:WYO87"/>
    <mergeCell ref="WVK87:WVP87"/>
    <mergeCell ref="WVR87:WVW87"/>
    <mergeCell ref="WVY87:WWD87"/>
    <mergeCell ref="WWF87:WWK87"/>
    <mergeCell ref="WWM87:WWR87"/>
    <mergeCell ref="WWT87:WWY87"/>
    <mergeCell ref="WTU87:WTZ87"/>
    <mergeCell ref="WUB87:WUG87"/>
    <mergeCell ref="WUI87:WUN87"/>
    <mergeCell ref="WUP87:WUU87"/>
    <mergeCell ref="WUW87:WVB87"/>
    <mergeCell ref="WVD87:WVI87"/>
    <mergeCell ref="WSE87:WSJ87"/>
    <mergeCell ref="WSL87:WSQ87"/>
    <mergeCell ref="WSS87:WSX87"/>
    <mergeCell ref="WSZ87:WTE87"/>
    <mergeCell ref="WTG87:WTL87"/>
    <mergeCell ref="WTN87:WTS87"/>
    <mergeCell ref="WQO87:WQT87"/>
    <mergeCell ref="WQV87:WRA87"/>
    <mergeCell ref="WRC87:WRH87"/>
    <mergeCell ref="WRJ87:WRO87"/>
    <mergeCell ref="WRQ87:WRV87"/>
    <mergeCell ref="WRX87:WSC87"/>
    <mergeCell ref="WOY87:WPD87"/>
    <mergeCell ref="WPF87:WPK87"/>
    <mergeCell ref="WPM87:WPR87"/>
    <mergeCell ref="WPT87:WPY87"/>
    <mergeCell ref="WQA87:WQF87"/>
    <mergeCell ref="WQH87:WQM87"/>
    <mergeCell ref="WNI87:WNN87"/>
    <mergeCell ref="WNP87:WNU87"/>
    <mergeCell ref="WNW87:WOB87"/>
    <mergeCell ref="WOD87:WOI87"/>
    <mergeCell ref="WOK87:WOP87"/>
    <mergeCell ref="WOR87:WOW87"/>
    <mergeCell ref="WLS87:WLX87"/>
    <mergeCell ref="WLZ87:WME87"/>
    <mergeCell ref="WMG87:WML87"/>
    <mergeCell ref="WMN87:WMS87"/>
    <mergeCell ref="WMU87:WMZ87"/>
    <mergeCell ref="WNB87:WNG87"/>
    <mergeCell ref="WKC87:WKH87"/>
    <mergeCell ref="WKJ87:WKO87"/>
    <mergeCell ref="WKQ87:WKV87"/>
    <mergeCell ref="WKX87:WLC87"/>
    <mergeCell ref="WLE87:WLJ87"/>
    <mergeCell ref="WLL87:WLQ87"/>
    <mergeCell ref="WIM87:WIR87"/>
    <mergeCell ref="WIT87:WIY87"/>
    <mergeCell ref="WJA87:WJF87"/>
    <mergeCell ref="WJH87:WJM87"/>
    <mergeCell ref="WJO87:WJT87"/>
    <mergeCell ref="WJV87:WKA87"/>
    <mergeCell ref="WGW87:WHB87"/>
    <mergeCell ref="WHD87:WHI87"/>
    <mergeCell ref="WHK87:WHP87"/>
    <mergeCell ref="WHR87:WHW87"/>
    <mergeCell ref="WHY87:WID87"/>
    <mergeCell ref="WIF87:WIK87"/>
    <mergeCell ref="WFG87:WFL87"/>
    <mergeCell ref="WFN87:WFS87"/>
    <mergeCell ref="WFU87:WFZ87"/>
    <mergeCell ref="WGB87:WGG87"/>
    <mergeCell ref="WGI87:WGN87"/>
    <mergeCell ref="WGP87:WGU87"/>
    <mergeCell ref="WDQ87:WDV87"/>
    <mergeCell ref="WDX87:WEC87"/>
    <mergeCell ref="WEE87:WEJ87"/>
    <mergeCell ref="WEL87:WEQ87"/>
    <mergeCell ref="WES87:WEX87"/>
    <mergeCell ref="WEZ87:WFE87"/>
    <mergeCell ref="WCA87:WCF87"/>
    <mergeCell ref="WCH87:WCM87"/>
    <mergeCell ref="WCO87:WCT87"/>
    <mergeCell ref="WCV87:WDA87"/>
    <mergeCell ref="WDC87:WDH87"/>
    <mergeCell ref="WDJ87:WDO87"/>
    <mergeCell ref="WAK87:WAP87"/>
    <mergeCell ref="WAR87:WAW87"/>
    <mergeCell ref="WAY87:WBD87"/>
    <mergeCell ref="WBF87:WBK87"/>
    <mergeCell ref="WBM87:WBR87"/>
    <mergeCell ref="WBT87:WBY87"/>
    <mergeCell ref="VYU87:VYZ87"/>
    <mergeCell ref="VZB87:VZG87"/>
    <mergeCell ref="VZI87:VZN87"/>
    <mergeCell ref="VZP87:VZU87"/>
    <mergeCell ref="VZW87:WAB87"/>
    <mergeCell ref="WAD87:WAI87"/>
    <mergeCell ref="VXE87:VXJ87"/>
    <mergeCell ref="VXL87:VXQ87"/>
    <mergeCell ref="VXS87:VXX87"/>
    <mergeCell ref="VXZ87:VYE87"/>
    <mergeCell ref="VYG87:VYL87"/>
    <mergeCell ref="VYN87:VYS87"/>
    <mergeCell ref="VVO87:VVT87"/>
    <mergeCell ref="VVV87:VWA87"/>
    <mergeCell ref="VWC87:VWH87"/>
    <mergeCell ref="VWJ87:VWO87"/>
    <mergeCell ref="VWQ87:VWV87"/>
    <mergeCell ref="VWX87:VXC87"/>
    <mergeCell ref="VTY87:VUD87"/>
    <mergeCell ref="VUF87:VUK87"/>
    <mergeCell ref="VUM87:VUR87"/>
    <mergeCell ref="VUT87:VUY87"/>
    <mergeCell ref="VVA87:VVF87"/>
    <mergeCell ref="VVH87:VVM87"/>
    <mergeCell ref="VSI87:VSN87"/>
    <mergeCell ref="VSP87:VSU87"/>
    <mergeCell ref="VSW87:VTB87"/>
    <mergeCell ref="VTD87:VTI87"/>
    <mergeCell ref="VTK87:VTP87"/>
    <mergeCell ref="VTR87:VTW87"/>
    <mergeCell ref="VQS87:VQX87"/>
    <mergeCell ref="VQZ87:VRE87"/>
    <mergeCell ref="VRG87:VRL87"/>
    <mergeCell ref="VRN87:VRS87"/>
    <mergeCell ref="VRU87:VRZ87"/>
    <mergeCell ref="VSB87:VSG87"/>
    <mergeCell ref="VPC87:VPH87"/>
    <mergeCell ref="VPJ87:VPO87"/>
    <mergeCell ref="VPQ87:VPV87"/>
    <mergeCell ref="VPX87:VQC87"/>
    <mergeCell ref="VQE87:VQJ87"/>
    <mergeCell ref="VQL87:VQQ87"/>
    <mergeCell ref="VNM87:VNR87"/>
    <mergeCell ref="VNT87:VNY87"/>
    <mergeCell ref="VOA87:VOF87"/>
    <mergeCell ref="VOH87:VOM87"/>
    <mergeCell ref="VOO87:VOT87"/>
    <mergeCell ref="VOV87:VPA87"/>
    <mergeCell ref="VLW87:VMB87"/>
    <mergeCell ref="VMD87:VMI87"/>
    <mergeCell ref="VMK87:VMP87"/>
    <mergeCell ref="VMR87:VMW87"/>
    <mergeCell ref="VMY87:VND87"/>
    <mergeCell ref="VNF87:VNK87"/>
    <mergeCell ref="VKG87:VKL87"/>
    <mergeCell ref="VKN87:VKS87"/>
    <mergeCell ref="VKU87:VKZ87"/>
    <mergeCell ref="VLB87:VLG87"/>
    <mergeCell ref="VLI87:VLN87"/>
    <mergeCell ref="VLP87:VLU87"/>
    <mergeCell ref="VIQ87:VIV87"/>
    <mergeCell ref="VIX87:VJC87"/>
    <mergeCell ref="VJE87:VJJ87"/>
    <mergeCell ref="VJL87:VJQ87"/>
    <mergeCell ref="VJS87:VJX87"/>
    <mergeCell ref="VJZ87:VKE87"/>
    <mergeCell ref="VHA87:VHF87"/>
    <mergeCell ref="VHH87:VHM87"/>
    <mergeCell ref="VHO87:VHT87"/>
    <mergeCell ref="VHV87:VIA87"/>
    <mergeCell ref="VIC87:VIH87"/>
    <mergeCell ref="VIJ87:VIO87"/>
    <mergeCell ref="VFK87:VFP87"/>
    <mergeCell ref="VFR87:VFW87"/>
    <mergeCell ref="VFY87:VGD87"/>
    <mergeCell ref="VGF87:VGK87"/>
    <mergeCell ref="VGM87:VGR87"/>
    <mergeCell ref="VGT87:VGY87"/>
    <mergeCell ref="VDU87:VDZ87"/>
    <mergeCell ref="VEB87:VEG87"/>
    <mergeCell ref="VEI87:VEN87"/>
    <mergeCell ref="VEP87:VEU87"/>
    <mergeCell ref="VEW87:VFB87"/>
    <mergeCell ref="VFD87:VFI87"/>
    <mergeCell ref="VCE87:VCJ87"/>
    <mergeCell ref="VCL87:VCQ87"/>
    <mergeCell ref="VCS87:VCX87"/>
    <mergeCell ref="VCZ87:VDE87"/>
    <mergeCell ref="VDG87:VDL87"/>
    <mergeCell ref="VDN87:VDS87"/>
    <mergeCell ref="VAO87:VAT87"/>
    <mergeCell ref="VAV87:VBA87"/>
    <mergeCell ref="VBC87:VBH87"/>
    <mergeCell ref="VBJ87:VBO87"/>
    <mergeCell ref="VBQ87:VBV87"/>
    <mergeCell ref="VBX87:VCC87"/>
    <mergeCell ref="UYY87:UZD87"/>
    <mergeCell ref="UZF87:UZK87"/>
    <mergeCell ref="UZM87:UZR87"/>
    <mergeCell ref="UZT87:UZY87"/>
    <mergeCell ref="VAA87:VAF87"/>
    <mergeCell ref="VAH87:VAM87"/>
    <mergeCell ref="UXI87:UXN87"/>
    <mergeCell ref="UXP87:UXU87"/>
    <mergeCell ref="UXW87:UYB87"/>
    <mergeCell ref="UYD87:UYI87"/>
    <mergeCell ref="UYK87:UYP87"/>
    <mergeCell ref="UYR87:UYW87"/>
    <mergeCell ref="UVS87:UVX87"/>
    <mergeCell ref="UVZ87:UWE87"/>
    <mergeCell ref="UWG87:UWL87"/>
    <mergeCell ref="UWN87:UWS87"/>
    <mergeCell ref="UWU87:UWZ87"/>
    <mergeCell ref="UXB87:UXG87"/>
    <mergeCell ref="UUC87:UUH87"/>
    <mergeCell ref="UUJ87:UUO87"/>
    <mergeCell ref="UUQ87:UUV87"/>
    <mergeCell ref="UUX87:UVC87"/>
    <mergeCell ref="UVE87:UVJ87"/>
    <mergeCell ref="UVL87:UVQ87"/>
    <mergeCell ref="USM87:USR87"/>
    <mergeCell ref="UST87:USY87"/>
    <mergeCell ref="UTA87:UTF87"/>
    <mergeCell ref="UTH87:UTM87"/>
    <mergeCell ref="UTO87:UTT87"/>
    <mergeCell ref="UTV87:UUA87"/>
    <mergeCell ref="UQW87:URB87"/>
    <mergeCell ref="URD87:URI87"/>
    <mergeCell ref="URK87:URP87"/>
    <mergeCell ref="URR87:URW87"/>
    <mergeCell ref="URY87:USD87"/>
    <mergeCell ref="USF87:USK87"/>
    <mergeCell ref="UPG87:UPL87"/>
    <mergeCell ref="UPN87:UPS87"/>
    <mergeCell ref="UPU87:UPZ87"/>
    <mergeCell ref="UQB87:UQG87"/>
    <mergeCell ref="UQI87:UQN87"/>
    <mergeCell ref="UQP87:UQU87"/>
    <mergeCell ref="UNQ87:UNV87"/>
    <mergeCell ref="UNX87:UOC87"/>
    <mergeCell ref="UOE87:UOJ87"/>
    <mergeCell ref="UOL87:UOQ87"/>
    <mergeCell ref="UOS87:UOX87"/>
    <mergeCell ref="UOZ87:UPE87"/>
    <mergeCell ref="UMA87:UMF87"/>
    <mergeCell ref="UMH87:UMM87"/>
    <mergeCell ref="UMO87:UMT87"/>
    <mergeCell ref="UMV87:UNA87"/>
    <mergeCell ref="UNC87:UNH87"/>
    <mergeCell ref="UNJ87:UNO87"/>
    <mergeCell ref="UKK87:UKP87"/>
    <mergeCell ref="UKR87:UKW87"/>
    <mergeCell ref="UKY87:ULD87"/>
    <mergeCell ref="ULF87:ULK87"/>
    <mergeCell ref="ULM87:ULR87"/>
    <mergeCell ref="ULT87:ULY87"/>
    <mergeCell ref="UIU87:UIZ87"/>
    <mergeCell ref="UJB87:UJG87"/>
    <mergeCell ref="UJI87:UJN87"/>
    <mergeCell ref="UJP87:UJU87"/>
    <mergeCell ref="UJW87:UKB87"/>
    <mergeCell ref="UKD87:UKI87"/>
    <mergeCell ref="UHE87:UHJ87"/>
    <mergeCell ref="UHL87:UHQ87"/>
    <mergeCell ref="UHS87:UHX87"/>
    <mergeCell ref="UHZ87:UIE87"/>
    <mergeCell ref="UIG87:UIL87"/>
    <mergeCell ref="UIN87:UIS87"/>
    <mergeCell ref="UFO87:UFT87"/>
    <mergeCell ref="UFV87:UGA87"/>
    <mergeCell ref="UGC87:UGH87"/>
    <mergeCell ref="UGJ87:UGO87"/>
    <mergeCell ref="UGQ87:UGV87"/>
    <mergeCell ref="UGX87:UHC87"/>
    <mergeCell ref="UDY87:UED87"/>
    <mergeCell ref="UEF87:UEK87"/>
    <mergeCell ref="UEM87:UER87"/>
    <mergeCell ref="UET87:UEY87"/>
    <mergeCell ref="UFA87:UFF87"/>
    <mergeCell ref="UFH87:UFM87"/>
    <mergeCell ref="UCI87:UCN87"/>
    <mergeCell ref="UCP87:UCU87"/>
    <mergeCell ref="UCW87:UDB87"/>
    <mergeCell ref="UDD87:UDI87"/>
    <mergeCell ref="UDK87:UDP87"/>
    <mergeCell ref="UDR87:UDW87"/>
    <mergeCell ref="UAS87:UAX87"/>
    <mergeCell ref="UAZ87:UBE87"/>
    <mergeCell ref="UBG87:UBL87"/>
    <mergeCell ref="UBN87:UBS87"/>
    <mergeCell ref="UBU87:UBZ87"/>
    <mergeCell ref="UCB87:UCG87"/>
    <mergeCell ref="TZC87:TZH87"/>
    <mergeCell ref="TZJ87:TZO87"/>
    <mergeCell ref="TZQ87:TZV87"/>
    <mergeCell ref="TZX87:UAC87"/>
    <mergeCell ref="UAE87:UAJ87"/>
    <mergeCell ref="UAL87:UAQ87"/>
    <mergeCell ref="TXM87:TXR87"/>
    <mergeCell ref="TXT87:TXY87"/>
    <mergeCell ref="TYA87:TYF87"/>
    <mergeCell ref="TYH87:TYM87"/>
    <mergeCell ref="TYO87:TYT87"/>
    <mergeCell ref="TYV87:TZA87"/>
    <mergeCell ref="TVW87:TWB87"/>
    <mergeCell ref="TWD87:TWI87"/>
    <mergeCell ref="TWK87:TWP87"/>
    <mergeCell ref="TWR87:TWW87"/>
    <mergeCell ref="TWY87:TXD87"/>
    <mergeCell ref="TXF87:TXK87"/>
    <mergeCell ref="TUG87:TUL87"/>
    <mergeCell ref="TUN87:TUS87"/>
    <mergeCell ref="TUU87:TUZ87"/>
    <mergeCell ref="TVB87:TVG87"/>
    <mergeCell ref="TVI87:TVN87"/>
    <mergeCell ref="TVP87:TVU87"/>
    <mergeCell ref="TSQ87:TSV87"/>
    <mergeCell ref="TSX87:TTC87"/>
    <mergeCell ref="TTE87:TTJ87"/>
    <mergeCell ref="TTL87:TTQ87"/>
    <mergeCell ref="TTS87:TTX87"/>
    <mergeCell ref="TTZ87:TUE87"/>
    <mergeCell ref="TRA87:TRF87"/>
    <mergeCell ref="TRH87:TRM87"/>
    <mergeCell ref="TRO87:TRT87"/>
    <mergeCell ref="TRV87:TSA87"/>
    <mergeCell ref="TSC87:TSH87"/>
    <mergeCell ref="TSJ87:TSO87"/>
    <mergeCell ref="TPK87:TPP87"/>
    <mergeCell ref="TPR87:TPW87"/>
    <mergeCell ref="TPY87:TQD87"/>
    <mergeCell ref="TQF87:TQK87"/>
    <mergeCell ref="TQM87:TQR87"/>
    <mergeCell ref="TQT87:TQY87"/>
    <mergeCell ref="TNU87:TNZ87"/>
    <mergeCell ref="TOB87:TOG87"/>
    <mergeCell ref="TOI87:TON87"/>
    <mergeCell ref="TOP87:TOU87"/>
    <mergeCell ref="TOW87:TPB87"/>
    <mergeCell ref="TPD87:TPI87"/>
    <mergeCell ref="TME87:TMJ87"/>
    <mergeCell ref="TML87:TMQ87"/>
    <mergeCell ref="TMS87:TMX87"/>
    <mergeCell ref="TMZ87:TNE87"/>
    <mergeCell ref="TNG87:TNL87"/>
    <mergeCell ref="TNN87:TNS87"/>
    <mergeCell ref="TKO87:TKT87"/>
    <mergeCell ref="TKV87:TLA87"/>
    <mergeCell ref="TLC87:TLH87"/>
    <mergeCell ref="TLJ87:TLO87"/>
    <mergeCell ref="TLQ87:TLV87"/>
    <mergeCell ref="TLX87:TMC87"/>
    <mergeCell ref="TIY87:TJD87"/>
    <mergeCell ref="TJF87:TJK87"/>
    <mergeCell ref="TJM87:TJR87"/>
    <mergeCell ref="TJT87:TJY87"/>
    <mergeCell ref="TKA87:TKF87"/>
    <mergeCell ref="TKH87:TKM87"/>
    <mergeCell ref="THI87:THN87"/>
    <mergeCell ref="THP87:THU87"/>
    <mergeCell ref="THW87:TIB87"/>
    <mergeCell ref="TID87:TII87"/>
    <mergeCell ref="TIK87:TIP87"/>
    <mergeCell ref="TIR87:TIW87"/>
    <mergeCell ref="TFS87:TFX87"/>
    <mergeCell ref="TFZ87:TGE87"/>
    <mergeCell ref="TGG87:TGL87"/>
    <mergeCell ref="TGN87:TGS87"/>
    <mergeCell ref="TGU87:TGZ87"/>
    <mergeCell ref="THB87:THG87"/>
    <mergeCell ref="TEC87:TEH87"/>
    <mergeCell ref="TEJ87:TEO87"/>
    <mergeCell ref="TEQ87:TEV87"/>
    <mergeCell ref="TEX87:TFC87"/>
    <mergeCell ref="TFE87:TFJ87"/>
    <mergeCell ref="TFL87:TFQ87"/>
    <mergeCell ref="TCM87:TCR87"/>
    <mergeCell ref="TCT87:TCY87"/>
    <mergeCell ref="TDA87:TDF87"/>
    <mergeCell ref="TDH87:TDM87"/>
    <mergeCell ref="TDO87:TDT87"/>
    <mergeCell ref="TDV87:TEA87"/>
    <mergeCell ref="TAW87:TBB87"/>
    <mergeCell ref="TBD87:TBI87"/>
    <mergeCell ref="TBK87:TBP87"/>
    <mergeCell ref="TBR87:TBW87"/>
    <mergeCell ref="TBY87:TCD87"/>
    <mergeCell ref="TCF87:TCK87"/>
    <mergeCell ref="SZG87:SZL87"/>
    <mergeCell ref="SZN87:SZS87"/>
    <mergeCell ref="SZU87:SZZ87"/>
    <mergeCell ref="TAB87:TAG87"/>
    <mergeCell ref="TAI87:TAN87"/>
    <mergeCell ref="TAP87:TAU87"/>
    <mergeCell ref="SXQ87:SXV87"/>
    <mergeCell ref="SXX87:SYC87"/>
    <mergeCell ref="SYE87:SYJ87"/>
    <mergeCell ref="SYL87:SYQ87"/>
    <mergeCell ref="SYS87:SYX87"/>
    <mergeCell ref="SYZ87:SZE87"/>
    <mergeCell ref="SWA87:SWF87"/>
    <mergeCell ref="SWH87:SWM87"/>
    <mergeCell ref="SWO87:SWT87"/>
    <mergeCell ref="SWV87:SXA87"/>
    <mergeCell ref="SXC87:SXH87"/>
    <mergeCell ref="SXJ87:SXO87"/>
    <mergeCell ref="SUK87:SUP87"/>
    <mergeCell ref="SUR87:SUW87"/>
    <mergeCell ref="SUY87:SVD87"/>
    <mergeCell ref="SVF87:SVK87"/>
    <mergeCell ref="SVM87:SVR87"/>
    <mergeCell ref="SVT87:SVY87"/>
    <mergeCell ref="SSU87:SSZ87"/>
    <mergeCell ref="STB87:STG87"/>
    <mergeCell ref="STI87:STN87"/>
    <mergeCell ref="STP87:STU87"/>
    <mergeCell ref="STW87:SUB87"/>
    <mergeCell ref="SUD87:SUI87"/>
    <mergeCell ref="SRE87:SRJ87"/>
    <mergeCell ref="SRL87:SRQ87"/>
    <mergeCell ref="SRS87:SRX87"/>
    <mergeCell ref="SRZ87:SSE87"/>
    <mergeCell ref="SSG87:SSL87"/>
    <mergeCell ref="SSN87:SSS87"/>
    <mergeCell ref="SPO87:SPT87"/>
    <mergeCell ref="SPV87:SQA87"/>
    <mergeCell ref="SQC87:SQH87"/>
    <mergeCell ref="SQJ87:SQO87"/>
    <mergeCell ref="SQQ87:SQV87"/>
    <mergeCell ref="SQX87:SRC87"/>
    <mergeCell ref="SNY87:SOD87"/>
    <mergeCell ref="SOF87:SOK87"/>
    <mergeCell ref="SOM87:SOR87"/>
    <mergeCell ref="SOT87:SOY87"/>
    <mergeCell ref="SPA87:SPF87"/>
    <mergeCell ref="SPH87:SPM87"/>
    <mergeCell ref="SMI87:SMN87"/>
    <mergeCell ref="SMP87:SMU87"/>
    <mergeCell ref="SMW87:SNB87"/>
    <mergeCell ref="SND87:SNI87"/>
    <mergeCell ref="SNK87:SNP87"/>
    <mergeCell ref="SNR87:SNW87"/>
    <mergeCell ref="SKS87:SKX87"/>
    <mergeCell ref="SKZ87:SLE87"/>
    <mergeCell ref="SLG87:SLL87"/>
    <mergeCell ref="SLN87:SLS87"/>
    <mergeCell ref="SLU87:SLZ87"/>
    <mergeCell ref="SMB87:SMG87"/>
    <mergeCell ref="SJC87:SJH87"/>
    <mergeCell ref="SJJ87:SJO87"/>
    <mergeCell ref="SJQ87:SJV87"/>
    <mergeCell ref="SJX87:SKC87"/>
    <mergeCell ref="SKE87:SKJ87"/>
    <mergeCell ref="SKL87:SKQ87"/>
    <mergeCell ref="SHM87:SHR87"/>
    <mergeCell ref="SHT87:SHY87"/>
    <mergeCell ref="SIA87:SIF87"/>
    <mergeCell ref="SIH87:SIM87"/>
    <mergeCell ref="SIO87:SIT87"/>
    <mergeCell ref="SIV87:SJA87"/>
    <mergeCell ref="SFW87:SGB87"/>
    <mergeCell ref="SGD87:SGI87"/>
    <mergeCell ref="SGK87:SGP87"/>
    <mergeCell ref="SGR87:SGW87"/>
    <mergeCell ref="SGY87:SHD87"/>
    <mergeCell ref="SHF87:SHK87"/>
    <mergeCell ref="SEG87:SEL87"/>
    <mergeCell ref="SEN87:SES87"/>
    <mergeCell ref="SEU87:SEZ87"/>
    <mergeCell ref="SFB87:SFG87"/>
    <mergeCell ref="SFI87:SFN87"/>
    <mergeCell ref="SFP87:SFU87"/>
    <mergeCell ref="SCQ87:SCV87"/>
    <mergeCell ref="SCX87:SDC87"/>
    <mergeCell ref="SDE87:SDJ87"/>
    <mergeCell ref="SDL87:SDQ87"/>
    <mergeCell ref="SDS87:SDX87"/>
    <mergeCell ref="SDZ87:SEE87"/>
    <mergeCell ref="SBA87:SBF87"/>
    <mergeCell ref="SBH87:SBM87"/>
    <mergeCell ref="SBO87:SBT87"/>
    <mergeCell ref="SBV87:SCA87"/>
    <mergeCell ref="SCC87:SCH87"/>
    <mergeCell ref="SCJ87:SCO87"/>
    <mergeCell ref="RZK87:RZP87"/>
    <mergeCell ref="RZR87:RZW87"/>
    <mergeCell ref="RZY87:SAD87"/>
    <mergeCell ref="SAF87:SAK87"/>
    <mergeCell ref="SAM87:SAR87"/>
    <mergeCell ref="SAT87:SAY87"/>
    <mergeCell ref="RXU87:RXZ87"/>
    <mergeCell ref="RYB87:RYG87"/>
    <mergeCell ref="RYI87:RYN87"/>
    <mergeCell ref="RYP87:RYU87"/>
    <mergeCell ref="RYW87:RZB87"/>
    <mergeCell ref="RZD87:RZI87"/>
    <mergeCell ref="RWE87:RWJ87"/>
    <mergeCell ref="RWL87:RWQ87"/>
    <mergeCell ref="RWS87:RWX87"/>
    <mergeCell ref="RWZ87:RXE87"/>
    <mergeCell ref="RXG87:RXL87"/>
    <mergeCell ref="RXN87:RXS87"/>
    <mergeCell ref="RUO87:RUT87"/>
    <mergeCell ref="RUV87:RVA87"/>
    <mergeCell ref="RVC87:RVH87"/>
    <mergeCell ref="RVJ87:RVO87"/>
    <mergeCell ref="RVQ87:RVV87"/>
    <mergeCell ref="RVX87:RWC87"/>
    <mergeCell ref="RSY87:RTD87"/>
    <mergeCell ref="RTF87:RTK87"/>
    <mergeCell ref="RTM87:RTR87"/>
    <mergeCell ref="RTT87:RTY87"/>
    <mergeCell ref="RUA87:RUF87"/>
    <mergeCell ref="RUH87:RUM87"/>
    <mergeCell ref="RRI87:RRN87"/>
    <mergeCell ref="RRP87:RRU87"/>
    <mergeCell ref="RRW87:RSB87"/>
    <mergeCell ref="RSD87:RSI87"/>
    <mergeCell ref="RSK87:RSP87"/>
    <mergeCell ref="RSR87:RSW87"/>
    <mergeCell ref="RPS87:RPX87"/>
    <mergeCell ref="RPZ87:RQE87"/>
    <mergeCell ref="RQG87:RQL87"/>
    <mergeCell ref="RQN87:RQS87"/>
    <mergeCell ref="RQU87:RQZ87"/>
    <mergeCell ref="RRB87:RRG87"/>
    <mergeCell ref="ROC87:ROH87"/>
    <mergeCell ref="ROJ87:ROO87"/>
    <mergeCell ref="ROQ87:ROV87"/>
    <mergeCell ref="ROX87:RPC87"/>
    <mergeCell ref="RPE87:RPJ87"/>
    <mergeCell ref="RPL87:RPQ87"/>
    <mergeCell ref="RMM87:RMR87"/>
    <mergeCell ref="RMT87:RMY87"/>
    <mergeCell ref="RNA87:RNF87"/>
    <mergeCell ref="RNH87:RNM87"/>
    <mergeCell ref="RNO87:RNT87"/>
    <mergeCell ref="RNV87:ROA87"/>
    <mergeCell ref="RKW87:RLB87"/>
    <mergeCell ref="RLD87:RLI87"/>
    <mergeCell ref="RLK87:RLP87"/>
    <mergeCell ref="RLR87:RLW87"/>
    <mergeCell ref="RLY87:RMD87"/>
    <mergeCell ref="RMF87:RMK87"/>
    <mergeCell ref="RJG87:RJL87"/>
    <mergeCell ref="RJN87:RJS87"/>
    <mergeCell ref="RJU87:RJZ87"/>
    <mergeCell ref="RKB87:RKG87"/>
    <mergeCell ref="RKI87:RKN87"/>
    <mergeCell ref="RKP87:RKU87"/>
    <mergeCell ref="RHQ87:RHV87"/>
    <mergeCell ref="RHX87:RIC87"/>
    <mergeCell ref="RIE87:RIJ87"/>
    <mergeCell ref="RIL87:RIQ87"/>
    <mergeCell ref="RIS87:RIX87"/>
    <mergeCell ref="RIZ87:RJE87"/>
    <mergeCell ref="RGA87:RGF87"/>
    <mergeCell ref="RGH87:RGM87"/>
    <mergeCell ref="RGO87:RGT87"/>
    <mergeCell ref="RGV87:RHA87"/>
    <mergeCell ref="RHC87:RHH87"/>
    <mergeCell ref="RHJ87:RHO87"/>
    <mergeCell ref="REK87:REP87"/>
    <mergeCell ref="RER87:REW87"/>
    <mergeCell ref="REY87:RFD87"/>
    <mergeCell ref="RFF87:RFK87"/>
    <mergeCell ref="RFM87:RFR87"/>
    <mergeCell ref="RFT87:RFY87"/>
    <mergeCell ref="RCU87:RCZ87"/>
    <mergeCell ref="RDB87:RDG87"/>
    <mergeCell ref="RDI87:RDN87"/>
    <mergeCell ref="RDP87:RDU87"/>
    <mergeCell ref="RDW87:REB87"/>
    <mergeCell ref="RED87:REI87"/>
    <mergeCell ref="RBE87:RBJ87"/>
    <mergeCell ref="RBL87:RBQ87"/>
    <mergeCell ref="RBS87:RBX87"/>
    <mergeCell ref="RBZ87:RCE87"/>
    <mergeCell ref="RCG87:RCL87"/>
    <mergeCell ref="RCN87:RCS87"/>
    <mergeCell ref="QZO87:QZT87"/>
    <mergeCell ref="QZV87:RAA87"/>
    <mergeCell ref="RAC87:RAH87"/>
    <mergeCell ref="RAJ87:RAO87"/>
    <mergeCell ref="RAQ87:RAV87"/>
    <mergeCell ref="RAX87:RBC87"/>
    <mergeCell ref="QXY87:QYD87"/>
    <mergeCell ref="QYF87:QYK87"/>
    <mergeCell ref="QYM87:QYR87"/>
    <mergeCell ref="QYT87:QYY87"/>
    <mergeCell ref="QZA87:QZF87"/>
    <mergeCell ref="QZH87:QZM87"/>
    <mergeCell ref="QWI87:QWN87"/>
    <mergeCell ref="QWP87:QWU87"/>
    <mergeCell ref="QWW87:QXB87"/>
    <mergeCell ref="QXD87:QXI87"/>
    <mergeCell ref="QXK87:QXP87"/>
    <mergeCell ref="QXR87:QXW87"/>
    <mergeCell ref="QUS87:QUX87"/>
    <mergeCell ref="QUZ87:QVE87"/>
    <mergeCell ref="QVG87:QVL87"/>
    <mergeCell ref="QVN87:QVS87"/>
    <mergeCell ref="QVU87:QVZ87"/>
    <mergeCell ref="QWB87:QWG87"/>
    <mergeCell ref="QTC87:QTH87"/>
    <mergeCell ref="QTJ87:QTO87"/>
    <mergeCell ref="QTQ87:QTV87"/>
    <mergeCell ref="QTX87:QUC87"/>
    <mergeCell ref="QUE87:QUJ87"/>
    <mergeCell ref="QUL87:QUQ87"/>
    <mergeCell ref="QRM87:QRR87"/>
    <mergeCell ref="QRT87:QRY87"/>
    <mergeCell ref="QSA87:QSF87"/>
    <mergeCell ref="QSH87:QSM87"/>
    <mergeCell ref="QSO87:QST87"/>
    <mergeCell ref="QSV87:QTA87"/>
    <mergeCell ref="QPW87:QQB87"/>
    <mergeCell ref="QQD87:QQI87"/>
    <mergeCell ref="QQK87:QQP87"/>
    <mergeCell ref="QQR87:QQW87"/>
    <mergeCell ref="QQY87:QRD87"/>
    <mergeCell ref="QRF87:QRK87"/>
    <mergeCell ref="QOG87:QOL87"/>
    <mergeCell ref="QON87:QOS87"/>
    <mergeCell ref="QOU87:QOZ87"/>
    <mergeCell ref="QPB87:QPG87"/>
    <mergeCell ref="QPI87:QPN87"/>
    <mergeCell ref="QPP87:QPU87"/>
    <mergeCell ref="QMQ87:QMV87"/>
    <mergeCell ref="QMX87:QNC87"/>
    <mergeCell ref="QNE87:QNJ87"/>
    <mergeCell ref="QNL87:QNQ87"/>
    <mergeCell ref="QNS87:QNX87"/>
    <mergeCell ref="QNZ87:QOE87"/>
    <mergeCell ref="QLA87:QLF87"/>
    <mergeCell ref="QLH87:QLM87"/>
    <mergeCell ref="QLO87:QLT87"/>
    <mergeCell ref="QLV87:QMA87"/>
    <mergeCell ref="QMC87:QMH87"/>
    <mergeCell ref="QMJ87:QMO87"/>
    <mergeCell ref="QJK87:QJP87"/>
    <mergeCell ref="QJR87:QJW87"/>
    <mergeCell ref="QJY87:QKD87"/>
    <mergeCell ref="QKF87:QKK87"/>
    <mergeCell ref="QKM87:QKR87"/>
    <mergeCell ref="QKT87:QKY87"/>
    <mergeCell ref="QHU87:QHZ87"/>
    <mergeCell ref="QIB87:QIG87"/>
    <mergeCell ref="QII87:QIN87"/>
    <mergeCell ref="QIP87:QIU87"/>
    <mergeCell ref="QIW87:QJB87"/>
    <mergeCell ref="QJD87:QJI87"/>
    <mergeCell ref="QGE87:QGJ87"/>
    <mergeCell ref="QGL87:QGQ87"/>
    <mergeCell ref="QGS87:QGX87"/>
    <mergeCell ref="QGZ87:QHE87"/>
    <mergeCell ref="QHG87:QHL87"/>
    <mergeCell ref="QHN87:QHS87"/>
    <mergeCell ref="QEO87:QET87"/>
    <mergeCell ref="QEV87:QFA87"/>
    <mergeCell ref="QFC87:QFH87"/>
    <mergeCell ref="QFJ87:QFO87"/>
    <mergeCell ref="QFQ87:QFV87"/>
    <mergeCell ref="QFX87:QGC87"/>
    <mergeCell ref="QCY87:QDD87"/>
    <mergeCell ref="QDF87:QDK87"/>
    <mergeCell ref="QDM87:QDR87"/>
    <mergeCell ref="QDT87:QDY87"/>
    <mergeCell ref="QEA87:QEF87"/>
    <mergeCell ref="QEH87:QEM87"/>
    <mergeCell ref="QBI87:QBN87"/>
    <mergeCell ref="QBP87:QBU87"/>
    <mergeCell ref="QBW87:QCB87"/>
    <mergeCell ref="QCD87:QCI87"/>
    <mergeCell ref="QCK87:QCP87"/>
    <mergeCell ref="QCR87:QCW87"/>
    <mergeCell ref="PZS87:PZX87"/>
    <mergeCell ref="PZZ87:QAE87"/>
    <mergeCell ref="QAG87:QAL87"/>
    <mergeCell ref="QAN87:QAS87"/>
    <mergeCell ref="QAU87:QAZ87"/>
    <mergeCell ref="QBB87:QBG87"/>
    <mergeCell ref="PYC87:PYH87"/>
    <mergeCell ref="PYJ87:PYO87"/>
    <mergeCell ref="PYQ87:PYV87"/>
    <mergeCell ref="PYX87:PZC87"/>
    <mergeCell ref="PZE87:PZJ87"/>
    <mergeCell ref="PZL87:PZQ87"/>
    <mergeCell ref="PWM87:PWR87"/>
    <mergeCell ref="PWT87:PWY87"/>
    <mergeCell ref="PXA87:PXF87"/>
    <mergeCell ref="PXH87:PXM87"/>
    <mergeCell ref="PXO87:PXT87"/>
    <mergeCell ref="PXV87:PYA87"/>
    <mergeCell ref="PUW87:PVB87"/>
    <mergeCell ref="PVD87:PVI87"/>
    <mergeCell ref="PVK87:PVP87"/>
    <mergeCell ref="PVR87:PVW87"/>
    <mergeCell ref="PVY87:PWD87"/>
    <mergeCell ref="PWF87:PWK87"/>
    <mergeCell ref="PTG87:PTL87"/>
    <mergeCell ref="PTN87:PTS87"/>
    <mergeCell ref="PTU87:PTZ87"/>
    <mergeCell ref="PUB87:PUG87"/>
    <mergeCell ref="PUI87:PUN87"/>
    <mergeCell ref="PUP87:PUU87"/>
    <mergeCell ref="PRQ87:PRV87"/>
    <mergeCell ref="PRX87:PSC87"/>
    <mergeCell ref="PSE87:PSJ87"/>
    <mergeCell ref="PSL87:PSQ87"/>
    <mergeCell ref="PSS87:PSX87"/>
    <mergeCell ref="PSZ87:PTE87"/>
    <mergeCell ref="PQA87:PQF87"/>
    <mergeCell ref="PQH87:PQM87"/>
    <mergeCell ref="PQO87:PQT87"/>
    <mergeCell ref="PQV87:PRA87"/>
    <mergeCell ref="PRC87:PRH87"/>
    <mergeCell ref="PRJ87:PRO87"/>
    <mergeCell ref="POK87:POP87"/>
    <mergeCell ref="POR87:POW87"/>
    <mergeCell ref="POY87:PPD87"/>
    <mergeCell ref="PPF87:PPK87"/>
    <mergeCell ref="PPM87:PPR87"/>
    <mergeCell ref="PPT87:PPY87"/>
    <mergeCell ref="PMU87:PMZ87"/>
    <mergeCell ref="PNB87:PNG87"/>
    <mergeCell ref="PNI87:PNN87"/>
    <mergeCell ref="PNP87:PNU87"/>
    <mergeCell ref="PNW87:POB87"/>
    <mergeCell ref="POD87:POI87"/>
    <mergeCell ref="PLE87:PLJ87"/>
    <mergeCell ref="PLL87:PLQ87"/>
    <mergeCell ref="PLS87:PLX87"/>
    <mergeCell ref="PLZ87:PME87"/>
    <mergeCell ref="PMG87:PML87"/>
    <mergeCell ref="PMN87:PMS87"/>
    <mergeCell ref="PJO87:PJT87"/>
    <mergeCell ref="PJV87:PKA87"/>
    <mergeCell ref="PKC87:PKH87"/>
    <mergeCell ref="PKJ87:PKO87"/>
    <mergeCell ref="PKQ87:PKV87"/>
    <mergeCell ref="PKX87:PLC87"/>
    <mergeCell ref="PHY87:PID87"/>
    <mergeCell ref="PIF87:PIK87"/>
    <mergeCell ref="PIM87:PIR87"/>
    <mergeCell ref="PIT87:PIY87"/>
    <mergeCell ref="PJA87:PJF87"/>
    <mergeCell ref="PJH87:PJM87"/>
    <mergeCell ref="PGI87:PGN87"/>
    <mergeCell ref="PGP87:PGU87"/>
    <mergeCell ref="PGW87:PHB87"/>
    <mergeCell ref="PHD87:PHI87"/>
    <mergeCell ref="PHK87:PHP87"/>
    <mergeCell ref="PHR87:PHW87"/>
    <mergeCell ref="PES87:PEX87"/>
    <mergeCell ref="PEZ87:PFE87"/>
    <mergeCell ref="PFG87:PFL87"/>
    <mergeCell ref="PFN87:PFS87"/>
    <mergeCell ref="PFU87:PFZ87"/>
    <mergeCell ref="PGB87:PGG87"/>
    <mergeCell ref="PDC87:PDH87"/>
    <mergeCell ref="PDJ87:PDO87"/>
    <mergeCell ref="PDQ87:PDV87"/>
    <mergeCell ref="PDX87:PEC87"/>
    <mergeCell ref="PEE87:PEJ87"/>
    <mergeCell ref="PEL87:PEQ87"/>
    <mergeCell ref="PBM87:PBR87"/>
    <mergeCell ref="PBT87:PBY87"/>
    <mergeCell ref="PCA87:PCF87"/>
    <mergeCell ref="PCH87:PCM87"/>
    <mergeCell ref="PCO87:PCT87"/>
    <mergeCell ref="PCV87:PDA87"/>
    <mergeCell ref="OZW87:PAB87"/>
    <mergeCell ref="PAD87:PAI87"/>
    <mergeCell ref="PAK87:PAP87"/>
    <mergeCell ref="PAR87:PAW87"/>
    <mergeCell ref="PAY87:PBD87"/>
    <mergeCell ref="PBF87:PBK87"/>
    <mergeCell ref="OYG87:OYL87"/>
    <mergeCell ref="OYN87:OYS87"/>
    <mergeCell ref="OYU87:OYZ87"/>
    <mergeCell ref="OZB87:OZG87"/>
    <mergeCell ref="OZI87:OZN87"/>
    <mergeCell ref="OZP87:OZU87"/>
    <mergeCell ref="OWQ87:OWV87"/>
    <mergeCell ref="OWX87:OXC87"/>
    <mergeCell ref="OXE87:OXJ87"/>
    <mergeCell ref="OXL87:OXQ87"/>
    <mergeCell ref="OXS87:OXX87"/>
    <mergeCell ref="OXZ87:OYE87"/>
    <mergeCell ref="OVA87:OVF87"/>
    <mergeCell ref="OVH87:OVM87"/>
    <mergeCell ref="OVO87:OVT87"/>
    <mergeCell ref="OVV87:OWA87"/>
    <mergeCell ref="OWC87:OWH87"/>
    <mergeCell ref="OWJ87:OWO87"/>
    <mergeCell ref="OTK87:OTP87"/>
    <mergeCell ref="OTR87:OTW87"/>
    <mergeCell ref="OTY87:OUD87"/>
    <mergeCell ref="OUF87:OUK87"/>
    <mergeCell ref="OUM87:OUR87"/>
    <mergeCell ref="OUT87:OUY87"/>
    <mergeCell ref="ORU87:ORZ87"/>
    <mergeCell ref="OSB87:OSG87"/>
    <mergeCell ref="OSI87:OSN87"/>
    <mergeCell ref="OSP87:OSU87"/>
    <mergeCell ref="OSW87:OTB87"/>
    <mergeCell ref="OTD87:OTI87"/>
    <mergeCell ref="OQE87:OQJ87"/>
    <mergeCell ref="OQL87:OQQ87"/>
    <mergeCell ref="OQS87:OQX87"/>
    <mergeCell ref="OQZ87:ORE87"/>
    <mergeCell ref="ORG87:ORL87"/>
    <mergeCell ref="ORN87:ORS87"/>
    <mergeCell ref="OOO87:OOT87"/>
    <mergeCell ref="OOV87:OPA87"/>
    <mergeCell ref="OPC87:OPH87"/>
    <mergeCell ref="OPJ87:OPO87"/>
    <mergeCell ref="OPQ87:OPV87"/>
    <mergeCell ref="OPX87:OQC87"/>
    <mergeCell ref="OMY87:OND87"/>
    <mergeCell ref="ONF87:ONK87"/>
    <mergeCell ref="ONM87:ONR87"/>
    <mergeCell ref="ONT87:ONY87"/>
    <mergeCell ref="OOA87:OOF87"/>
    <mergeCell ref="OOH87:OOM87"/>
    <mergeCell ref="OLI87:OLN87"/>
    <mergeCell ref="OLP87:OLU87"/>
    <mergeCell ref="OLW87:OMB87"/>
    <mergeCell ref="OMD87:OMI87"/>
    <mergeCell ref="OMK87:OMP87"/>
    <mergeCell ref="OMR87:OMW87"/>
    <mergeCell ref="OJS87:OJX87"/>
    <mergeCell ref="OJZ87:OKE87"/>
    <mergeCell ref="OKG87:OKL87"/>
    <mergeCell ref="OKN87:OKS87"/>
    <mergeCell ref="OKU87:OKZ87"/>
    <mergeCell ref="OLB87:OLG87"/>
    <mergeCell ref="OIC87:OIH87"/>
    <mergeCell ref="OIJ87:OIO87"/>
    <mergeCell ref="OIQ87:OIV87"/>
    <mergeCell ref="OIX87:OJC87"/>
    <mergeCell ref="OJE87:OJJ87"/>
    <mergeCell ref="OJL87:OJQ87"/>
    <mergeCell ref="OGM87:OGR87"/>
    <mergeCell ref="OGT87:OGY87"/>
    <mergeCell ref="OHA87:OHF87"/>
    <mergeCell ref="OHH87:OHM87"/>
    <mergeCell ref="OHO87:OHT87"/>
    <mergeCell ref="OHV87:OIA87"/>
    <mergeCell ref="OEW87:OFB87"/>
    <mergeCell ref="OFD87:OFI87"/>
    <mergeCell ref="OFK87:OFP87"/>
    <mergeCell ref="OFR87:OFW87"/>
    <mergeCell ref="OFY87:OGD87"/>
    <mergeCell ref="OGF87:OGK87"/>
    <mergeCell ref="ODG87:ODL87"/>
    <mergeCell ref="ODN87:ODS87"/>
    <mergeCell ref="ODU87:ODZ87"/>
    <mergeCell ref="OEB87:OEG87"/>
    <mergeCell ref="OEI87:OEN87"/>
    <mergeCell ref="OEP87:OEU87"/>
    <mergeCell ref="OBQ87:OBV87"/>
    <mergeCell ref="OBX87:OCC87"/>
    <mergeCell ref="OCE87:OCJ87"/>
    <mergeCell ref="OCL87:OCQ87"/>
    <mergeCell ref="OCS87:OCX87"/>
    <mergeCell ref="OCZ87:ODE87"/>
    <mergeCell ref="OAA87:OAF87"/>
    <mergeCell ref="OAH87:OAM87"/>
    <mergeCell ref="OAO87:OAT87"/>
    <mergeCell ref="OAV87:OBA87"/>
    <mergeCell ref="OBC87:OBH87"/>
    <mergeCell ref="OBJ87:OBO87"/>
    <mergeCell ref="NYK87:NYP87"/>
    <mergeCell ref="NYR87:NYW87"/>
    <mergeCell ref="NYY87:NZD87"/>
    <mergeCell ref="NZF87:NZK87"/>
    <mergeCell ref="NZM87:NZR87"/>
    <mergeCell ref="NZT87:NZY87"/>
    <mergeCell ref="NWU87:NWZ87"/>
    <mergeCell ref="NXB87:NXG87"/>
    <mergeCell ref="NXI87:NXN87"/>
    <mergeCell ref="NXP87:NXU87"/>
    <mergeCell ref="NXW87:NYB87"/>
    <mergeCell ref="NYD87:NYI87"/>
    <mergeCell ref="NVE87:NVJ87"/>
    <mergeCell ref="NVL87:NVQ87"/>
    <mergeCell ref="NVS87:NVX87"/>
    <mergeCell ref="NVZ87:NWE87"/>
    <mergeCell ref="NWG87:NWL87"/>
    <mergeCell ref="NWN87:NWS87"/>
    <mergeCell ref="NTO87:NTT87"/>
    <mergeCell ref="NTV87:NUA87"/>
    <mergeCell ref="NUC87:NUH87"/>
    <mergeCell ref="NUJ87:NUO87"/>
    <mergeCell ref="NUQ87:NUV87"/>
    <mergeCell ref="NUX87:NVC87"/>
    <mergeCell ref="NRY87:NSD87"/>
    <mergeCell ref="NSF87:NSK87"/>
    <mergeCell ref="NSM87:NSR87"/>
    <mergeCell ref="NST87:NSY87"/>
    <mergeCell ref="NTA87:NTF87"/>
    <mergeCell ref="NTH87:NTM87"/>
    <mergeCell ref="NQI87:NQN87"/>
    <mergeCell ref="NQP87:NQU87"/>
    <mergeCell ref="NQW87:NRB87"/>
    <mergeCell ref="NRD87:NRI87"/>
    <mergeCell ref="NRK87:NRP87"/>
    <mergeCell ref="NRR87:NRW87"/>
    <mergeCell ref="NOS87:NOX87"/>
    <mergeCell ref="NOZ87:NPE87"/>
    <mergeCell ref="NPG87:NPL87"/>
    <mergeCell ref="NPN87:NPS87"/>
    <mergeCell ref="NPU87:NPZ87"/>
    <mergeCell ref="NQB87:NQG87"/>
    <mergeCell ref="NNC87:NNH87"/>
    <mergeCell ref="NNJ87:NNO87"/>
    <mergeCell ref="NNQ87:NNV87"/>
    <mergeCell ref="NNX87:NOC87"/>
    <mergeCell ref="NOE87:NOJ87"/>
    <mergeCell ref="NOL87:NOQ87"/>
    <mergeCell ref="NLM87:NLR87"/>
    <mergeCell ref="NLT87:NLY87"/>
    <mergeCell ref="NMA87:NMF87"/>
    <mergeCell ref="NMH87:NMM87"/>
    <mergeCell ref="NMO87:NMT87"/>
    <mergeCell ref="NMV87:NNA87"/>
    <mergeCell ref="NJW87:NKB87"/>
    <mergeCell ref="NKD87:NKI87"/>
    <mergeCell ref="NKK87:NKP87"/>
    <mergeCell ref="NKR87:NKW87"/>
    <mergeCell ref="NKY87:NLD87"/>
    <mergeCell ref="NLF87:NLK87"/>
    <mergeCell ref="NIG87:NIL87"/>
    <mergeCell ref="NIN87:NIS87"/>
    <mergeCell ref="NIU87:NIZ87"/>
    <mergeCell ref="NJB87:NJG87"/>
    <mergeCell ref="NJI87:NJN87"/>
    <mergeCell ref="NJP87:NJU87"/>
    <mergeCell ref="NGQ87:NGV87"/>
    <mergeCell ref="NGX87:NHC87"/>
    <mergeCell ref="NHE87:NHJ87"/>
    <mergeCell ref="NHL87:NHQ87"/>
    <mergeCell ref="NHS87:NHX87"/>
    <mergeCell ref="NHZ87:NIE87"/>
    <mergeCell ref="NFA87:NFF87"/>
    <mergeCell ref="NFH87:NFM87"/>
    <mergeCell ref="NFO87:NFT87"/>
    <mergeCell ref="NFV87:NGA87"/>
    <mergeCell ref="NGC87:NGH87"/>
    <mergeCell ref="NGJ87:NGO87"/>
    <mergeCell ref="NDK87:NDP87"/>
    <mergeCell ref="NDR87:NDW87"/>
    <mergeCell ref="NDY87:NED87"/>
    <mergeCell ref="NEF87:NEK87"/>
    <mergeCell ref="NEM87:NER87"/>
    <mergeCell ref="NET87:NEY87"/>
    <mergeCell ref="NBU87:NBZ87"/>
    <mergeCell ref="NCB87:NCG87"/>
    <mergeCell ref="NCI87:NCN87"/>
    <mergeCell ref="NCP87:NCU87"/>
    <mergeCell ref="NCW87:NDB87"/>
    <mergeCell ref="NDD87:NDI87"/>
    <mergeCell ref="NAE87:NAJ87"/>
    <mergeCell ref="NAL87:NAQ87"/>
    <mergeCell ref="NAS87:NAX87"/>
    <mergeCell ref="NAZ87:NBE87"/>
    <mergeCell ref="NBG87:NBL87"/>
    <mergeCell ref="NBN87:NBS87"/>
    <mergeCell ref="MYO87:MYT87"/>
    <mergeCell ref="MYV87:MZA87"/>
    <mergeCell ref="MZC87:MZH87"/>
    <mergeCell ref="MZJ87:MZO87"/>
    <mergeCell ref="MZQ87:MZV87"/>
    <mergeCell ref="MZX87:NAC87"/>
    <mergeCell ref="MWY87:MXD87"/>
    <mergeCell ref="MXF87:MXK87"/>
    <mergeCell ref="MXM87:MXR87"/>
    <mergeCell ref="MXT87:MXY87"/>
    <mergeCell ref="MYA87:MYF87"/>
    <mergeCell ref="MYH87:MYM87"/>
    <mergeCell ref="MVI87:MVN87"/>
    <mergeCell ref="MVP87:MVU87"/>
    <mergeCell ref="MVW87:MWB87"/>
    <mergeCell ref="MWD87:MWI87"/>
    <mergeCell ref="MWK87:MWP87"/>
    <mergeCell ref="MWR87:MWW87"/>
    <mergeCell ref="MTS87:MTX87"/>
    <mergeCell ref="MTZ87:MUE87"/>
    <mergeCell ref="MUG87:MUL87"/>
    <mergeCell ref="MUN87:MUS87"/>
    <mergeCell ref="MUU87:MUZ87"/>
    <mergeCell ref="MVB87:MVG87"/>
    <mergeCell ref="MSC87:MSH87"/>
    <mergeCell ref="MSJ87:MSO87"/>
    <mergeCell ref="MSQ87:MSV87"/>
    <mergeCell ref="MSX87:MTC87"/>
    <mergeCell ref="MTE87:MTJ87"/>
    <mergeCell ref="MTL87:MTQ87"/>
    <mergeCell ref="MQM87:MQR87"/>
    <mergeCell ref="MQT87:MQY87"/>
    <mergeCell ref="MRA87:MRF87"/>
    <mergeCell ref="MRH87:MRM87"/>
    <mergeCell ref="MRO87:MRT87"/>
    <mergeCell ref="MRV87:MSA87"/>
    <mergeCell ref="MOW87:MPB87"/>
    <mergeCell ref="MPD87:MPI87"/>
    <mergeCell ref="MPK87:MPP87"/>
    <mergeCell ref="MPR87:MPW87"/>
    <mergeCell ref="MPY87:MQD87"/>
    <mergeCell ref="MQF87:MQK87"/>
    <mergeCell ref="MNG87:MNL87"/>
    <mergeCell ref="MNN87:MNS87"/>
    <mergeCell ref="MNU87:MNZ87"/>
    <mergeCell ref="MOB87:MOG87"/>
    <mergeCell ref="MOI87:MON87"/>
    <mergeCell ref="MOP87:MOU87"/>
    <mergeCell ref="MLQ87:MLV87"/>
    <mergeCell ref="MLX87:MMC87"/>
    <mergeCell ref="MME87:MMJ87"/>
    <mergeCell ref="MML87:MMQ87"/>
    <mergeCell ref="MMS87:MMX87"/>
    <mergeCell ref="MMZ87:MNE87"/>
    <mergeCell ref="MKA87:MKF87"/>
    <mergeCell ref="MKH87:MKM87"/>
    <mergeCell ref="MKO87:MKT87"/>
    <mergeCell ref="MKV87:MLA87"/>
    <mergeCell ref="MLC87:MLH87"/>
    <mergeCell ref="MLJ87:MLO87"/>
    <mergeCell ref="MIK87:MIP87"/>
    <mergeCell ref="MIR87:MIW87"/>
    <mergeCell ref="MIY87:MJD87"/>
    <mergeCell ref="MJF87:MJK87"/>
    <mergeCell ref="MJM87:MJR87"/>
    <mergeCell ref="MJT87:MJY87"/>
    <mergeCell ref="MGU87:MGZ87"/>
    <mergeCell ref="MHB87:MHG87"/>
    <mergeCell ref="MHI87:MHN87"/>
    <mergeCell ref="MHP87:MHU87"/>
    <mergeCell ref="MHW87:MIB87"/>
    <mergeCell ref="MID87:MII87"/>
    <mergeCell ref="MFE87:MFJ87"/>
    <mergeCell ref="MFL87:MFQ87"/>
    <mergeCell ref="MFS87:MFX87"/>
    <mergeCell ref="MFZ87:MGE87"/>
    <mergeCell ref="MGG87:MGL87"/>
    <mergeCell ref="MGN87:MGS87"/>
    <mergeCell ref="MDO87:MDT87"/>
    <mergeCell ref="MDV87:MEA87"/>
    <mergeCell ref="MEC87:MEH87"/>
    <mergeCell ref="MEJ87:MEO87"/>
    <mergeCell ref="MEQ87:MEV87"/>
    <mergeCell ref="MEX87:MFC87"/>
    <mergeCell ref="MBY87:MCD87"/>
    <mergeCell ref="MCF87:MCK87"/>
    <mergeCell ref="MCM87:MCR87"/>
    <mergeCell ref="MCT87:MCY87"/>
    <mergeCell ref="MDA87:MDF87"/>
    <mergeCell ref="MDH87:MDM87"/>
    <mergeCell ref="MAI87:MAN87"/>
    <mergeCell ref="MAP87:MAU87"/>
    <mergeCell ref="MAW87:MBB87"/>
    <mergeCell ref="MBD87:MBI87"/>
    <mergeCell ref="MBK87:MBP87"/>
    <mergeCell ref="MBR87:MBW87"/>
    <mergeCell ref="LYS87:LYX87"/>
    <mergeCell ref="LYZ87:LZE87"/>
    <mergeCell ref="LZG87:LZL87"/>
    <mergeCell ref="LZN87:LZS87"/>
    <mergeCell ref="LZU87:LZZ87"/>
    <mergeCell ref="MAB87:MAG87"/>
    <mergeCell ref="LXC87:LXH87"/>
    <mergeCell ref="LXJ87:LXO87"/>
    <mergeCell ref="LXQ87:LXV87"/>
    <mergeCell ref="LXX87:LYC87"/>
    <mergeCell ref="LYE87:LYJ87"/>
    <mergeCell ref="LYL87:LYQ87"/>
    <mergeCell ref="LVM87:LVR87"/>
    <mergeCell ref="LVT87:LVY87"/>
    <mergeCell ref="LWA87:LWF87"/>
    <mergeCell ref="LWH87:LWM87"/>
    <mergeCell ref="LWO87:LWT87"/>
    <mergeCell ref="LWV87:LXA87"/>
    <mergeCell ref="LTW87:LUB87"/>
    <mergeCell ref="LUD87:LUI87"/>
    <mergeCell ref="LUK87:LUP87"/>
    <mergeCell ref="LUR87:LUW87"/>
    <mergeCell ref="LUY87:LVD87"/>
    <mergeCell ref="LVF87:LVK87"/>
    <mergeCell ref="LSG87:LSL87"/>
    <mergeCell ref="LSN87:LSS87"/>
    <mergeCell ref="LSU87:LSZ87"/>
    <mergeCell ref="LTB87:LTG87"/>
    <mergeCell ref="LTI87:LTN87"/>
    <mergeCell ref="LTP87:LTU87"/>
    <mergeCell ref="LQQ87:LQV87"/>
    <mergeCell ref="LQX87:LRC87"/>
    <mergeCell ref="LRE87:LRJ87"/>
    <mergeCell ref="LRL87:LRQ87"/>
    <mergeCell ref="LRS87:LRX87"/>
    <mergeCell ref="LRZ87:LSE87"/>
    <mergeCell ref="LPA87:LPF87"/>
    <mergeCell ref="LPH87:LPM87"/>
    <mergeCell ref="LPO87:LPT87"/>
    <mergeCell ref="LPV87:LQA87"/>
    <mergeCell ref="LQC87:LQH87"/>
    <mergeCell ref="LQJ87:LQO87"/>
    <mergeCell ref="LNK87:LNP87"/>
    <mergeCell ref="LNR87:LNW87"/>
    <mergeCell ref="LNY87:LOD87"/>
    <mergeCell ref="LOF87:LOK87"/>
    <mergeCell ref="LOM87:LOR87"/>
    <mergeCell ref="LOT87:LOY87"/>
    <mergeCell ref="LLU87:LLZ87"/>
    <mergeCell ref="LMB87:LMG87"/>
    <mergeCell ref="LMI87:LMN87"/>
    <mergeCell ref="LMP87:LMU87"/>
    <mergeCell ref="LMW87:LNB87"/>
    <mergeCell ref="LND87:LNI87"/>
    <mergeCell ref="LKE87:LKJ87"/>
    <mergeCell ref="LKL87:LKQ87"/>
    <mergeCell ref="LKS87:LKX87"/>
    <mergeCell ref="LKZ87:LLE87"/>
    <mergeCell ref="LLG87:LLL87"/>
    <mergeCell ref="LLN87:LLS87"/>
    <mergeCell ref="LIO87:LIT87"/>
    <mergeCell ref="LIV87:LJA87"/>
    <mergeCell ref="LJC87:LJH87"/>
    <mergeCell ref="LJJ87:LJO87"/>
    <mergeCell ref="LJQ87:LJV87"/>
    <mergeCell ref="LJX87:LKC87"/>
    <mergeCell ref="LGY87:LHD87"/>
    <mergeCell ref="LHF87:LHK87"/>
    <mergeCell ref="LHM87:LHR87"/>
    <mergeCell ref="LHT87:LHY87"/>
    <mergeCell ref="LIA87:LIF87"/>
    <mergeCell ref="LIH87:LIM87"/>
    <mergeCell ref="LFI87:LFN87"/>
    <mergeCell ref="LFP87:LFU87"/>
    <mergeCell ref="LFW87:LGB87"/>
    <mergeCell ref="LGD87:LGI87"/>
    <mergeCell ref="LGK87:LGP87"/>
    <mergeCell ref="LGR87:LGW87"/>
    <mergeCell ref="LDS87:LDX87"/>
    <mergeCell ref="LDZ87:LEE87"/>
    <mergeCell ref="LEG87:LEL87"/>
    <mergeCell ref="LEN87:LES87"/>
    <mergeCell ref="LEU87:LEZ87"/>
    <mergeCell ref="LFB87:LFG87"/>
    <mergeCell ref="LCC87:LCH87"/>
    <mergeCell ref="LCJ87:LCO87"/>
    <mergeCell ref="LCQ87:LCV87"/>
    <mergeCell ref="LCX87:LDC87"/>
    <mergeCell ref="LDE87:LDJ87"/>
    <mergeCell ref="LDL87:LDQ87"/>
    <mergeCell ref="LAM87:LAR87"/>
    <mergeCell ref="LAT87:LAY87"/>
    <mergeCell ref="LBA87:LBF87"/>
    <mergeCell ref="LBH87:LBM87"/>
    <mergeCell ref="LBO87:LBT87"/>
    <mergeCell ref="LBV87:LCA87"/>
    <mergeCell ref="KYW87:KZB87"/>
    <mergeCell ref="KZD87:KZI87"/>
    <mergeCell ref="KZK87:KZP87"/>
    <mergeCell ref="KZR87:KZW87"/>
    <mergeCell ref="KZY87:LAD87"/>
    <mergeCell ref="LAF87:LAK87"/>
    <mergeCell ref="KXG87:KXL87"/>
    <mergeCell ref="KXN87:KXS87"/>
    <mergeCell ref="KXU87:KXZ87"/>
    <mergeCell ref="KYB87:KYG87"/>
    <mergeCell ref="KYI87:KYN87"/>
    <mergeCell ref="KYP87:KYU87"/>
    <mergeCell ref="KVQ87:KVV87"/>
    <mergeCell ref="KVX87:KWC87"/>
    <mergeCell ref="KWE87:KWJ87"/>
    <mergeCell ref="KWL87:KWQ87"/>
    <mergeCell ref="KWS87:KWX87"/>
    <mergeCell ref="KWZ87:KXE87"/>
    <mergeCell ref="KUA87:KUF87"/>
    <mergeCell ref="KUH87:KUM87"/>
    <mergeCell ref="KUO87:KUT87"/>
    <mergeCell ref="KUV87:KVA87"/>
    <mergeCell ref="KVC87:KVH87"/>
    <mergeCell ref="KVJ87:KVO87"/>
    <mergeCell ref="KSK87:KSP87"/>
    <mergeCell ref="KSR87:KSW87"/>
    <mergeCell ref="KSY87:KTD87"/>
    <mergeCell ref="KTF87:KTK87"/>
    <mergeCell ref="KTM87:KTR87"/>
    <mergeCell ref="KTT87:KTY87"/>
    <mergeCell ref="KQU87:KQZ87"/>
    <mergeCell ref="KRB87:KRG87"/>
    <mergeCell ref="KRI87:KRN87"/>
    <mergeCell ref="KRP87:KRU87"/>
    <mergeCell ref="KRW87:KSB87"/>
    <mergeCell ref="KSD87:KSI87"/>
    <mergeCell ref="KPE87:KPJ87"/>
    <mergeCell ref="KPL87:KPQ87"/>
    <mergeCell ref="KPS87:KPX87"/>
    <mergeCell ref="KPZ87:KQE87"/>
    <mergeCell ref="KQG87:KQL87"/>
    <mergeCell ref="KQN87:KQS87"/>
    <mergeCell ref="KNO87:KNT87"/>
    <mergeCell ref="KNV87:KOA87"/>
    <mergeCell ref="KOC87:KOH87"/>
    <mergeCell ref="KOJ87:KOO87"/>
    <mergeCell ref="KOQ87:KOV87"/>
    <mergeCell ref="KOX87:KPC87"/>
    <mergeCell ref="KLY87:KMD87"/>
    <mergeCell ref="KMF87:KMK87"/>
    <mergeCell ref="KMM87:KMR87"/>
    <mergeCell ref="KMT87:KMY87"/>
    <mergeCell ref="KNA87:KNF87"/>
    <mergeCell ref="KNH87:KNM87"/>
    <mergeCell ref="KKI87:KKN87"/>
    <mergeCell ref="KKP87:KKU87"/>
    <mergeCell ref="KKW87:KLB87"/>
    <mergeCell ref="KLD87:KLI87"/>
    <mergeCell ref="KLK87:KLP87"/>
    <mergeCell ref="KLR87:KLW87"/>
    <mergeCell ref="KIS87:KIX87"/>
    <mergeCell ref="KIZ87:KJE87"/>
    <mergeCell ref="KJG87:KJL87"/>
    <mergeCell ref="KJN87:KJS87"/>
    <mergeCell ref="KJU87:KJZ87"/>
    <mergeCell ref="KKB87:KKG87"/>
    <mergeCell ref="KHC87:KHH87"/>
    <mergeCell ref="KHJ87:KHO87"/>
    <mergeCell ref="KHQ87:KHV87"/>
    <mergeCell ref="KHX87:KIC87"/>
    <mergeCell ref="KIE87:KIJ87"/>
    <mergeCell ref="KIL87:KIQ87"/>
    <mergeCell ref="KFM87:KFR87"/>
    <mergeCell ref="KFT87:KFY87"/>
    <mergeCell ref="KGA87:KGF87"/>
    <mergeCell ref="KGH87:KGM87"/>
    <mergeCell ref="KGO87:KGT87"/>
    <mergeCell ref="KGV87:KHA87"/>
    <mergeCell ref="KDW87:KEB87"/>
    <mergeCell ref="KED87:KEI87"/>
    <mergeCell ref="KEK87:KEP87"/>
    <mergeCell ref="KER87:KEW87"/>
    <mergeCell ref="KEY87:KFD87"/>
    <mergeCell ref="KFF87:KFK87"/>
    <mergeCell ref="KCG87:KCL87"/>
    <mergeCell ref="KCN87:KCS87"/>
    <mergeCell ref="KCU87:KCZ87"/>
    <mergeCell ref="KDB87:KDG87"/>
    <mergeCell ref="KDI87:KDN87"/>
    <mergeCell ref="KDP87:KDU87"/>
    <mergeCell ref="KAQ87:KAV87"/>
    <mergeCell ref="KAX87:KBC87"/>
    <mergeCell ref="KBE87:KBJ87"/>
    <mergeCell ref="KBL87:KBQ87"/>
    <mergeCell ref="KBS87:KBX87"/>
    <mergeCell ref="KBZ87:KCE87"/>
    <mergeCell ref="JZA87:JZF87"/>
    <mergeCell ref="JZH87:JZM87"/>
    <mergeCell ref="JZO87:JZT87"/>
    <mergeCell ref="JZV87:KAA87"/>
    <mergeCell ref="KAC87:KAH87"/>
    <mergeCell ref="KAJ87:KAO87"/>
    <mergeCell ref="JXK87:JXP87"/>
    <mergeCell ref="JXR87:JXW87"/>
    <mergeCell ref="JXY87:JYD87"/>
    <mergeCell ref="JYF87:JYK87"/>
    <mergeCell ref="JYM87:JYR87"/>
    <mergeCell ref="JYT87:JYY87"/>
    <mergeCell ref="JVU87:JVZ87"/>
    <mergeCell ref="JWB87:JWG87"/>
    <mergeCell ref="JWI87:JWN87"/>
    <mergeCell ref="JWP87:JWU87"/>
    <mergeCell ref="JWW87:JXB87"/>
    <mergeCell ref="JXD87:JXI87"/>
    <mergeCell ref="JUE87:JUJ87"/>
    <mergeCell ref="JUL87:JUQ87"/>
    <mergeCell ref="JUS87:JUX87"/>
    <mergeCell ref="JUZ87:JVE87"/>
    <mergeCell ref="JVG87:JVL87"/>
    <mergeCell ref="JVN87:JVS87"/>
    <mergeCell ref="JSO87:JST87"/>
    <mergeCell ref="JSV87:JTA87"/>
    <mergeCell ref="JTC87:JTH87"/>
    <mergeCell ref="JTJ87:JTO87"/>
    <mergeCell ref="JTQ87:JTV87"/>
    <mergeCell ref="JTX87:JUC87"/>
    <mergeCell ref="JQY87:JRD87"/>
    <mergeCell ref="JRF87:JRK87"/>
    <mergeCell ref="JRM87:JRR87"/>
    <mergeCell ref="JRT87:JRY87"/>
    <mergeCell ref="JSA87:JSF87"/>
    <mergeCell ref="JSH87:JSM87"/>
    <mergeCell ref="JPI87:JPN87"/>
    <mergeCell ref="JPP87:JPU87"/>
    <mergeCell ref="JPW87:JQB87"/>
    <mergeCell ref="JQD87:JQI87"/>
    <mergeCell ref="JQK87:JQP87"/>
    <mergeCell ref="JQR87:JQW87"/>
    <mergeCell ref="JNS87:JNX87"/>
    <mergeCell ref="JNZ87:JOE87"/>
    <mergeCell ref="JOG87:JOL87"/>
    <mergeCell ref="JON87:JOS87"/>
    <mergeCell ref="JOU87:JOZ87"/>
    <mergeCell ref="JPB87:JPG87"/>
    <mergeCell ref="JMC87:JMH87"/>
    <mergeCell ref="JMJ87:JMO87"/>
    <mergeCell ref="JMQ87:JMV87"/>
    <mergeCell ref="JMX87:JNC87"/>
    <mergeCell ref="JNE87:JNJ87"/>
    <mergeCell ref="JNL87:JNQ87"/>
    <mergeCell ref="JKM87:JKR87"/>
    <mergeCell ref="JKT87:JKY87"/>
    <mergeCell ref="JLA87:JLF87"/>
    <mergeCell ref="JLH87:JLM87"/>
    <mergeCell ref="JLO87:JLT87"/>
    <mergeCell ref="JLV87:JMA87"/>
    <mergeCell ref="JIW87:JJB87"/>
    <mergeCell ref="JJD87:JJI87"/>
    <mergeCell ref="JJK87:JJP87"/>
    <mergeCell ref="JJR87:JJW87"/>
    <mergeCell ref="JJY87:JKD87"/>
    <mergeCell ref="JKF87:JKK87"/>
    <mergeCell ref="JHG87:JHL87"/>
    <mergeCell ref="JHN87:JHS87"/>
    <mergeCell ref="JHU87:JHZ87"/>
    <mergeCell ref="JIB87:JIG87"/>
    <mergeCell ref="JII87:JIN87"/>
    <mergeCell ref="JIP87:JIU87"/>
    <mergeCell ref="JFQ87:JFV87"/>
    <mergeCell ref="JFX87:JGC87"/>
    <mergeCell ref="JGE87:JGJ87"/>
    <mergeCell ref="JGL87:JGQ87"/>
    <mergeCell ref="JGS87:JGX87"/>
    <mergeCell ref="JGZ87:JHE87"/>
    <mergeCell ref="JEA87:JEF87"/>
    <mergeCell ref="JEH87:JEM87"/>
    <mergeCell ref="JEO87:JET87"/>
    <mergeCell ref="JEV87:JFA87"/>
    <mergeCell ref="JFC87:JFH87"/>
    <mergeCell ref="JFJ87:JFO87"/>
    <mergeCell ref="JCK87:JCP87"/>
    <mergeCell ref="JCR87:JCW87"/>
    <mergeCell ref="JCY87:JDD87"/>
    <mergeCell ref="JDF87:JDK87"/>
    <mergeCell ref="JDM87:JDR87"/>
    <mergeCell ref="JDT87:JDY87"/>
    <mergeCell ref="JAU87:JAZ87"/>
    <mergeCell ref="JBB87:JBG87"/>
    <mergeCell ref="JBI87:JBN87"/>
    <mergeCell ref="JBP87:JBU87"/>
    <mergeCell ref="JBW87:JCB87"/>
    <mergeCell ref="JCD87:JCI87"/>
    <mergeCell ref="IZE87:IZJ87"/>
    <mergeCell ref="IZL87:IZQ87"/>
    <mergeCell ref="IZS87:IZX87"/>
    <mergeCell ref="IZZ87:JAE87"/>
    <mergeCell ref="JAG87:JAL87"/>
    <mergeCell ref="JAN87:JAS87"/>
    <mergeCell ref="IXO87:IXT87"/>
    <mergeCell ref="IXV87:IYA87"/>
    <mergeCell ref="IYC87:IYH87"/>
    <mergeCell ref="IYJ87:IYO87"/>
    <mergeCell ref="IYQ87:IYV87"/>
    <mergeCell ref="IYX87:IZC87"/>
    <mergeCell ref="IVY87:IWD87"/>
    <mergeCell ref="IWF87:IWK87"/>
    <mergeCell ref="IWM87:IWR87"/>
    <mergeCell ref="IWT87:IWY87"/>
    <mergeCell ref="IXA87:IXF87"/>
    <mergeCell ref="IXH87:IXM87"/>
    <mergeCell ref="IUI87:IUN87"/>
    <mergeCell ref="IUP87:IUU87"/>
    <mergeCell ref="IUW87:IVB87"/>
    <mergeCell ref="IVD87:IVI87"/>
    <mergeCell ref="IVK87:IVP87"/>
    <mergeCell ref="IVR87:IVW87"/>
    <mergeCell ref="ISS87:ISX87"/>
    <mergeCell ref="ISZ87:ITE87"/>
    <mergeCell ref="ITG87:ITL87"/>
    <mergeCell ref="ITN87:ITS87"/>
    <mergeCell ref="ITU87:ITZ87"/>
    <mergeCell ref="IUB87:IUG87"/>
    <mergeCell ref="IRC87:IRH87"/>
    <mergeCell ref="IRJ87:IRO87"/>
    <mergeCell ref="IRQ87:IRV87"/>
    <mergeCell ref="IRX87:ISC87"/>
    <mergeCell ref="ISE87:ISJ87"/>
    <mergeCell ref="ISL87:ISQ87"/>
    <mergeCell ref="IPM87:IPR87"/>
    <mergeCell ref="IPT87:IPY87"/>
    <mergeCell ref="IQA87:IQF87"/>
    <mergeCell ref="IQH87:IQM87"/>
    <mergeCell ref="IQO87:IQT87"/>
    <mergeCell ref="IQV87:IRA87"/>
    <mergeCell ref="INW87:IOB87"/>
    <mergeCell ref="IOD87:IOI87"/>
    <mergeCell ref="IOK87:IOP87"/>
    <mergeCell ref="IOR87:IOW87"/>
    <mergeCell ref="IOY87:IPD87"/>
    <mergeCell ref="IPF87:IPK87"/>
    <mergeCell ref="IMG87:IML87"/>
    <mergeCell ref="IMN87:IMS87"/>
    <mergeCell ref="IMU87:IMZ87"/>
    <mergeCell ref="INB87:ING87"/>
    <mergeCell ref="INI87:INN87"/>
    <mergeCell ref="INP87:INU87"/>
    <mergeCell ref="IKQ87:IKV87"/>
    <mergeCell ref="IKX87:ILC87"/>
    <mergeCell ref="ILE87:ILJ87"/>
    <mergeCell ref="ILL87:ILQ87"/>
    <mergeCell ref="ILS87:ILX87"/>
    <mergeCell ref="ILZ87:IME87"/>
    <mergeCell ref="IJA87:IJF87"/>
    <mergeCell ref="IJH87:IJM87"/>
    <mergeCell ref="IJO87:IJT87"/>
    <mergeCell ref="IJV87:IKA87"/>
    <mergeCell ref="IKC87:IKH87"/>
    <mergeCell ref="IKJ87:IKO87"/>
    <mergeCell ref="IHK87:IHP87"/>
    <mergeCell ref="IHR87:IHW87"/>
    <mergeCell ref="IHY87:IID87"/>
    <mergeCell ref="IIF87:IIK87"/>
    <mergeCell ref="IIM87:IIR87"/>
    <mergeCell ref="IIT87:IIY87"/>
    <mergeCell ref="IFU87:IFZ87"/>
    <mergeCell ref="IGB87:IGG87"/>
    <mergeCell ref="IGI87:IGN87"/>
    <mergeCell ref="IGP87:IGU87"/>
    <mergeCell ref="IGW87:IHB87"/>
    <mergeCell ref="IHD87:IHI87"/>
    <mergeCell ref="IEE87:IEJ87"/>
    <mergeCell ref="IEL87:IEQ87"/>
    <mergeCell ref="IES87:IEX87"/>
    <mergeCell ref="IEZ87:IFE87"/>
    <mergeCell ref="IFG87:IFL87"/>
    <mergeCell ref="IFN87:IFS87"/>
    <mergeCell ref="ICO87:ICT87"/>
    <mergeCell ref="ICV87:IDA87"/>
    <mergeCell ref="IDC87:IDH87"/>
    <mergeCell ref="IDJ87:IDO87"/>
    <mergeCell ref="IDQ87:IDV87"/>
    <mergeCell ref="IDX87:IEC87"/>
    <mergeCell ref="IAY87:IBD87"/>
    <mergeCell ref="IBF87:IBK87"/>
    <mergeCell ref="IBM87:IBR87"/>
    <mergeCell ref="IBT87:IBY87"/>
    <mergeCell ref="ICA87:ICF87"/>
    <mergeCell ref="ICH87:ICM87"/>
    <mergeCell ref="HZI87:HZN87"/>
    <mergeCell ref="HZP87:HZU87"/>
    <mergeCell ref="HZW87:IAB87"/>
    <mergeCell ref="IAD87:IAI87"/>
    <mergeCell ref="IAK87:IAP87"/>
    <mergeCell ref="IAR87:IAW87"/>
    <mergeCell ref="HXS87:HXX87"/>
    <mergeCell ref="HXZ87:HYE87"/>
    <mergeCell ref="HYG87:HYL87"/>
    <mergeCell ref="HYN87:HYS87"/>
    <mergeCell ref="HYU87:HYZ87"/>
    <mergeCell ref="HZB87:HZG87"/>
    <mergeCell ref="HWC87:HWH87"/>
    <mergeCell ref="HWJ87:HWO87"/>
    <mergeCell ref="HWQ87:HWV87"/>
    <mergeCell ref="HWX87:HXC87"/>
    <mergeCell ref="HXE87:HXJ87"/>
    <mergeCell ref="HXL87:HXQ87"/>
    <mergeCell ref="HUM87:HUR87"/>
    <mergeCell ref="HUT87:HUY87"/>
    <mergeCell ref="HVA87:HVF87"/>
    <mergeCell ref="HVH87:HVM87"/>
    <mergeCell ref="HVO87:HVT87"/>
    <mergeCell ref="HVV87:HWA87"/>
    <mergeCell ref="HSW87:HTB87"/>
    <mergeCell ref="HTD87:HTI87"/>
    <mergeCell ref="HTK87:HTP87"/>
    <mergeCell ref="HTR87:HTW87"/>
    <mergeCell ref="HTY87:HUD87"/>
    <mergeCell ref="HUF87:HUK87"/>
    <mergeCell ref="HRG87:HRL87"/>
    <mergeCell ref="HRN87:HRS87"/>
    <mergeCell ref="HRU87:HRZ87"/>
    <mergeCell ref="HSB87:HSG87"/>
    <mergeCell ref="HSI87:HSN87"/>
    <mergeCell ref="HSP87:HSU87"/>
    <mergeCell ref="HPQ87:HPV87"/>
    <mergeCell ref="HPX87:HQC87"/>
    <mergeCell ref="HQE87:HQJ87"/>
    <mergeCell ref="HQL87:HQQ87"/>
    <mergeCell ref="HQS87:HQX87"/>
    <mergeCell ref="HQZ87:HRE87"/>
    <mergeCell ref="HOA87:HOF87"/>
    <mergeCell ref="HOH87:HOM87"/>
    <mergeCell ref="HOO87:HOT87"/>
    <mergeCell ref="HOV87:HPA87"/>
    <mergeCell ref="HPC87:HPH87"/>
    <mergeCell ref="HPJ87:HPO87"/>
    <mergeCell ref="HMK87:HMP87"/>
    <mergeCell ref="HMR87:HMW87"/>
    <mergeCell ref="HMY87:HND87"/>
    <mergeCell ref="HNF87:HNK87"/>
    <mergeCell ref="HNM87:HNR87"/>
    <mergeCell ref="HNT87:HNY87"/>
    <mergeCell ref="HKU87:HKZ87"/>
    <mergeCell ref="HLB87:HLG87"/>
    <mergeCell ref="HLI87:HLN87"/>
    <mergeCell ref="HLP87:HLU87"/>
    <mergeCell ref="HLW87:HMB87"/>
    <mergeCell ref="HMD87:HMI87"/>
    <mergeCell ref="HJE87:HJJ87"/>
    <mergeCell ref="HJL87:HJQ87"/>
    <mergeCell ref="HJS87:HJX87"/>
    <mergeCell ref="HJZ87:HKE87"/>
    <mergeCell ref="HKG87:HKL87"/>
    <mergeCell ref="HKN87:HKS87"/>
    <mergeCell ref="HHO87:HHT87"/>
    <mergeCell ref="HHV87:HIA87"/>
    <mergeCell ref="HIC87:HIH87"/>
    <mergeCell ref="HIJ87:HIO87"/>
    <mergeCell ref="HIQ87:HIV87"/>
    <mergeCell ref="HIX87:HJC87"/>
    <mergeCell ref="HFY87:HGD87"/>
    <mergeCell ref="HGF87:HGK87"/>
    <mergeCell ref="HGM87:HGR87"/>
    <mergeCell ref="HGT87:HGY87"/>
    <mergeCell ref="HHA87:HHF87"/>
    <mergeCell ref="HHH87:HHM87"/>
    <mergeCell ref="HEI87:HEN87"/>
    <mergeCell ref="HEP87:HEU87"/>
    <mergeCell ref="HEW87:HFB87"/>
    <mergeCell ref="HFD87:HFI87"/>
    <mergeCell ref="HFK87:HFP87"/>
    <mergeCell ref="HFR87:HFW87"/>
    <mergeCell ref="HCS87:HCX87"/>
    <mergeCell ref="HCZ87:HDE87"/>
    <mergeCell ref="HDG87:HDL87"/>
    <mergeCell ref="HDN87:HDS87"/>
    <mergeCell ref="HDU87:HDZ87"/>
    <mergeCell ref="HEB87:HEG87"/>
    <mergeCell ref="HBC87:HBH87"/>
    <mergeCell ref="HBJ87:HBO87"/>
    <mergeCell ref="HBQ87:HBV87"/>
    <mergeCell ref="HBX87:HCC87"/>
    <mergeCell ref="HCE87:HCJ87"/>
    <mergeCell ref="HCL87:HCQ87"/>
    <mergeCell ref="GZM87:GZR87"/>
    <mergeCell ref="GZT87:GZY87"/>
    <mergeCell ref="HAA87:HAF87"/>
    <mergeCell ref="HAH87:HAM87"/>
    <mergeCell ref="HAO87:HAT87"/>
    <mergeCell ref="HAV87:HBA87"/>
    <mergeCell ref="GXW87:GYB87"/>
    <mergeCell ref="GYD87:GYI87"/>
    <mergeCell ref="GYK87:GYP87"/>
    <mergeCell ref="GYR87:GYW87"/>
    <mergeCell ref="GYY87:GZD87"/>
    <mergeCell ref="GZF87:GZK87"/>
    <mergeCell ref="GWG87:GWL87"/>
    <mergeCell ref="GWN87:GWS87"/>
    <mergeCell ref="GWU87:GWZ87"/>
    <mergeCell ref="GXB87:GXG87"/>
    <mergeCell ref="GXI87:GXN87"/>
    <mergeCell ref="GXP87:GXU87"/>
    <mergeCell ref="GUQ87:GUV87"/>
    <mergeCell ref="GUX87:GVC87"/>
    <mergeCell ref="GVE87:GVJ87"/>
    <mergeCell ref="GVL87:GVQ87"/>
    <mergeCell ref="GVS87:GVX87"/>
    <mergeCell ref="GVZ87:GWE87"/>
    <mergeCell ref="GTA87:GTF87"/>
    <mergeCell ref="GTH87:GTM87"/>
    <mergeCell ref="GTO87:GTT87"/>
    <mergeCell ref="GTV87:GUA87"/>
    <mergeCell ref="GUC87:GUH87"/>
    <mergeCell ref="GUJ87:GUO87"/>
    <mergeCell ref="GRK87:GRP87"/>
    <mergeCell ref="GRR87:GRW87"/>
    <mergeCell ref="GRY87:GSD87"/>
    <mergeCell ref="GSF87:GSK87"/>
    <mergeCell ref="GSM87:GSR87"/>
    <mergeCell ref="GST87:GSY87"/>
    <mergeCell ref="GPU87:GPZ87"/>
    <mergeCell ref="GQB87:GQG87"/>
    <mergeCell ref="GQI87:GQN87"/>
    <mergeCell ref="GQP87:GQU87"/>
    <mergeCell ref="GQW87:GRB87"/>
    <mergeCell ref="GRD87:GRI87"/>
    <mergeCell ref="GOE87:GOJ87"/>
    <mergeCell ref="GOL87:GOQ87"/>
    <mergeCell ref="GOS87:GOX87"/>
    <mergeCell ref="GOZ87:GPE87"/>
    <mergeCell ref="GPG87:GPL87"/>
    <mergeCell ref="GPN87:GPS87"/>
    <mergeCell ref="GMO87:GMT87"/>
    <mergeCell ref="GMV87:GNA87"/>
    <mergeCell ref="GNC87:GNH87"/>
    <mergeCell ref="GNJ87:GNO87"/>
    <mergeCell ref="GNQ87:GNV87"/>
    <mergeCell ref="GNX87:GOC87"/>
    <mergeCell ref="GKY87:GLD87"/>
    <mergeCell ref="GLF87:GLK87"/>
    <mergeCell ref="GLM87:GLR87"/>
    <mergeCell ref="GLT87:GLY87"/>
    <mergeCell ref="GMA87:GMF87"/>
    <mergeCell ref="GMH87:GMM87"/>
    <mergeCell ref="GJI87:GJN87"/>
    <mergeCell ref="GJP87:GJU87"/>
    <mergeCell ref="GJW87:GKB87"/>
    <mergeCell ref="GKD87:GKI87"/>
    <mergeCell ref="GKK87:GKP87"/>
    <mergeCell ref="GKR87:GKW87"/>
    <mergeCell ref="GHS87:GHX87"/>
    <mergeCell ref="GHZ87:GIE87"/>
    <mergeCell ref="GIG87:GIL87"/>
    <mergeCell ref="GIN87:GIS87"/>
    <mergeCell ref="GIU87:GIZ87"/>
    <mergeCell ref="GJB87:GJG87"/>
    <mergeCell ref="GGC87:GGH87"/>
    <mergeCell ref="GGJ87:GGO87"/>
    <mergeCell ref="GGQ87:GGV87"/>
    <mergeCell ref="GGX87:GHC87"/>
    <mergeCell ref="GHE87:GHJ87"/>
    <mergeCell ref="GHL87:GHQ87"/>
    <mergeCell ref="GEM87:GER87"/>
    <mergeCell ref="GET87:GEY87"/>
    <mergeCell ref="GFA87:GFF87"/>
    <mergeCell ref="GFH87:GFM87"/>
    <mergeCell ref="GFO87:GFT87"/>
    <mergeCell ref="GFV87:GGA87"/>
    <mergeCell ref="GCW87:GDB87"/>
    <mergeCell ref="GDD87:GDI87"/>
    <mergeCell ref="GDK87:GDP87"/>
    <mergeCell ref="GDR87:GDW87"/>
    <mergeCell ref="GDY87:GED87"/>
    <mergeCell ref="GEF87:GEK87"/>
    <mergeCell ref="GBG87:GBL87"/>
    <mergeCell ref="GBN87:GBS87"/>
    <mergeCell ref="GBU87:GBZ87"/>
    <mergeCell ref="GCB87:GCG87"/>
    <mergeCell ref="GCI87:GCN87"/>
    <mergeCell ref="GCP87:GCU87"/>
    <mergeCell ref="FZQ87:FZV87"/>
    <mergeCell ref="FZX87:GAC87"/>
    <mergeCell ref="GAE87:GAJ87"/>
    <mergeCell ref="GAL87:GAQ87"/>
    <mergeCell ref="GAS87:GAX87"/>
    <mergeCell ref="GAZ87:GBE87"/>
    <mergeCell ref="FYA87:FYF87"/>
    <mergeCell ref="FYH87:FYM87"/>
    <mergeCell ref="FYO87:FYT87"/>
    <mergeCell ref="FYV87:FZA87"/>
    <mergeCell ref="FZC87:FZH87"/>
    <mergeCell ref="FZJ87:FZO87"/>
    <mergeCell ref="FWK87:FWP87"/>
    <mergeCell ref="FWR87:FWW87"/>
    <mergeCell ref="FWY87:FXD87"/>
    <mergeCell ref="FXF87:FXK87"/>
    <mergeCell ref="FXM87:FXR87"/>
    <mergeCell ref="FXT87:FXY87"/>
    <mergeCell ref="FUU87:FUZ87"/>
    <mergeCell ref="FVB87:FVG87"/>
    <mergeCell ref="FVI87:FVN87"/>
    <mergeCell ref="FVP87:FVU87"/>
    <mergeCell ref="FVW87:FWB87"/>
    <mergeCell ref="FWD87:FWI87"/>
    <mergeCell ref="FTE87:FTJ87"/>
    <mergeCell ref="FTL87:FTQ87"/>
    <mergeCell ref="FTS87:FTX87"/>
    <mergeCell ref="FTZ87:FUE87"/>
    <mergeCell ref="FUG87:FUL87"/>
    <mergeCell ref="FUN87:FUS87"/>
    <mergeCell ref="FRO87:FRT87"/>
    <mergeCell ref="FRV87:FSA87"/>
    <mergeCell ref="FSC87:FSH87"/>
    <mergeCell ref="FSJ87:FSO87"/>
    <mergeCell ref="FSQ87:FSV87"/>
    <mergeCell ref="FSX87:FTC87"/>
    <mergeCell ref="FPY87:FQD87"/>
    <mergeCell ref="FQF87:FQK87"/>
    <mergeCell ref="FQM87:FQR87"/>
    <mergeCell ref="FQT87:FQY87"/>
    <mergeCell ref="FRA87:FRF87"/>
    <mergeCell ref="FRH87:FRM87"/>
    <mergeCell ref="FOI87:FON87"/>
    <mergeCell ref="FOP87:FOU87"/>
    <mergeCell ref="FOW87:FPB87"/>
    <mergeCell ref="FPD87:FPI87"/>
    <mergeCell ref="FPK87:FPP87"/>
    <mergeCell ref="FPR87:FPW87"/>
    <mergeCell ref="FMS87:FMX87"/>
    <mergeCell ref="FMZ87:FNE87"/>
    <mergeCell ref="FNG87:FNL87"/>
    <mergeCell ref="FNN87:FNS87"/>
    <mergeCell ref="FNU87:FNZ87"/>
    <mergeCell ref="FOB87:FOG87"/>
    <mergeCell ref="FLC87:FLH87"/>
    <mergeCell ref="FLJ87:FLO87"/>
    <mergeCell ref="FLQ87:FLV87"/>
    <mergeCell ref="FLX87:FMC87"/>
    <mergeCell ref="FME87:FMJ87"/>
    <mergeCell ref="FML87:FMQ87"/>
    <mergeCell ref="FJM87:FJR87"/>
    <mergeCell ref="FJT87:FJY87"/>
    <mergeCell ref="FKA87:FKF87"/>
    <mergeCell ref="FKH87:FKM87"/>
    <mergeCell ref="FKO87:FKT87"/>
    <mergeCell ref="FKV87:FLA87"/>
    <mergeCell ref="FHW87:FIB87"/>
    <mergeCell ref="FID87:FII87"/>
    <mergeCell ref="FIK87:FIP87"/>
    <mergeCell ref="FIR87:FIW87"/>
    <mergeCell ref="FIY87:FJD87"/>
    <mergeCell ref="FJF87:FJK87"/>
    <mergeCell ref="FGG87:FGL87"/>
    <mergeCell ref="FGN87:FGS87"/>
    <mergeCell ref="FGU87:FGZ87"/>
    <mergeCell ref="FHB87:FHG87"/>
    <mergeCell ref="FHI87:FHN87"/>
    <mergeCell ref="FHP87:FHU87"/>
    <mergeCell ref="FEQ87:FEV87"/>
    <mergeCell ref="FEX87:FFC87"/>
    <mergeCell ref="FFE87:FFJ87"/>
    <mergeCell ref="FFL87:FFQ87"/>
    <mergeCell ref="FFS87:FFX87"/>
    <mergeCell ref="FFZ87:FGE87"/>
    <mergeCell ref="FDA87:FDF87"/>
    <mergeCell ref="FDH87:FDM87"/>
    <mergeCell ref="FDO87:FDT87"/>
    <mergeCell ref="FDV87:FEA87"/>
    <mergeCell ref="FEC87:FEH87"/>
    <mergeCell ref="FEJ87:FEO87"/>
    <mergeCell ref="FBK87:FBP87"/>
    <mergeCell ref="FBR87:FBW87"/>
    <mergeCell ref="FBY87:FCD87"/>
    <mergeCell ref="FCF87:FCK87"/>
    <mergeCell ref="FCM87:FCR87"/>
    <mergeCell ref="FCT87:FCY87"/>
    <mergeCell ref="EZU87:EZZ87"/>
    <mergeCell ref="FAB87:FAG87"/>
    <mergeCell ref="FAI87:FAN87"/>
    <mergeCell ref="FAP87:FAU87"/>
    <mergeCell ref="FAW87:FBB87"/>
    <mergeCell ref="FBD87:FBI87"/>
    <mergeCell ref="EYE87:EYJ87"/>
    <mergeCell ref="EYL87:EYQ87"/>
    <mergeCell ref="EYS87:EYX87"/>
    <mergeCell ref="EYZ87:EZE87"/>
    <mergeCell ref="EZG87:EZL87"/>
    <mergeCell ref="EZN87:EZS87"/>
    <mergeCell ref="EWO87:EWT87"/>
    <mergeCell ref="EWV87:EXA87"/>
    <mergeCell ref="EXC87:EXH87"/>
    <mergeCell ref="EXJ87:EXO87"/>
    <mergeCell ref="EXQ87:EXV87"/>
    <mergeCell ref="EXX87:EYC87"/>
    <mergeCell ref="EUY87:EVD87"/>
    <mergeCell ref="EVF87:EVK87"/>
    <mergeCell ref="EVM87:EVR87"/>
    <mergeCell ref="EVT87:EVY87"/>
    <mergeCell ref="EWA87:EWF87"/>
    <mergeCell ref="EWH87:EWM87"/>
    <mergeCell ref="ETI87:ETN87"/>
    <mergeCell ref="ETP87:ETU87"/>
    <mergeCell ref="ETW87:EUB87"/>
    <mergeCell ref="EUD87:EUI87"/>
    <mergeCell ref="EUK87:EUP87"/>
    <mergeCell ref="EUR87:EUW87"/>
    <mergeCell ref="ERS87:ERX87"/>
    <mergeCell ref="ERZ87:ESE87"/>
    <mergeCell ref="ESG87:ESL87"/>
    <mergeCell ref="ESN87:ESS87"/>
    <mergeCell ref="ESU87:ESZ87"/>
    <mergeCell ref="ETB87:ETG87"/>
    <mergeCell ref="EQC87:EQH87"/>
    <mergeCell ref="EQJ87:EQO87"/>
    <mergeCell ref="EQQ87:EQV87"/>
    <mergeCell ref="EQX87:ERC87"/>
    <mergeCell ref="ERE87:ERJ87"/>
    <mergeCell ref="ERL87:ERQ87"/>
    <mergeCell ref="EOM87:EOR87"/>
    <mergeCell ref="EOT87:EOY87"/>
    <mergeCell ref="EPA87:EPF87"/>
    <mergeCell ref="EPH87:EPM87"/>
    <mergeCell ref="EPO87:EPT87"/>
    <mergeCell ref="EPV87:EQA87"/>
    <mergeCell ref="EMW87:ENB87"/>
    <mergeCell ref="END87:ENI87"/>
    <mergeCell ref="ENK87:ENP87"/>
    <mergeCell ref="ENR87:ENW87"/>
    <mergeCell ref="ENY87:EOD87"/>
    <mergeCell ref="EOF87:EOK87"/>
    <mergeCell ref="ELG87:ELL87"/>
    <mergeCell ref="ELN87:ELS87"/>
    <mergeCell ref="ELU87:ELZ87"/>
    <mergeCell ref="EMB87:EMG87"/>
    <mergeCell ref="EMI87:EMN87"/>
    <mergeCell ref="EMP87:EMU87"/>
    <mergeCell ref="EJQ87:EJV87"/>
    <mergeCell ref="EJX87:EKC87"/>
    <mergeCell ref="EKE87:EKJ87"/>
    <mergeCell ref="EKL87:EKQ87"/>
    <mergeCell ref="EKS87:EKX87"/>
    <mergeCell ref="EKZ87:ELE87"/>
    <mergeCell ref="EIA87:EIF87"/>
    <mergeCell ref="EIH87:EIM87"/>
    <mergeCell ref="EIO87:EIT87"/>
    <mergeCell ref="EIV87:EJA87"/>
    <mergeCell ref="EJC87:EJH87"/>
    <mergeCell ref="EJJ87:EJO87"/>
    <mergeCell ref="EGK87:EGP87"/>
    <mergeCell ref="EGR87:EGW87"/>
    <mergeCell ref="EGY87:EHD87"/>
    <mergeCell ref="EHF87:EHK87"/>
    <mergeCell ref="EHM87:EHR87"/>
    <mergeCell ref="EHT87:EHY87"/>
    <mergeCell ref="EEU87:EEZ87"/>
    <mergeCell ref="EFB87:EFG87"/>
    <mergeCell ref="EFI87:EFN87"/>
    <mergeCell ref="EFP87:EFU87"/>
    <mergeCell ref="EFW87:EGB87"/>
    <mergeCell ref="EGD87:EGI87"/>
    <mergeCell ref="EDE87:EDJ87"/>
    <mergeCell ref="EDL87:EDQ87"/>
    <mergeCell ref="EDS87:EDX87"/>
    <mergeCell ref="EDZ87:EEE87"/>
    <mergeCell ref="EEG87:EEL87"/>
    <mergeCell ref="EEN87:EES87"/>
    <mergeCell ref="EBO87:EBT87"/>
    <mergeCell ref="EBV87:ECA87"/>
    <mergeCell ref="ECC87:ECH87"/>
    <mergeCell ref="ECJ87:ECO87"/>
    <mergeCell ref="ECQ87:ECV87"/>
    <mergeCell ref="ECX87:EDC87"/>
    <mergeCell ref="DZY87:EAD87"/>
    <mergeCell ref="EAF87:EAK87"/>
    <mergeCell ref="EAM87:EAR87"/>
    <mergeCell ref="EAT87:EAY87"/>
    <mergeCell ref="EBA87:EBF87"/>
    <mergeCell ref="EBH87:EBM87"/>
    <mergeCell ref="DYI87:DYN87"/>
    <mergeCell ref="DYP87:DYU87"/>
    <mergeCell ref="DYW87:DZB87"/>
    <mergeCell ref="DZD87:DZI87"/>
    <mergeCell ref="DZK87:DZP87"/>
    <mergeCell ref="DZR87:DZW87"/>
    <mergeCell ref="DWS87:DWX87"/>
    <mergeCell ref="DWZ87:DXE87"/>
    <mergeCell ref="DXG87:DXL87"/>
    <mergeCell ref="DXN87:DXS87"/>
    <mergeCell ref="DXU87:DXZ87"/>
    <mergeCell ref="DYB87:DYG87"/>
    <mergeCell ref="DVC87:DVH87"/>
    <mergeCell ref="DVJ87:DVO87"/>
    <mergeCell ref="DVQ87:DVV87"/>
    <mergeCell ref="DVX87:DWC87"/>
    <mergeCell ref="DWE87:DWJ87"/>
    <mergeCell ref="DWL87:DWQ87"/>
    <mergeCell ref="DTM87:DTR87"/>
    <mergeCell ref="DTT87:DTY87"/>
    <mergeCell ref="DUA87:DUF87"/>
    <mergeCell ref="DUH87:DUM87"/>
    <mergeCell ref="DUO87:DUT87"/>
    <mergeCell ref="DUV87:DVA87"/>
    <mergeCell ref="DRW87:DSB87"/>
    <mergeCell ref="DSD87:DSI87"/>
    <mergeCell ref="DSK87:DSP87"/>
    <mergeCell ref="DSR87:DSW87"/>
    <mergeCell ref="DSY87:DTD87"/>
    <mergeCell ref="DTF87:DTK87"/>
    <mergeCell ref="DQG87:DQL87"/>
    <mergeCell ref="DQN87:DQS87"/>
    <mergeCell ref="DQU87:DQZ87"/>
    <mergeCell ref="DRB87:DRG87"/>
    <mergeCell ref="DRI87:DRN87"/>
    <mergeCell ref="DRP87:DRU87"/>
    <mergeCell ref="DOQ87:DOV87"/>
    <mergeCell ref="DOX87:DPC87"/>
    <mergeCell ref="DPE87:DPJ87"/>
    <mergeCell ref="DPL87:DPQ87"/>
    <mergeCell ref="DPS87:DPX87"/>
    <mergeCell ref="DPZ87:DQE87"/>
    <mergeCell ref="DNA87:DNF87"/>
    <mergeCell ref="DNH87:DNM87"/>
    <mergeCell ref="DNO87:DNT87"/>
    <mergeCell ref="DNV87:DOA87"/>
    <mergeCell ref="DOC87:DOH87"/>
    <mergeCell ref="DOJ87:DOO87"/>
    <mergeCell ref="DLK87:DLP87"/>
    <mergeCell ref="DLR87:DLW87"/>
    <mergeCell ref="DLY87:DMD87"/>
    <mergeCell ref="DMF87:DMK87"/>
    <mergeCell ref="DMM87:DMR87"/>
    <mergeCell ref="DMT87:DMY87"/>
    <mergeCell ref="DJU87:DJZ87"/>
    <mergeCell ref="DKB87:DKG87"/>
    <mergeCell ref="DKI87:DKN87"/>
    <mergeCell ref="DKP87:DKU87"/>
    <mergeCell ref="DKW87:DLB87"/>
    <mergeCell ref="DLD87:DLI87"/>
    <mergeCell ref="DIE87:DIJ87"/>
    <mergeCell ref="DIL87:DIQ87"/>
    <mergeCell ref="DIS87:DIX87"/>
    <mergeCell ref="DIZ87:DJE87"/>
    <mergeCell ref="DJG87:DJL87"/>
    <mergeCell ref="DJN87:DJS87"/>
    <mergeCell ref="DGO87:DGT87"/>
    <mergeCell ref="DGV87:DHA87"/>
    <mergeCell ref="DHC87:DHH87"/>
    <mergeCell ref="DHJ87:DHO87"/>
    <mergeCell ref="DHQ87:DHV87"/>
    <mergeCell ref="DHX87:DIC87"/>
    <mergeCell ref="DEY87:DFD87"/>
    <mergeCell ref="DFF87:DFK87"/>
    <mergeCell ref="DFM87:DFR87"/>
    <mergeCell ref="DFT87:DFY87"/>
    <mergeCell ref="DGA87:DGF87"/>
    <mergeCell ref="DGH87:DGM87"/>
    <mergeCell ref="DDI87:DDN87"/>
    <mergeCell ref="DDP87:DDU87"/>
    <mergeCell ref="DDW87:DEB87"/>
    <mergeCell ref="DED87:DEI87"/>
    <mergeCell ref="DEK87:DEP87"/>
    <mergeCell ref="DER87:DEW87"/>
    <mergeCell ref="DBS87:DBX87"/>
    <mergeCell ref="DBZ87:DCE87"/>
    <mergeCell ref="DCG87:DCL87"/>
    <mergeCell ref="DCN87:DCS87"/>
    <mergeCell ref="DCU87:DCZ87"/>
    <mergeCell ref="DDB87:DDG87"/>
    <mergeCell ref="DAC87:DAH87"/>
    <mergeCell ref="DAJ87:DAO87"/>
    <mergeCell ref="DAQ87:DAV87"/>
    <mergeCell ref="DAX87:DBC87"/>
    <mergeCell ref="DBE87:DBJ87"/>
    <mergeCell ref="DBL87:DBQ87"/>
    <mergeCell ref="CYM87:CYR87"/>
    <mergeCell ref="CYT87:CYY87"/>
    <mergeCell ref="CZA87:CZF87"/>
    <mergeCell ref="CZH87:CZM87"/>
    <mergeCell ref="CZO87:CZT87"/>
    <mergeCell ref="CZV87:DAA87"/>
    <mergeCell ref="CWW87:CXB87"/>
    <mergeCell ref="CXD87:CXI87"/>
    <mergeCell ref="CXK87:CXP87"/>
    <mergeCell ref="CXR87:CXW87"/>
    <mergeCell ref="CXY87:CYD87"/>
    <mergeCell ref="CYF87:CYK87"/>
    <mergeCell ref="CVG87:CVL87"/>
    <mergeCell ref="CVN87:CVS87"/>
    <mergeCell ref="CVU87:CVZ87"/>
    <mergeCell ref="CWB87:CWG87"/>
    <mergeCell ref="CWI87:CWN87"/>
    <mergeCell ref="CWP87:CWU87"/>
    <mergeCell ref="CTQ87:CTV87"/>
    <mergeCell ref="CTX87:CUC87"/>
    <mergeCell ref="CUE87:CUJ87"/>
    <mergeCell ref="CUL87:CUQ87"/>
    <mergeCell ref="CUS87:CUX87"/>
    <mergeCell ref="CUZ87:CVE87"/>
    <mergeCell ref="CSA87:CSF87"/>
    <mergeCell ref="CSH87:CSM87"/>
    <mergeCell ref="CSO87:CST87"/>
    <mergeCell ref="CSV87:CTA87"/>
    <mergeCell ref="CTC87:CTH87"/>
    <mergeCell ref="CTJ87:CTO87"/>
    <mergeCell ref="CQK87:CQP87"/>
    <mergeCell ref="CQR87:CQW87"/>
    <mergeCell ref="CQY87:CRD87"/>
    <mergeCell ref="CRF87:CRK87"/>
    <mergeCell ref="CRM87:CRR87"/>
    <mergeCell ref="CRT87:CRY87"/>
    <mergeCell ref="COU87:COZ87"/>
    <mergeCell ref="CPB87:CPG87"/>
    <mergeCell ref="CPI87:CPN87"/>
    <mergeCell ref="CPP87:CPU87"/>
    <mergeCell ref="CPW87:CQB87"/>
    <mergeCell ref="CQD87:CQI87"/>
    <mergeCell ref="CNE87:CNJ87"/>
    <mergeCell ref="CNL87:CNQ87"/>
    <mergeCell ref="CNS87:CNX87"/>
    <mergeCell ref="CNZ87:COE87"/>
    <mergeCell ref="COG87:COL87"/>
    <mergeCell ref="CON87:COS87"/>
    <mergeCell ref="CLO87:CLT87"/>
    <mergeCell ref="CLV87:CMA87"/>
    <mergeCell ref="CMC87:CMH87"/>
    <mergeCell ref="CMJ87:CMO87"/>
    <mergeCell ref="CMQ87:CMV87"/>
    <mergeCell ref="CMX87:CNC87"/>
    <mergeCell ref="CJY87:CKD87"/>
    <mergeCell ref="CKF87:CKK87"/>
    <mergeCell ref="CKM87:CKR87"/>
    <mergeCell ref="CKT87:CKY87"/>
    <mergeCell ref="CLA87:CLF87"/>
    <mergeCell ref="CLH87:CLM87"/>
    <mergeCell ref="CII87:CIN87"/>
    <mergeCell ref="CIP87:CIU87"/>
    <mergeCell ref="CIW87:CJB87"/>
    <mergeCell ref="CJD87:CJI87"/>
    <mergeCell ref="CJK87:CJP87"/>
    <mergeCell ref="CJR87:CJW87"/>
    <mergeCell ref="CGS87:CGX87"/>
    <mergeCell ref="CGZ87:CHE87"/>
    <mergeCell ref="CHG87:CHL87"/>
    <mergeCell ref="CHN87:CHS87"/>
    <mergeCell ref="CHU87:CHZ87"/>
    <mergeCell ref="CIB87:CIG87"/>
    <mergeCell ref="CFC87:CFH87"/>
    <mergeCell ref="CFJ87:CFO87"/>
    <mergeCell ref="CFQ87:CFV87"/>
    <mergeCell ref="CFX87:CGC87"/>
    <mergeCell ref="CGE87:CGJ87"/>
    <mergeCell ref="CGL87:CGQ87"/>
    <mergeCell ref="CDM87:CDR87"/>
    <mergeCell ref="CDT87:CDY87"/>
    <mergeCell ref="CEA87:CEF87"/>
    <mergeCell ref="CEH87:CEM87"/>
    <mergeCell ref="CEO87:CET87"/>
    <mergeCell ref="CEV87:CFA87"/>
    <mergeCell ref="CBW87:CCB87"/>
    <mergeCell ref="CCD87:CCI87"/>
    <mergeCell ref="CCK87:CCP87"/>
    <mergeCell ref="CCR87:CCW87"/>
    <mergeCell ref="CCY87:CDD87"/>
    <mergeCell ref="CDF87:CDK87"/>
    <mergeCell ref="CAG87:CAL87"/>
    <mergeCell ref="CAN87:CAS87"/>
    <mergeCell ref="CAU87:CAZ87"/>
    <mergeCell ref="CBB87:CBG87"/>
    <mergeCell ref="CBI87:CBN87"/>
    <mergeCell ref="CBP87:CBU87"/>
    <mergeCell ref="BYQ87:BYV87"/>
    <mergeCell ref="BYX87:BZC87"/>
    <mergeCell ref="BZE87:BZJ87"/>
    <mergeCell ref="BZL87:BZQ87"/>
    <mergeCell ref="BZS87:BZX87"/>
    <mergeCell ref="BZZ87:CAE87"/>
    <mergeCell ref="BXA87:BXF87"/>
    <mergeCell ref="BXH87:BXM87"/>
    <mergeCell ref="BXO87:BXT87"/>
    <mergeCell ref="BXV87:BYA87"/>
    <mergeCell ref="BYC87:BYH87"/>
    <mergeCell ref="BYJ87:BYO87"/>
    <mergeCell ref="BVK87:BVP87"/>
    <mergeCell ref="BVR87:BVW87"/>
    <mergeCell ref="BVY87:BWD87"/>
    <mergeCell ref="BWF87:BWK87"/>
    <mergeCell ref="BWM87:BWR87"/>
    <mergeCell ref="BWT87:BWY87"/>
    <mergeCell ref="BTU87:BTZ87"/>
    <mergeCell ref="BUB87:BUG87"/>
    <mergeCell ref="BUI87:BUN87"/>
    <mergeCell ref="BUP87:BUU87"/>
    <mergeCell ref="BUW87:BVB87"/>
    <mergeCell ref="BVD87:BVI87"/>
    <mergeCell ref="BSE87:BSJ87"/>
    <mergeCell ref="BSL87:BSQ87"/>
    <mergeCell ref="BSS87:BSX87"/>
    <mergeCell ref="BSZ87:BTE87"/>
    <mergeCell ref="BTG87:BTL87"/>
    <mergeCell ref="BTN87:BTS87"/>
    <mergeCell ref="BQO87:BQT87"/>
    <mergeCell ref="BQV87:BRA87"/>
    <mergeCell ref="BRC87:BRH87"/>
    <mergeCell ref="BRJ87:BRO87"/>
    <mergeCell ref="BRQ87:BRV87"/>
    <mergeCell ref="BRX87:BSC87"/>
    <mergeCell ref="BOY87:BPD87"/>
    <mergeCell ref="BPF87:BPK87"/>
    <mergeCell ref="BPM87:BPR87"/>
    <mergeCell ref="BPT87:BPY87"/>
    <mergeCell ref="BQA87:BQF87"/>
    <mergeCell ref="BQH87:BQM87"/>
    <mergeCell ref="BNI87:BNN87"/>
    <mergeCell ref="BNP87:BNU87"/>
    <mergeCell ref="BNW87:BOB87"/>
    <mergeCell ref="BOD87:BOI87"/>
    <mergeCell ref="BOK87:BOP87"/>
    <mergeCell ref="BOR87:BOW87"/>
    <mergeCell ref="BLS87:BLX87"/>
    <mergeCell ref="BLZ87:BME87"/>
    <mergeCell ref="BMG87:BML87"/>
    <mergeCell ref="BMN87:BMS87"/>
    <mergeCell ref="BMU87:BMZ87"/>
    <mergeCell ref="BNB87:BNG87"/>
    <mergeCell ref="BKC87:BKH87"/>
    <mergeCell ref="BKJ87:BKO87"/>
    <mergeCell ref="BKQ87:BKV87"/>
    <mergeCell ref="BKX87:BLC87"/>
    <mergeCell ref="BLE87:BLJ87"/>
    <mergeCell ref="BLL87:BLQ87"/>
    <mergeCell ref="BIM87:BIR87"/>
    <mergeCell ref="BIT87:BIY87"/>
    <mergeCell ref="BJA87:BJF87"/>
    <mergeCell ref="BJH87:BJM87"/>
    <mergeCell ref="BJO87:BJT87"/>
    <mergeCell ref="BJV87:BKA87"/>
    <mergeCell ref="BGW87:BHB87"/>
    <mergeCell ref="BHD87:BHI87"/>
    <mergeCell ref="BHK87:BHP87"/>
    <mergeCell ref="BHR87:BHW87"/>
    <mergeCell ref="BHY87:BID87"/>
    <mergeCell ref="BIF87:BIK87"/>
    <mergeCell ref="BFG87:BFL87"/>
    <mergeCell ref="BFN87:BFS87"/>
    <mergeCell ref="BFU87:BFZ87"/>
    <mergeCell ref="BGB87:BGG87"/>
    <mergeCell ref="BGI87:BGN87"/>
    <mergeCell ref="BGP87:BGU87"/>
    <mergeCell ref="BDQ87:BDV87"/>
    <mergeCell ref="BDX87:BEC87"/>
    <mergeCell ref="BEE87:BEJ87"/>
    <mergeCell ref="BEL87:BEQ87"/>
    <mergeCell ref="BES87:BEX87"/>
    <mergeCell ref="BEZ87:BFE87"/>
    <mergeCell ref="BCA87:BCF87"/>
    <mergeCell ref="BCH87:BCM87"/>
    <mergeCell ref="BCO87:BCT87"/>
    <mergeCell ref="BCV87:BDA87"/>
    <mergeCell ref="BDC87:BDH87"/>
    <mergeCell ref="BDJ87:BDO87"/>
    <mergeCell ref="BAK87:BAP87"/>
    <mergeCell ref="BAR87:BAW87"/>
    <mergeCell ref="BAY87:BBD87"/>
    <mergeCell ref="BBF87:BBK87"/>
    <mergeCell ref="BBM87:BBR87"/>
    <mergeCell ref="BBT87:BBY87"/>
    <mergeCell ref="AYU87:AYZ87"/>
    <mergeCell ref="AZB87:AZG87"/>
    <mergeCell ref="AZI87:AZN87"/>
    <mergeCell ref="AZP87:AZU87"/>
    <mergeCell ref="AZW87:BAB87"/>
    <mergeCell ref="BAD87:BAI87"/>
    <mergeCell ref="AXE87:AXJ87"/>
    <mergeCell ref="AXL87:AXQ87"/>
    <mergeCell ref="AXS87:AXX87"/>
    <mergeCell ref="AXZ87:AYE87"/>
    <mergeCell ref="AYG87:AYL87"/>
    <mergeCell ref="AYN87:AYS87"/>
    <mergeCell ref="AVO87:AVT87"/>
    <mergeCell ref="AVV87:AWA87"/>
    <mergeCell ref="AWC87:AWH87"/>
    <mergeCell ref="AWJ87:AWO87"/>
    <mergeCell ref="AWQ87:AWV87"/>
    <mergeCell ref="AWX87:AXC87"/>
    <mergeCell ref="ATY87:AUD87"/>
    <mergeCell ref="AUF87:AUK87"/>
    <mergeCell ref="AUM87:AUR87"/>
    <mergeCell ref="AUT87:AUY87"/>
    <mergeCell ref="AVA87:AVF87"/>
    <mergeCell ref="AVH87:AVM87"/>
    <mergeCell ref="ASI87:ASN87"/>
    <mergeCell ref="ASP87:ASU87"/>
    <mergeCell ref="ASW87:ATB87"/>
    <mergeCell ref="ATD87:ATI87"/>
    <mergeCell ref="ATK87:ATP87"/>
    <mergeCell ref="ATR87:ATW87"/>
    <mergeCell ref="AQS87:AQX87"/>
    <mergeCell ref="AQZ87:ARE87"/>
    <mergeCell ref="ARG87:ARL87"/>
    <mergeCell ref="ARN87:ARS87"/>
    <mergeCell ref="ARU87:ARZ87"/>
    <mergeCell ref="ASB87:ASG87"/>
    <mergeCell ref="APC87:APH87"/>
    <mergeCell ref="APJ87:APO87"/>
    <mergeCell ref="APQ87:APV87"/>
    <mergeCell ref="APX87:AQC87"/>
    <mergeCell ref="AQE87:AQJ87"/>
    <mergeCell ref="AQL87:AQQ87"/>
    <mergeCell ref="ANM87:ANR87"/>
    <mergeCell ref="ANT87:ANY87"/>
    <mergeCell ref="AOA87:AOF87"/>
    <mergeCell ref="AOH87:AOM87"/>
    <mergeCell ref="AOO87:AOT87"/>
    <mergeCell ref="AOV87:APA87"/>
    <mergeCell ref="ALW87:AMB87"/>
    <mergeCell ref="AMD87:AMI87"/>
    <mergeCell ref="AMK87:AMP87"/>
    <mergeCell ref="AMR87:AMW87"/>
    <mergeCell ref="AMY87:AND87"/>
    <mergeCell ref="ANF87:ANK87"/>
    <mergeCell ref="AKG87:AKL87"/>
    <mergeCell ref="AKN87:AKS87"/>
    <mergeCell ref="AKU87:AKZ87"/>
    <mergeCell ref="ALB87:ALG87"/>
    <mergeCell ref="ALI87:ALN87"/>
    <mergeCell ref="ALP87:ALU87"/>
    <mergeCell ref="AIQ87:AIV87"/>
    <mergeCell ref="AIX87:AJC87"/>
    <mergeCell ref="AJE87:AJJ87"/>
    <mergeCell ref="AJL87:AJQ87"/>
    <mergeCell ref="AJS87:AJX87"/>
    <mergeCell ref="AJZ87:AKE87"/>
    <mergeCell ref="AHA87:AHF87"/>
    <mergeCell ref="AHH87:AHM87"/>
    <mergeCell ref="AHO87:AHT87"/>
    <mergeCell ref="AHV87:AIA87"/>
    <mergeCell ref="AIC87:AIH87"/>
    <mergeCell ref="AIJ87:AIO87"/>
    <mergeCell ref="AFK87:AFP87"/>
    <mergeCell ref="AFR87:AFW87"/>
    <mergeCell ref="AFY87:AGD87"/>
    <mergeCell ref="AGF87:AGK87"/>
    <mergeCell ref="AGM87:AGR87"/>
    <mergeCell ref="AGT87:AGY87"/>
    <mergeCell ref="ADU87:ADZ87"/>
    <mergeCell ref="AEB87:AEG87"/>
    <mergeCell ref="AEI87:AEN87"/>
    <mergeCell ref="AEP87:AEU87"/>
    <mergeCell ref="AEW87:AFB87"/>
    <mergeCell ref="AFD87:AFI87"/>
    <mergeCell ref="ACE87:ACJ87"/>
    <mergeCell ref="ACL87:ACQ87"/>
    <mergeCell ref="ACS87:ACX87"/>
    <mergeCell ref="ACZ87:ADE87"/>
    <mergeCell ref="ADG87:ADL87"/>
    <mergeCell ref="ADN87:ADS87"/>
    <mergeCell ref="AAO87:AAT87"/>
    <mergeCell ref="AAV87:ABA87"/>
    <mergeCell ref="ABC87:ABH87"/>
    <mergeCell ref="ABJ87:ABO87"/>
    <mergeCell ref="ABQ87:ABV87"/>
    <mergeCell ref="ABX87:ACC87"/>
    <mergeCell ref="YY87:ZD87"/>
    <mergeCell ref="ZF87:ZK87"/>
    <mergeCell ref="ZM87:ZR87"/>
    <mergeCell ref="ZT87:ZY87"/>
    <mergeCell ref="AAA87:AAF87"/>
    <mergeCell ref="AAH87:AAM87"/>
    <mergeCell ref="XI87:XN87"/>
    <mergeCell ref="XP87:XU87"/>
    <mergeCell ref="XW87:YB87"/>
    <mergeCell ref="YD87:YI87"/>
    <mergeCell ref="YK87:YP87"/>
    <mergeCell ref="YR87:YW87"/>
    <mergeCell ref="VS87:VX87"/>
    <mergeCell ref="VZ87:WE87"/>
    <mergeCell ref="WG87:WL87"/>
    <mergeCell ref="WN87:WS87"/>
    <mergeCell ref="WU87:WZ87"/>
    <mergeCell ref="XB87:XG87"/>
    <mergeCell ref="UC87:UH87"/>
    <mergeCell ref="UJ87:UO87"/>
    <mergeCell ref="UQ87:UV87"/>
    <mergeCell ref="UX87:VC87"/>
    <mergeCell ref="VE87:VJ87"/>
    <mergeCell ref="VL87:VQ87"/>
    <mergeCell ref="SM87:SR87"/>
    <mergeCell ref="ST87:SY87"/>
    <mergeCell ref="TA87:TF87"/>
    <mergeCell ref="TH87:TM87"/>
    <mergeCell ref="TO87:TT87"/>
    <mergeCell ref="TV87:UA87"/>
    <mergeCell ref="QW87:RB87"/>
    <mergeCell ref="RD87:RI87"/>
    <mergeCell ref="RK87:RP87"/>
    <mergeCell ref="RR87:RW87"/>
    <mergeCell ref="RY87:SD87"/>
    <mergeCell ref="SF87:SK87"/>
    <mergeCell ref="PG87:PL87"/>
    <mergeCell ref="PN87:PS87"/>
    <mergeCell ref="PU87:PZ87"/>
    <mergeCell ref="QB87:QG87"/>
    <mergeCell ref="QI87:QN87"/>
    <mergeCell ref="QP87:QU87"/>
    <mergeCell ref="NQ87:NV87"/>
    <mergeCell ref="NX87:OC87"/>
    <mergeCell ref="OE87:OJ87"/>
    <mergeCell ref="OL87:OQ87"/>
    <mergeCell ref="OS87:OX87"/>
    <mergeCell ref="OZ87:PE87"/>
    <mergeCell ref="MA87:MF87"/>
    <mergeCell ref="MH87:MM87"/>
    <mergeCell ref="MO87:MT87"/>
    <mergeCell ref="MV87:NA87"/>
    <mergeCell ref="NC87:NH87"/>
    <mergeCell ref="NJ87:NO87"/>
    <mergeCell ref="KK87:KP87"/>
    <mergeCell ref="KR87:KW87"/>
    <mergeCell ref="KY87:LD87"/>
    <mergeCell ref="LF87:LK87"/>
    <mergeCell ref="LM87:LR87"/>
    <mergeCell ref="LT87:LY87"/>
    <mergeCell ref="IU87:IZ87"/>
    <mergeCell ref="JB87:JG87"/>
    <mergeCell ref="JI87:JN87"/>
    <mergeCell ref="JP87:JU87"/>
    <mergeCell ref="JW87:KB87"/>
    <mergeCell ref="KD87:KI87"/>
    <mergeCell ref="HE87:HJ87"/>
    <mergeCell ref="HL87:HQ87"/>
    <mergeCell ref="HS87:HX87"/>
    <mergeCell ref="HZ87:IE87"/>
    <mergeCell ref="IG87:IL87"/>
    <mergeCell ref="IN87:IS87"/>
    <mergeCell ref="FO87:FT87"/>
    <mergeCell ref="FV87:GA87"/>
    <mergeCell ref="GC87:GH87"/>
    <mergeCell ref="GJ87:GO87"/>
    <mergeCell ref="GQ87:GV87"/>
    <mergeCell ref="GX87:HC87"/>
    <mergeCell ref="DY87:ED87"/>
    <mergeCell ref="EF87:EK87"/>
    <mergeCell ref="EM87:ER87"/>
    <mergeCell ref="ET87:EY87"/>
    <mergeCell ref="FA87:FF87"/>
    <mergeCell ref="FH87:FM87"/>
    <mergeCell ref="CI87:CN87"/>
    <mergeCell ref="CP87:CU87"/>
    <mergeCell ref="CW87:DB87"/>
    <mergeCell ref="DD87:DI87"/>
    <mergeCell ref="DK87:DP87"/>
    <mergeCell ref="DR87:DW87"/>
    <mergeCell ref="AS87:AX87"/>
    <mergeCell ref="AZ87:BE87"/>
    <mergeCell ref="BG87:BL87"/>
    <mergeCell ref="BN87:BS87"/>
    <mergeCell ref="BU87:BZ87"/>
    <mergeCell ref="CB87:CG87"/>
    <mergeCell ref="B87:G87"/>
    <mergeCell ref="J87:O87"/>
    <mergeCell ref="Q87:V87"/>
    <mergeCell ref="X87:AC87"/>
    <mergeCell ref="AE87:AJ87"/>
    <mergeCell ref="AL87:AQ87"/>
    <mergeCell ref="XDT85:XDY85"/>
    <mergeCell ref="XEA85:XEF85"/>
    <mergeCell ref="XEH85:XEM85"/>
    <mergeCell ref="WMG85:WML85"/>
    <mergeCell ref="WMN85:WMS85"/>
    <mergeCell ref="WMU85:WMZ85"/>
    <mergeCell ref="WNB85:WNG85"/>
    <mergeCell ref="WNI85:WNN85"/>
    <mergeCell ref="WKJ85:WKO85"/>
    <mergeCell ref="WKQ85:WKV85"/>
    <mergeCell ref="WKX85:WLC85"/>
    <mergeCell ref="WLE85:WLJ85"/>
    <mergeCell ref="WLL85:WLQ85"/>
    <mergeCell ref="WLS85:WLX85"/>
    <mergeCell ref="WIT85:WIY85"/>
    <mergeCell ref="WJA85:WJF85"/>
    <mergeCell ref="WJH85:WJM85"/>
    <mergeCell ref="WJO85:WJT85"/>
    <mergeCell ref="WJV85:WKA85"/>
    <mergeCell ref="WKC85:WKH85"/>
    <mergeCell ref="WHD85:WHI85"/>
    <mergeCell ref="WHK85:WHP85"/>
    <mergeCell ref="WHR85:WHW85"/>
    <mergeCell ref="WHY85:WID85"/>
    <mergeCell ref="WIF85:WIK85"/>
    <mergeCell ref="WIM85:WIR85"/>
    <mergeCell ref="WFN85:WFS85"/>
    <mergeCell ref="WFU85:WFZ85"/>
    <mergeCell ref="WGB85:WGG85"/>
    <mergeCell ref="WGI85:WGN85"/>
    <mergeCell ref="WGP85:WGU85"/>
    <mergeCell ref="WGW85:WHB85"/>
    <mergeCell ref="WDX85:WEC85"/>
    <mergeCell ref="WEE85:WEJ85"/>
    <mergeCell ref="XEO85:XET85"/>
    <mergeCell ref="XEV85:XEX85"/>
    <mergeCell ref="B86:G86"/>
    <mergeCell ref="XCD85:XCI85"/>
    <mergeCell ref="XCK85:XCP85"/>
    <mergeCell ref="XCR85:XCW85"/>
    <mergeCell ref="XCY85:XDD85"/>
    <mergeCell ref="XDF85:XDK85"/>
    <mergeCell ref="XDM85:XDR85"/>
    <mergeCell ref="XAN85:XAS85"/>
    <mergeCell ref="XAU85:XAZ85"/>
    <mergeCell ref="XBB85:XBG85"/>
    <mergeCell ref="XBI85:XBN85"/>
    <mergeCell ref="XBP85:XBU85"/>
    <mergeCell ref="XBW85:XCB85"/>
    <mergeCell ref="WYX85:WZC85"/>
    <mergeCell ref="WZE85:WZJ85"/>
    <mergeCell ref="WZL85:WZQ85"/>
    <mergeCell ref="WZS85:WZX85"/>
    <mergeCell ref="WZZ85:XAE85"/>
    <mergeCell ref="XAG85:XAL85"/>
    <mergeCell ref="WXH85:WXM85"/>
    <mergeCell ref="WXO85:WXT85"/>
    <mergeCell ref="WXV85:WYA85"/>
    <mergeCell ref="WYC85:WYH85"/>
    <mergeCell ref="WYJ85:WYO85"/>
    <mergeCell ref="WYQ85:WYV85"/>
    <mergeCell ref="WVR85:WVW85"/>
    <mergeCell ref="WVY85:WWD85"/>
    <mergeCell ref="WWF85:WWK85"/>
    <mergeCell ref="WWM85:WWR85"/>
    <mergeCell ref="WWT85:WWY85"/>
    <mergeCell ref="WXA85:WXF85"/>
    <mergeCell ref="WUB85:WUG85"/>
    <mergeCell ref="WUI85:WUN85"/>
    <mergeCell ref="WUP85:WUU85"/>
    <mergeCell ref="WUW85:WVB85"/>
    <mergeCell ref="WVD85:WVI85"/>
    <mergeCell ref="WVK85:WVP85"/>
    <mergeCell ref="WSL85:WSQ85"/>
    <mergeCell ref="WSS85:WSX85"/>
    <mergeCell ref="WSZ85:WTE85"/>
    <mergeCell ref="WTG85:WTL85"/>
    <mergeCell ref="WTN85:WTS85"/>
    <mergeCell ref="WTU85:WTZ85"/>
    <mergeCell ref="WQV85:WRA85"/>
    <mergeCell ref="WRC85:WRH85"/>
    <mergeCell ref="WRJ85:WRO85"/>
    <mergeCell ref="WRQ85:WRV85"/>
    <mergeCell ref="WRX85:WSC85"/>
    <mergeCell ref="WSE85:WSJ85"/>
    <mergeCell ref="WPF85:WPK85"/>
    <mergeCell ref="WPM85:WPR85"/>
    <mergeCell ref="WPT85:WPY85"/>
    <mergeCell ref="WQA85:WQF85"/>
    <mergeCell ref="WQH85:WQM85"/>
    <mergeCell ref="WQO85:WQT85"/>
    <mergeCell ref="WNP85:WNU85"/>
    <mergeCell ref="WNW85:WOB85"/>
    <mergeCell ref="WOD85:WOI85"/>
    <mergeCell ref="WOK85:WOP85"/>
    <mergeCell ref="WOR85:WOW85"/>
    <mergeCell ref="WOY85:WPD85"/>
    <mergeCell ref="WLZ85:WME85"/>
    <mergeCell ref="WEL85:WEQ85"/>
    <mergeCell ref="WES85:WEX85"/>
    <mergeCell ref="WEZ85:WFE85"/>
    <mergeCell ref="WFG85:WFL85"/>
    <mergeCell ref="WCH85:WCM85"/>
    <mergeCell ref="WCO85:WCT85"/>
    <mergeCell ref="WCV85:WDA85"/>
    <mergeCell ref="WDC85:WDH85"/>
    <mergeCell ref="WDJ85:WDO85"/>
    <mergeCell ref="WDQ85:WDV85"/>
    <mergeCell ref="WAR85:WAW85"/>
    <mergeCell ref="WAY85:WBD85"/>
    <mergeCell ref="WBF85:WBK85"/>
    <mergeCell ref="WBM85:WBR85"/>
    <mergeCell ref="WBT85:WBY85"/>
    <mergeCell ref="WCA85:WCF85"/>
    <mergeCell ref="VZB85:VZG85"/>
    <mergeCell ref="VZI85:VZN85"/>
    <mergeCell ref="VZP85:VZU85"/>
    <mergeCell ref="VZW85:WAB85"/>
    <mergeCell ref="WAD85:WAI85"/>
    <mergeCell ref="WAK85:WAP85"/>
    <mergeCell ref="VXL85:VXQ85"/>
    <mergeCell ref="VXS85:VXX85"/>
    <mergeCell ref="VXZ85:VYE85"/>
    <mergeCell ref="VYG85:VYL85"/>
    <mergeCell ref="VYN85:VYS85"/>
    <mergeCell ref="VYU85:VYZ85"/>
    <mergeCell ref="VVV85:VWA85"/>
    <mergeCell ref="VWC85:VWH85"/>
    <mergeCell ref="VWJ85:VWO85"/>
    <mergeCell ref="VWQ85:VWV85"/>
    <mergeCell ref="VWX85:VXC85"/>
    <mergeCell ref="VXE85:VXJ85"/>
    <mergeCell ref="VUF85:VUK85"/>
    <mergeCell ref="VUM85:VUR85"/>
    <mergeCell ref="VUT85:VUY85"/>
    <mergeCell ref="VVA85:VVF85"/>
    <mergeCell ref="VVH85:VVM85"/>
    <mergeCell ref="VVO85:VVT85"/>
    <mergeCell ref="VSP85:VSU85"/>
    <mergeCell ref="VSW85:VTB85"/>
    <mergeCell ref="VTD85:VTI85"/>
    <mergeCell ref="VTK85:VTP85"/>
    <mergeCell ref="VTR85:VTW85"/>
    <mergeCell ref="VTY85:VUD85"/>
    <mergeCell ref="VQZ85:VRE85"/>
    <mergeCell ref="VRG85:VRL85"/>
    <mergeCell ref="VRN85:VRS85"/>
    <mergeCell ref="VRU85:VRZ85"/>
    <mergeCell ref="VSB85:VSG85"/>
    <mergeCell ref="VSI85:VSN85"/>
    <mergeCell ref="VPJ85:VPO85"/>
    <mergeCell ref="VPQ85:VPV85"/>
    <mergeCell ref="VPX85:VQC85"/>
    <mergeCell ref="VQE85:VQJ85"/>
    <mergeCell ref="VQL85:VQQ85"/>
    <mergeCell ref="VQS85:VQX85"/>
    <mergeCell ref="VNT85:VNY85"/>
    <mergeCell ref="VOA85:VOF85"/>
    <mergeCell ref="VOH85:VOM85"/>
    <mergeCell ref="VOO85:VOT85"/>
    <mergeCell ref="VOV85:VPA85"/>
    <mergeCell ref="VPC85:VPH85"/>
    <mergeCell ref="VMD85:VMI85"/>
    <mergeCell ref="VMK85:VMP85"/>
    <mergeCell ref="VMR85:VMW85"/>
    <mergeCell ref="VMY85:VND85"/>
    <mergeCell ref="VNF85:VNK85"/>
    <mergeCell ref="VNM85:VNR85"/>
    <mergeCell ref="VKN85:VKS85"/>
    <mergeCell ref="VKU85:VKZ85"/>
    <mergeCell ref="VLB85:VLG85"/>
    <mergeCell ref="VLI85:VLN85"/>
    <mergeCell ref="VLP85:VLU85"/>
    <mergeCell ref="VLW85:VMB85"/>
    <mergeCell ref="VIX85:VJC85"/>
    <mergeCell ref="VJE85:VJJ85"/>
    <mergeCell ref="VJL85:VJQ85"/>
    <mergeCell ref="VJS85:VJX85"/>
    <mergeCell ref="VJZ85:VKE85"/>
    <mergeCell ref="VKG85:VKL85"/>
    <mergeCell ref="VHH85:VHM85"/>
    <mergeCell ref="VHO85:VHT85"/>
    <mergeCell ref="VHV85:VIA85"/>
    <mergeCell ref="VIC85:VIH85"/>
    <mergeCell ref="VIJ85:VIO85"/>
    <mergeCell ref="VIQ85:VIV85"/>
    <mergeCell ref="VFR85:VFW85"/>
    <mergeCell ref="VFY85:VGD85"/>
    <mergeCell ref="VGF85:VGK85"/>
    <mergeCell ref="VGM85:VGR85"/>
    <mergeCell ref="VGT85:VGY85"/>
    <mergeCell ref="VHA85:VHF85"/>
    <mergeCell ref="VEB85:VEG85"/>
    <mergeCell ref="VEI85:VEN85"/>
    <mergeCell ref="VEP85:VEU85"/>
    <mergeCell ref="VEW85:VFB85"/>
    <mergeCell ref="VFD85:VFI85"/>
    <mergeCell ref="VFK85:VFP85"/>
    <mergeCell ref="VCL85:VCQ85"/>
    <mergeCell ref="VCS85:VCX85"/>
    <mergeCell ref="VCZ85:VDE85"/>
    <mergeCell ref="VDG85:VDL85"/>
    <mergeCell ref="VDN85:VDS85"/>
    <mergeCell ref="VDU85:VDZ85"/>
    <mergeCell ref="VAV85:VBA85"/>
    <mergeCell ref="VBC85:VBH85"/>
    <mergeCell ref="VBJ85:VBO85"/>
    <mergeCell ref="VBQ85:VBV85"/>
    <mergeCell ref="VBX85:VCC85"/>
    <mergeCell ref="VCE85:VCJ85"/>
    <mergeCell ref="UZF85:UZK85"/>
    <mergeCell ref="UZM85:UZR85"/>
    <mergeCell ref="UZT85:UZY85"/>
    <mergeCell ref="VAA85:VAF85"/>
    <mergeCell ref="VAH85:VAM85"/>
    <mergeCell ref="VAO85:VAT85"/>
    <mergeCell ref="UXP85:UXU85"/>
    <mergeCell ref="UXW85:UYB85"/>
    <mergeCell ref="UYD85:UYI85"/>
    <mergeCell ref="UYK85:UYP85"/>
    <mergeCell ref="UYR85:UYW85"/>
    <mergeCell ref="UYY85:UZD85"/>
    <mergeCell ref="UVZ85:UWE85"/>
    <mergeCell ref="UWG85:UWL85"/>
    <mergeCell ref="UWN85:UWS85"/>
    <mergeCell ref="UWU85:UWZ85"/>
    <mergeCell ref="UXB85:UXG85"/>
    <mergeCell ref="UXI85:UXN85"/>
    <mergeCell ref="UUJ85:UUO85"/>
    <mergeCell ref="UUQ85:UUV85"/>
    <mergeCell ref="UUX85:UVC85"/>
    <mergeCell ref="UVE85:UVJ85"/>
    <mergeCell ref="UVL85:UVQ85"/>
    <mergeCell ref="UVS85:UVX85"/>
    <mergeCell ref="UST85:USY85"/>
    <mergeCell ref="UTA85:UTF85"/>
    <mergeCell ref="UTH85:UTM85"/>
    <mergeCell ref="UTO85:UTT85"/>
    <mergeCell ref="UTV85:UUA85"/>
    <mergeCell ref="UUC85:UUH85"/>
    <mergeCell ref="URD85:URI85"/>
    <mergeCell ref="URK85:URP85"/>
    <mergeCell ref="URR85:URW85"/>
    <mergeCell ref="URY85:USD85"/>
    <mergeCell ref="USF85:USK85"/>
    <mergeCell ref="USM85:USR85"/>
    <mergeCell ref="UPN85:UPS85"/>
    <mergeCell ref="UPU85:UPZ85"/>
    <mergeCell ref="UQB85:UQG85"/>
    <mergeCell ref="UQI85:UQN85"/>
    <mergeCell ref="UQP85:UQU85"/>
    <mergeCell ref="UQW85:URB85"/>
    <mergeCell ref="UNX85:UOC85"/>
    <mergeCell ref="UOE85:UOJ85"/>
    <mergeCell ref="UOL85:UOQ85"/>
    <mergeCell ref="UOS85:UOX85"/>
    <mergeCell ref="UOZ85:UPE85"/>
    <mergeCell ref="UPG85:UPL85"/>
    <mergeCell ref="UMH85:UMM85"/>
    <mergeCell ref="UMO85:UMT85"/>
    <mergeCell ref="UMV85:UNA85"/>
    <mergeCell ref="UNC85:UNH85"/>
    <mergeCell ref="UNJ85:UNO85"/>
    <mergeCell ref="UNQ85:UNV85"/>
    <mergeCell ref="UKR85:UKW85"/>
    <mergeCell ref="UKY85:ULD85"/>
    <mergeCell ref="ULF85:ULK85"/>
    <mergeCell ref="ULM85:ULR85"/>
    <mergeCell ref="ULT85:ULY85"/>
    <mergeCell ref="UMA85:UMF85"/>
    <mergeCell ref="UJB85:UJG85"/>
    <mergeCell ref="UJI85:UJN85"/>
    <mergeCell ref="UJP85:UJU85"/>
    <mergeCell ref="UJW85:UKB85"/>
    <mergeCell ref="UKD85:UKI85"/>
    <mergeCell ref="UKK85:UKP85"/>
    <mergeCell ref="UHL85:UHQ85"/>
    <mergeCell ref="UHS85:UHX85"/>
    <mergeCell ref="UHZ85:UIE85"/>
    <mergeCell ref="UIG85:UIL85"/>
    <mergeCell ref="UIN85:UIS85"/>
    <mergeCell ref="UIU85:UIZ85"/>
    <mergeCell ref="UFV85:UGA85"/>
    <mergeCell ref="UGC85:UGH85"/>
    <mergeCell ref="UGJ85:UGO85"/>
    <mergeCell ref="UGQ85:UGV85"/>
    <mergeCell ref="UGX85:UHC85"/>
    <mergeCell ref="UHE85:UHJ85"/>
    <mergeCell ref="UEF85:UEK85"/>
    <mergeCell ref="UEM85:UER85"/>
    <mergeCell ref="UET85:UEY85"/>
    <mergeCell ref="UFA85:UFF85"/>
    <mergeCell ref="UFH85:UFM85"/>
    <mergeCell ref="UFO85:UFT85"/>
    <mergeCell ref="UCP85:UCU85"/>
    <mergeCell ref="UCW85:UDB85"/>
    <mergeCell ref="UDD85:UDI85"/>
    <mergeCell ref="UDK85:UDP85"/>
    <mergeCell ref="UDR85:UDW85"/>
    <mergeCell ref="UDY85:UED85"/>
    <mergeCell ref="UAZ85:UBE85"/>
    <mergeCell ref="UBG85:UBL85"/>
    <mergeCell ref="UBN85:UBS85"/>
    <mergeCell ref="UBU85:UBZ85"/>
    <mergeCell ref="UCB85:UCG85"/>
    <mergeCell ref="UCI85:UCN85"/>
    <mergeCell ref="TZJ85:TZO85"/>
    <mergeCell ref="TZQ85:TZV85"/>
    <mergeCell ref="TZX85:UAC85"/>
    <mergeCell ref="UAE85:UAJ85"/>
    <mergeCell ref="UAL85:UAQ85"/>
    <mergeCell ref="UAS85:UAX85"/>
    <mergeCell ref="TXT85:TXY85"/>
    <mergeCell ref="TYA85:TYF85"/>
    <mergeCell ref="TYH85:TYM85"/>
    <mergeCell ref="TYO85:TYT85"/>
    <mergeCell ref="TYV85:TZA85"/>
    <mergeCell ref="TZC85:TZH85"/>
    <mergeCell ref="TWD85:TWI85"/>
    <mergeCell ref="TWK85:TWP85"/>
    <mergeCell ref="TWR85:TWW85"/>
    <mergeCell ref="TWY85:TXD85"/>
    <mergeCell ref="TXF85:TXK85"/>
    <mergeCell ref="TXM85:TXR85"/>
    <mergeCell ref="TUN85:TUS85"/>
    <mergeCell ref="TUU85:TUZ85"/>
    <mergeCell ref="TVB85:TVG85"/>
    <mergeCell ref="TVI85:TVN85"/>
    <mergeCell ref="TVP85:TVU85"/>
    <mergeCell ref="TVW85:TWB85"/>
    <mergeCell ref="TSX85:TTC85"/>
    <mergeCell ref="TTE85:TTJ85"/>
    <mergeCell ref="TTL85:TTQ85"/>
    <mergeCell ref="TTS85:TTX85"/>
    <mergeCell ref="TTZ85:TUE85"/>
    <mergeCell ref="TUG85:TUL85"/>
    <mergeCell ref="TRH85:TRM85"/>
    <mergeCell ref="TRO85:TRT85"/>
    <mergeCell ref="TRV85:TSA85"/>
    <mergeCell ref="TSC85:TSH85"/>
    <mergeCell ref="TSJ85:TSO85"/>
    <mergeCell ref="TSQ85:TSV85"/>
    <mergeCell ref="TPR85:TPW85"/>
    <mergeCell ref="TPY85:TQD85"/>
    <mergeCell ref="TQF85:TQK85"/>
    <mergeCell ref="TQM85:TQR85"/>
    <mergeCell ref="TQT85:TQY85"/>
    <mergeCell ref="TRA85:TRF85"/>
    <mergeCell ref="TOB85:TOG85"/>
    <mergeCell ref="TOI85:TON85"/>
    <mergeCell ref="TOP85:TOU85"/>
    <mergeCell ref="TOW85:TPB85"/>
    <mergeCell ref="TPD85:TPI85"/>
    <mergeCell ref="TPK85:TPP85"/>
    <mergeCell ref="TML85:TMQ85"/>
    <mergeCell ref="TMS85:TMX85"/>
    <mergeCell ref="TMZ85:TNE85"/>
    <mergeCell ref="TNG85:TNL85"/>
    <mergeCell ref="TNN85:TNS85"/>
    <mergeCell ref="TNU85:TNZ85"/>
    <mergeCell ref="TKV85:TLA85"/>
    <mergeCell ref="TLC85:TLH85"/>
    <mergeCell ref="TLJ85:TLO85"/>
    <mergeCell ref="TLQ85:TLV85"/>
    <mergeCell ref="TLX85:TMC85"/>
    <mergeCell ref="TME85:TMJ85"/>
    <mergeCell ref="TJF85:TJK85"/>
    <mergeCell ref="TJM85:TJR85"/>
    <mergeCell ref="TJT85:TJY85"/>
    <mergeCell ref="TKA85:TKF85"/>
    <mergeCell ref="TKH85:TKM85"/>
    <mergeCell ref="TKO85:TKT85"/>
    <mergeCell ref="THP85:THU85"/>
    <mergeCell ref="THW85:TIB85"/>
    <mergeCell ref="TID85:TII85"/>
    <mergeCell ref="TIK85:TIP85"/>
    <mergeCell ref="TIR85:TIW85"/>
    <mergeCell ref="TIY85:TJD85"/>
    <mergeCell ref="TFZ85:TGE85"/>
    <mergeCell ref="TGG85:TGL85"/>
    <mergeCell ref="TGN85:TGS85"/>
    <mergeCell ref="TGU85:TGZ85"/>
    <mergeCell ref="THB85:THG85"/>
    <mergeCell ref="THI85:THN85"/>
    <mergeCell ref="TEJ85:TEO85"/>
    <mergeCell ref="TEQ85:TEV85"/>
    <mergeCell ref="TEX85:TFC85"/>
    <mergeCell ref="TFE85:TFJ85"/>
    <mergeCell ref="TFL85:TFQ85"/>
    <mergeCell ref="TFS85:TFX85"/>
    <mergeCell ref="TCT85:TCY85"/>
    <mergeCell ref="TDA85:TDF85"/>
    <mergeCell ref="TDH85:TDM85"/>
    <mergeCell ref="TDO85:TDT85"/>
    <mergeCell ref="TDV85:TEA85"/>
    <mergeCell ref="TEC85:TEH85"/>
    <mergeCell ref="TBD85:TBI85"/>
    <mergeCell ref="TBK85:TBP85"/>
    <mergeCell ref="TBR85:TBW85"/>
    <mergeCell ref="TBY85:TCD85"/>
    <mergeCell ref="TCF85:TCK85"/>
    <mergeCell ref="TCM85:TCR85"/>
    <mergeCell ref="SZN85:SZS85"/>
    <mergeCell ref="SZU85:SZZ85"/>
    <mergeCell ref="TAB85:TAG85"/>
    <mergeCell ref="TAI85:TAN85"/>
    <mergeCell ref="TAP85:TAU85"/>
    <mergeCell ref="TAW85:TBB85"/>
    <mergeCell ref="SXX85:SYC85"/>
    <mergeCell ref="SYE85:SYJ85"/>
    <mergeCell ref="SYL85:SYQ85"/>
    <mergeCell ref="SYS85:SYX85"/>
    <mergeCell ref="SYZ85:SZE85"/>
    <mergeCell ref="SZG85:SZL85"/>
    <mergeCell ref="SWH85:SWM85"/>
    <mergeCell ref="SWO85:SWT85"/>
    <mergeCell ref="SWV85:SXA85"/>
    <mergeCell ref="SXC85:SXH85"/>
    <mergeCell ref="SXJ85:SXO85"/>
    <mergeCell ref="SXQ85:SXV85"/>
    <mergeCell ref="SUR85:SUW85"/>
    <mergeCell ref="SUY85:SVD85"/>
    <mergeCell ref="SVF85:SVK85"/>
    <mergeCell ref="SVM85:SVR85"/>
    <mergeCell ref="SVT85:SVY85"/>
    <mergeCell ref="SWA85:SWF85"/>
    <mergeCell ref="STB85:STG85"/>
    <mergeCell ref="STI85:STN85"/>
    <mergeCell ref="STP85:STU85"/>
    <mergeCell ref="STW85:SUB85"/>
    <mergeCell ref="SUD85:SUI85"/>
    <mergeCell ref="SUK85:SUP85"/>
    <mergeCell ref="SRL85:SRQ85"/>
    <mergeCell ref="SRS85:SRX85"/>
    <mergeCell ref="SRZ85:SSE85"/>
    <mergeCell ref="SSG85:SSL85"/>
    <mergeCell ref="SSN85:SSS85"/>
    <mergeCell ref="SSU85:SSZ85"/>
    <mergeCell ref="SPV85:SQA85"/>
    <mergeCell ref="SQC85:SQH85"/>
    <mergeCell ref="SQJ85:SQO85"/>
    <mergeCell ref="SQQ85:SQV85"/>
    <mergeCell ref="SQX85:SRC85"/>
    <mergeCell ref="SRE85:SRJ85"/>
    <mergeCell ref="SOF85:SOK85"/>
    <mergeCell ref="SOM85:SOR85"/>
    <mergeCell ref="SOT85:SOY85"/>
    <mergeCell ref="SPA85:SPF85"/>
    <mergeCell ref="SPH85:SPM85"/>
    <mergeCell ref="SPO85:SPT85"/>
    <mergeCell ref="SMP85:SMU85"/>
    <mergeCell ref="SMW85:SNB85"/>
    <mergeCell ref="SND85:SNI85"/>
    <mergeCell ref="SNK85:SNP85"/>
    <mergeCell ref="SNR85:SNW85"/>
    <mergeCell ref="SNY85:SOD85"/>
    <mergeCell ref="SKZ85:SLE85"/>
    <mergeCell ref="SLG85:SLL85"/>
    <mergeCell ref="SLN85:SLS85"/>
    <mergeCell ref="SLU85:SLZ85"/>
    <mergeCell ref="SMB85:SMG85"/>
    <mergeCell ref="SMI85:SMN85"/>
    <mergeCell ref="SJJ85:SJO85"/>
    <mergeCell ref="SJQ85:SJV85"/>
    <mergeCell ref="SJX85:SKC85"/>
    <mergeCell ref="SKE85:SKJ85"/>
    <mergeCell ref="SKL85:SKQ85"/>
    <mergeCell ref="SKS85:SKX85"/>
    <mergeCell ref="SHT85:SHY85"/>
    <mergeCell ref="SIA85:SIF85"/>
    <mergeCell ref="SIH85:SIM85"/>
    <mergeCell ref="SIO85:SIT85"/>
    <mergeCell ref="SIV85:SJA85"/>
    <mergeCell ref="SJC85:SJH85"/>
    <mergeCell ref="SGD85:SGI85"/>
    <mergeCell ref="SGK85:SGP85"/>
    <mergeCell ref="SGR85:SGW85"/>
    <mergeCell ref="SGY85:SHD85"/>
    <mergeCell ref="SHF85:SHK85"/>
    <mergeCell ref="SHM85:SHR85"/>
    <mergeCell ref="SEN85:SES85"/>
    <mergeCell ref="SEU85:SEZ85"/>
    <mergeCell ref="SFB85:SFG85"/>
    <mergeCell ref="SFI85:SFN85"/>
    <mergeCell ref="SFP85:SFU85"/>
    <mergeCell ref="SFW85:SGB85"/>
    <mergeCell ref="SCX85:SDC85"/>
    <mergeCell ref="SDE85:SDJ85"/>
    <mergeCell ref="SDL85:SDQ85"/>
    <mergeCell ref="SDS85:SDX85"/>
    <mergeCell ref="SDZ85:SEE85"/>
    <mergeCell ref="SEG85:SEL85"/>
    <mergeCell ref="SBH85:SBM85"/>
    <mergeCell ref="SBO85:SBT85"/>
    <mergeCell ref="SBV85:SCA85"/>
    <mergeCell ref="SCC85:SCH85"/>
    <mergeCell ref="SCJ85:SCO85"/>
    <mergeCell ref="SCQ85:SCV85"/>
    <mergeCell ref="RZR85:RZW85"/>
    <mergeCell ref="RZY85:SAD85"/>
    <mergeCell ref="SAF85:SAK85"/>
    <mergeCell ref="SAM85:SAR85"/>
    <mergeCell ref="SAT85:SAY85"/>
    <mergeCell ref="SBA85:SBF85"/>
    <mergeCell ref="RYB85:RYG85"/>
    <mergeCell ref="RYI85:RYN85"/>
    <mergeCell ref="RYP85:RYU85"/>
    <mergeCell ref="RYW85:RZB85"/>
    <mergeCell ref="RZD85:RZI85"/>
    <mergeCell ref="RZK85:RZP85"/>
    <mergeCell ref="RWL85:RWQ85"/>
    <mergeCell ref="RWS85:RWX85"/>
    <mergeCell ref="RWZ85:RXE85"/>
    <mergeCell ref="RXG85:RXL85"/>
    <mergeCell ref="RXN85:RXS85"/>
    <mergeCell ref="RXU85:RXZ85"/>
    <mergeCell ref="RUV85:RVA85"/>
    <mergeCell ref="RVC85:RVH85"/>
    <mergeCell ref="RVJ85:RVO85"/>
    <mergeCell ref="RVQ85:RVV85"/>
    <mergeCell ref="RVX85:RWC85"/>
    <mergeCell ref="RWE85:RWJ85"/>
    <mergeCell ref="RTF85:RTK85"/>
    <mergeCell ref="RTM85:RTR85"/>
    <mergeCell ref="RTT85:RTY85"/>
    <mergeCell ref="RUA85:RUF85"/>
    <mergeCell ref="RUH85:RUM85"/>
    <mergeCell ref="RUO85:RUT85"/>
    <mergeCell ref="RRP85:RRU85"/>
    <mergeCell ref="RRW85:RSB85"/>
    <mergeCell ref="RSD85:RSI85"/>
    <mergeCell ref="RSK85:RSP85"/>
    <mergeCell ref="RSR85:RSW85"/>
    <mergeCell ref="RSY85:RTD85"/>
    <mergeCell ref="RPZ85:RQE85"/>
    <mergeCell ref="RQG85:RQL85"/>
    <mergeCell ref="RQN85:RQS85"/>
    <mergeCell ref="RQU85:RQZ85"/>
    <mergeCell ref="RRB85:RRG85"/>
    <mergeCell ref="RRI85:RRN85"/>
    <mergeCell ref="ROJ85:ROO85"/>
    <mergeCell ref="ROQ85:ROV85"/>
    <mergeCell ref="ROX85:RPC85"/>
    <mergeCell ref="RPE85:RPJ85"/>
    <mergeCell ref="RPL85:RPQ85"/>
    <mergeCell ref="RPS85:RPX85"/>
    <mergeCell ref="RMT85:RMY85"/>
    <mergeCell ref="RNA85:RNF85"/>
    <mergeCell ref="RNH85:RNM85"/>
    <mergeCell ref="RNO85:RNT85"/>
    <mergeCell ref="RNV85:ROA85"/>
    <mergeCell ref="ROC85:ROH85"/>
    <mergeCell ref="RLD85:RLI85"/>
    <mergeCell ref="RLK85:RLP85"/>
    <mergeCell ref="RLR85:RLW85"/>
    <mergeCell ref="RLY85:RMD85"/>
    <mergeCell ref="RMF85:RMK85"/>
    <mergeCell ref="RMM85:RMR85"/>
    <mergeCell ref="RJN85:RJS85"/>
    <mergeCell ref="RJU85:RJZ85"/>
    <mergeCell ref="RKB85:RKG85"/>
    <mergeCell ref="RKI85:RKN85"/>
    <mergeCell ref="RKP85:RKU85"/>
    <mergeCell ref="RKW85:RLB85"/>
    <mergeCell ref="RHX85:RIC85"/>
    <mergeCell ref="RIE85:RIJ85"/>
    <mergeCell ref="RIL85:RIQ85"/>
    <mergeCell ref="RIS85:RIX85"/>
    <mergeCell ref="RIZ85:RJE85"/>
    <mergeCell ref="RJG85:RJL85"/>
    <mergeCell ref="RGH85:RGM85"/>
    <mergeCell ref="RGO85:RGT85"/>
    <mergeCell ref="RGV85:RHA85"/>
    <mergeCell ref="RHC85:RHH85"/>
    <mergeCell ref="RHJ85:RHO85"/>
    <mergeCell ref="RHQ85:RHV85"/>
    <mergeCell ref="RER85:REW85"/>
    <mergeCell ref="REY85:RFD85"/>
    <mergeCell ref="RFF85:RFK85"/>
    <mergeCell ref="RFM85:RFR85"/>
    <mergeCell ref="RFT85:RFY85"/>
    <mergeCell ref="RGA85:RGF85"/>
    <mergeCell ref="RDB85:RDG85"/>
    <mergeCell ref="RDI85:RDN85"/>
    <mergeCell ref="RDP85:RDU85"/>
    <mergeCell ref="RDW85:REB85"/>
    <mergeCell ref="RED85:REI85"/>
    <mergeCell ref="REK85:REP85"/>
    <mergeCell ref="RBL85:RBQ85"/>
    <mergeCell ref="RBS85:RBX85"/>
    <mergeCell ref="RBZ85:RCE85"/>
    <mergeCell ref="RCG85:RCL85"/>
    <mergeCell ref="RCN85:RCS85"/>
    <mergeCell ref="RCU85:RCZ85"/>
    <mergeCell ref="QZV85:RAA85"/>
    <mergeCell ref="RAC85:RAH85"/>
    <mergeCell ref="RAJ85:RAO85"/>
    <mergeCell ref="RAQ85:RAV85"/>
    <mergeCell ref="RAX85:RBC85"/>
    <mergeCell ref="RBE85:RBJ85"/>
    <mergeCell ref="QYF85:QYK85"/>
    <mergeCell ref="QYM85:QYR85"/>
    <mergeCell ref="QYT85:QYY85"/>
    <mergeCell ref="QZA85:QZF85"/>
    <mergeCell ref="QZH85:QZM85"/>
    <mergeCell ref="QZO85:QZT85"/>
    <mergeCell ref="QWP85:QWU85"/>
    <mergeCell ref="QWW85:QXB85"/>
    <mergeCell ref="QXD85:QXI85"/>
    <mergeCell ref="QXK85:QXP85"/>
    <mergeCell ref="QXR85:QXW85"/>
    <mergeCell ref="QXY85:QYD85"/>
    <mergeCell ref="QUZ85:QVE85"/>
    <mergeCell ref="QVG85:QVL85"/>
    <mergeCell ref="QVN85:QVS85"/>
    <mergeCell ref="QVU85:QVZ85"/>
    <mergeCell ref="QWB85:QWG85"/>
    <mergeCell ref="QWI85:QWN85"/>
    <mergeCell ref="QTJ85:QTO85"/>
    <mergeCell ref="QTQ85:QTV85"/>
    <mergeCell ref="QTX85:QUC85"/>
    <mergeCell ref="QUE85:QUJ85"/>
    <mergeCell ref="QUL85:QUQ85"/>
    <mergeCell ref="QUS85:QUX85"/>
    <mergeCell ref="QRT85:QRY85"/>
    <mergeCell ref="QSA85:QSF85"/>
    <mergeCell ref="QSH85:QSM85"/>
    <mergeCell ref="QSO85:QST85"/>
    <mergeCell ref="QSV85:QTA85"/>
    <mergeCell ref="QTC85:QTH85"/>
    <mergeCell ref="QQD85:QQI85"/>
    <mergeCell ref="QQK85:QQP85"/>
    <mergeCell ref="QQR85:QQW85"/>
    <mergeCell ref="QQY85:QRD85"/>
    <mergeCell ref="QRF85:QRK85"/>
    <mergeCell ref="QRM85:QRR85"/>
    <mergeCell ref="QON85:QOS85"/>
    <mergeCell ref="QOU85:QOZ85"/>
    <mergeCell ref="QPB85:QPG85"/>
    <mergeCell ref="QPI85:QPN85"/>
    <mergeCell ref="QPP85:QPU85"/>
    <mergeCell ref="QPW85:QQB85"/>
    <mergeCell ref="QMX85:QNC85"/>
    <mergeCell ref="QNE85:QNJ85"/>
    <mergeCell ref="QNL85:QNQ85"/>
    <mergeCell ref="QNS85:QNX85"/>
    <mergeCell ref="QNZ85:QOE85"/>
    <mergeCell ref="QOG85:QOL85"/>
    <mergeCell ref="QLH85:QLM85"/>
    <mergeCell ref="QLO85:QLT85"/>
    <mergeCell ref="QLV85:QMA85"/>
    <mergeCell ref="QMC85:QMH85"/>
    <mergeCell ref="QMJ85:QMO85"/>
    <mergeCell ref="QMQ85:QMV85"/>
    <mergeCell ref="QJR85:QJW85"/>
    <mergeCell ref="QJY85:QKD85"/>
    <mergeCell ref="QKF85:QKK85"/>
    <mergeCell ref="QKM85:QKR85"/>
    <mergeCell ref="QKT85:QKY85"/>
    <mergeCell ref="QLA85:QLF85"/>
    <mergeCell ref="QIB85:QIG85"/>
    <mergeCell ref="QII85:QIN85"/>
    <mergeCell ref="QIP85:QIU85"/>
    <mergeCell ref="QIW85:QJB85"/>
    <mergeCell ref="QJD85:QJI85"/>
    <mergeCell ref="QJK85:QJP85"/>
    <mergeCell ref="QGL85:QGQ85"/>
    <mergeCell ref="QGS85:QGX85"/>
    <mergeCell ref="QGZ85:QHE85"/>
    <mergeCell ref="QHG85:QHL85"/>
    <mergeCell ref="QHN85:QHS85"/>
    <mergeCell ref="QHU85:QHZ85"/>
    <mergeCell ref="QEV85:QFA85"/>
    <mergeCell ref="QFC85:QFH85"/>
    <mergeCell ref="QFJ85:QFO85"/>
    <mergeCell ref="QFQ85:QFV85"/>
    <mergeCell ref="QFX85:QGC85"/>
    <mergeCell ref="QGE85:QGJ85"/>
    <mergeCell ref="QDF85:QDK85"/>
    <mergeCell ref="QDM85:QDR85"/>
    <mergeCell ref="QDT85:QDY85"/>
    <mergeCell ref="QEA85:QEF85"/>
    <mergeCell ref="QEH85:QEM85"/>
    <mergeCell ref="QEO85:QET85"/>
    <mergeCell ref="QBP85:QBU85"/>
    <mergeCell ref="QBW85:QCB85"/>
    <mergeCell ref="QCD85:QCI85"/>
    <mergeCell ref="QCK85:QCP85"/>
    <mergeCell ref="QCR85:QCW85"/>
    <mergeCell ref="QCY85:QDD85"/>
    <mergeCell ref="PZZ85:QAE85"/>
    <mergeCell ref="QAG85:QAL85"/>
    <mergeCell ref="QAN85:QAS85"/>
    <mergeCell ref="QAU85:QAZ85"/>
    <mergeCell ref="QBB85:QBG85"/>
    <mergeCell ref="QBI85:QBN85"/>
    <mergeCell ref="PYJ85:PYO85"/>
    <mergeCell ref="PYQ85:PYV85"/>
    <mergeCell ref="PYX85:PZC85"/>
    <mergeCell ref="PZE85:PZJ85"/>
    <mergeCell ref="PZL85:PZQ85"/>
    <mergeCell ref="PZS85:PZX85"/>
    <mergeCell ref="PWT85:PWY85"/>
    <mergeCell ref="PXA85:PXF85"/>
    <mergeCell ref="PXH85:PXM85"/>
    <mergeCell ref="PXO85:PXT85"/>
    <mergeCell ref="PXV85:PYA85"/>
    <mergeCell ref="PYC85:PYH85"/>
    <mergeCell ref="PVD85:PVI85"/>
    <mergeCell ref="PVK85:PVP85"/>
    <mergeCell ref="PVR85:PVW85"/>
    <mergeCell ref="PVY85:PWD85"/>
    <mergeCell ref="PWF85:PWK85"/>
    <mergeCell ref="PWM85:PWR85"/>
    <mergeCell ref="PTN85:PTS85"/>
    <mergeCell ref="PTU85:PTZ85"/>
    <mergeCell ref="PUB85:PUG85"/>
    <mergeCell ref="PUI85:PUN85"/>
    <mergeCell ref="PUP85:PUU85"/>
    <mergeCell ref="PUW85:PVB85"/>
    <mergeCell ref="PRX85:PSC85"/>
    <mergeCell ref="PSE85:PSJ85"/>
    <mergeCell ref="PSL85:PSQ85"/>
    <mergeCell ref="PSS85:PSX85"/>
    <mergeCell ref="PSZ85:PTE85"/>
    <mergeCell ref="PTG85:PTL85"/>
    <mergeCell ref="PQH85:PQM85"/>
    <mergeCell ref="PQO85:PQT85"/>
    <mergeCell ref="PQV85:PRA85"/>
    <mergeCell ref="PRC85:PRH85"/>
    <mergeCell ref="PRJ85:PRO85"/>
    <mergeCell ref="PRQ85:PRV85"/>
    <mergeCell ref="POR85:POW85"/>
    <mergeCell ref="POY85:PPD85"/>
    <mergeCell ref="PPF85:PPK85"/>
    <mergeCell ref="PPM85:PPR85"/>
    <mergeCell ref="PPT85:PPY85"/>
    <mergeCell ref="PQA85:PQF85"/>
    <mergeCell ref="PNB85:PNG85"/>
    <mergeCell ref="PNI85:PNN85"/>
    <mergeCell ref="PNP85:PNU85"/>
    <mergeCell ref="PNW85:POB85"/>
    <mergeCell ref="POD85:POI85"/>
    <mergeCell ref="POK85:POP85"/>
    <mergeCell ref="PLL85:PLQ85"/>
    <mergeCell ref="PLS85:PLX85"/>
    <mergeCell ref="PLZ85:PME85"/>
    <mergeCell ref="PMG85:PML85"/>
    <mergeCell ref="PMN85:PMS85"/>
    <mergeCell ref="PMU85:PMZ85"/>
    <mergeCell ref="PJV85:PKA85"/>
    <mergeCell ref="PKC85:PKH85"/>
    <mergeCell ref="PKJ85:PKO85"/>
    <mergeCell ref="PKQ85:PKV85"/>
    <mergeCell ref="PKX85:PLC85"/>
    <mergeCell ref="PLE85:PLJ85"/>
    <mergeCell ref="PIF85:PIK85"/>
    <mergeCell ref="PIM85:PIR85"/>
    <mergeCell ref="PIT85:PIY85"/>
    <mergeCell ref="PJA85:PJF85"/>
    <mergeCell ref="PJH85:PJM85"/>
    <mergeCell ref="PJO85:PJT85"/>
    <mergeCell ref="PGP85:PGU85"/>
    <mergeCell ref="PGW85:PHB85"/>
    <mergeCell ref="PHD85:PHI85"/>
    <mergeCell ref="PHK85:PHP85"/>
    <mergeCell ref="PHR85:PHW85"/>
    <mergeCell ref="PHY85:PID85"/>
    <mergeCell ref="PEZ85:PFE85"/>
    <mergeCell ref="PFG85:PFL85"/>
    <mergeCell ref="PFN85:PFS85"/>
    <mergeCell ref="PFU85:PFZ85"/>
    <mergeCell ref="PGB85:PGG85"/>
    <mergeCell ref="PGI85:PGN85"/>
    <mergeCell ref="PDJ85:PDO85"/>
    <mergeCell ref="PDQ85:PDV85"/>
    <mergeCell ref="PDX85:PEC85"/>
    <mergeCell ref="PEE85:PEJ85"/>
    <mergeCell ref="PEL85:PEQ85"/>
    <mergeCell ref="PES85:PEX85"/>
    <mergeCell ref="PBT85:PBY85"/>
    <mergeCell ref="PCA85:PCF85"/>
    <mergeCell ref="PCH85:PCM85"/>
    <mergeCell ref="PCO85:PCT85"/>
    <mergeCell ref="PCV85:PDA85"/>
    <mergeCell ref="PDC85:PDH85"/>
    <mergeCell ref="PAD85:PAI85"/>
    <mergeCell ref="PAK85:PAP85"/>
    <mergeCell ref="PAR85:PAW85"/>
    <mergeCell ref="PAY85:PBD85"/>
    <mergeCell ref="PBF85:PBK85"/>
    <mergeCell ref="PBM85:PBR85"/>
    <mergeCell ref="OYN85:OYS85"/>
    <mergeCell ref="OYU85:OYZ85"/>
    <mergeCell ref="OZB85:OZG85"/>
    <mergeCell ref="OZI85:OZN85"/>
    <mergeCell ref="OZP85:OZU85"/>
    <mergeCell ref="OZW85:PAB85"/>
    <mergeCell ref="OWX85:OXC85"/>
    <mergeCell ref="OXE85:OXJ85"/>
    <mergeCell ref="OXL85:OXQ85"/>
    <mergeCell ref="OXS85:OXX85"/>
    <mergeCell ref="OXZ85:OYE85"/>
    <mergeCell ref="OYG85:OYL85"/>
    <mergeCell ref="OVH85:OVM85"/>
    <mergeCell ref="OVO85:OVT85"/>
    <mergeCell ref="OVV85:OWA85"/>
    <mergeCell ref="OWC85:OWH85"/>
    <mergeCell ref="OWJ85:OWO85"/>
    <mergeCell ref="OWQ85:OWV85"/>
    <mergeCell ref="OTR85:OTW85"/>
    <mergeCell ref="OTY85:OUD85"/>
    <mergeCell ref="OUF85:OUK85"/>
    <mergeCell ref="OUM85:OUR85"/>
    <mergeCell ref="OUT85:OUY85"/>
    <mergeCell ref="OVA85:OVF85"/>
    <mergeCell ref="OSB85:OSG85"/>
    <mergeCell ref="OSI85:OSN85"/>
    <mergeCell ref="OSP85:OSU85"/>
    <mergeCell ref="OSW85:OTB85"/>
    <mergeCell ref="OTD85:OTI85"/>
    <mergeCell ref="OTK85:OTP85"/>
    <mergeCell ref="OQL85:OQQ85"/>
    <mergeCell ref="OQS85:OQX85"/>
    <mergeCell ref="OQZ85:ORE85"/>
    <mergeCell ref="ORG85:ORL85"/>
    <mergeCell ref="ORN85:ORS85"/>
    <mergeCell ref="ORU85:ORZ85"/>
    <mergeCell ref="OOV85:OPA85"/>
    <mergeCell ref="OPC85:OPH85"/>
    <mergeCell ref="OPJ85:OPO85"/>
    <mergeCell ref="OPQ85:OPV85"/>
    <mergeCell ref="OPX85:OQC85"/>
    <mergeCell ref="OQE85:OQJ85"/>
    <mergeCell ref="ONF85:ONK85"/>
    <mergeCell ref="ONM85:ONR85"/>
    <mergeCell ref="ONT85:ONY85"/>
    <mergeCell ref="OOA85:OOF85"/>
    <mergeCell ref="OOH85:OOM85"/>
    <mergeCell ref="OOO85:OOT85"/>
    <mergeCell ref="OLP85:OLU85"/>
    <mergeCell ref="OLW85:OMB85"/>
    <mergeCell ref="OMD85:OMI85"/>
    <mergeCell ref="OMK85:OMP85"/>
    <mergeCell ref="OMR85:OMW85"/>
    <mergeCell ref="OMY85:OND85"/>
    <mergeCell ref="OJZ85:OKE85"/>
    <mergeCell ref="OKG85:OKL85"/>
    <mergeCell ref="OKN85:OKS85"/>
    <mergeCell ref="OKU85:OKZ85"/>
    <mergeCell ref="OLB85:OLG85"/>
    <mergeCell ref="OLI85:OLN85"/>
    <mergeCell ref="OIJ85:OIO85"/>
    <mergeCell ref="OIQ85:OIV85"/>
    <mergeCell ref="OIX85:OJC85"/>
    <mergeCell ref="OJE85:OJJ85"/>
    <mergeCell ref="OJL85:OJQ85"/>
    <mergeCell ref="OJS85:OJX85"/>
    <mergeCell ref="OGT85:OGY85"/>
    <mergeCell ref="OHA85:OHF85"/>
    <mergeCell ref="OHH85:OHM85"/>
    <mergeCell ref="OHO85:OHT85"/>
    <mergeCell ref="OHV85:OIA85"/>
    <mergeCell ref="OIC85:OIH85"/>
    <mergeCell ref="OFD85:OFI85"/>
    <mergeCell ref="OFK85:OFP85"/>
    <mergeCell ref="OFR85:OFW85"/>
    <mergeCell ref="OFY85:OGD85"/>
    <mergeCell ref="OGF85:OGK85"/>
    <mergeCell ref="OGM85:OGR85"/>
    <mergeCell ref="ODN85:ODS85"/>
    <mergeCell ref="ODU85:ODZ85"/>
    <mergeCell ref="OEB85:OEG85"/>
    <mergeCell ref="OEI85:OEN85"/>
    <mergeCell ref="OEP85:OEU85"/>
    <mergeCell ref="OEW85:OFB85"/>
    <mergeCell ref="OBX85:OCC85"/>
    <mergeCell ref="OCE85:OCJ85"/>
    <mergeCell ref="OCL85:OCQ85"/>
    <mergeCell ref="OCS85:OCX85"/>
    <mergeCell ref="OCZ85:ODE85"/>
    <mergeCell ref="ODG85:ODL85"/>
    <mergeCell ref="OAH85:OAM85"/>
    <mergeCell ref="OAO85:OAT85"/>
    <mergeCell ref="OAV85:OBA85"/>
    <mergeCell ref="OBC85:OBH85"/>
    <mergeCell ref="OBJ85:OBO85"/>
    <mergeCell ref="OBQ85:OBV85"/>
    <mergeCell ref="NYR85:NYW85"/>
    <mergeCell ref="NYY85:NZD85"/>
    <mergeCell ref="NZF85:NZK85"/>
    <mergeCell ref="NZM85:NZR85"/>
    <mergeCell ref="NZT85:NZY85"/>
    <mergeCell ref="OAA85:OAF85"/>
    <mergeCell ref="NXB85:NXG85"/>
    <mergeCell ref="NXI85:NXN85"/>
    <mergeCell ref="NXP85:NXU85"/>
    <mergeCell ref="NXW85:NYB85"/>
    <mergeCell ref="NYD85:NYI85"/>
    <mergeCell ref="NYK85:NYP85"/>
    <mergeCell ref="NVL85:NVQ85"/>
    <mergeCell ref="NVS85:NVX85"/>
    <mergeCell ref="NVZ85:NWE85"/>
    <mergeCell ref="NWG85:NWL85"/>
    <mergeCell ref="NWN85:NWS85"/>
    <mergeCell ref="NWU85:NWZ85"/>
    <mergeCell ref="NTV85:NUA85"/>
    <mergeCell ref="NUC85:NUH85"/>
    <mergeCell ref="NUJ85:NUO85"/>
    <mergeCell ref="NUQ85:NUV85"/>
    <mergeCell ref="NUX85:NVC85"/>
    <mergeCell ref="NVE85:NVJ85"/>
    <mergeCell ref="NSF85:NSK85"/>
    <mergeCell ref="NSM85:NSR85"/>
    <mergeCell ref="NST85:NSY85"/>
    <mergeCell ref="NTA85:NTF85"/>
    <mergeCell ref="NTH85:NTM85"/>
    <mergeCell ref="NTO85:NTT85"/>
    <mergeCell ref="NQP85:NQU85"/>
    <mergeCell ref="NQW85:NRB85"/>
    <mergeCell ref="NRD85:NRI85"/>
    <mergeCell ref="NRK85:NRP85"/>
    <mergeCell ref="NRR85:NRW85"/>
    <mergeCell ref="NRY85:NSD85"/>
    <mergeCell ref="NOZ85:NPE85"/>
    <mergeCell ref="NPG85:NPL85"/>
    <mergeCell ref="NPN85:NPS85"/>
    <mergeCell ref="NPU85:NPZ85"/>
    <mergeCell ref="NQB85:NQG85"/>
    <mergeCell ref="NQI85:NQN85"/>
    <mergeCell ref="NNJ85:NNO85"/>
    <mergeCell ref="NNQ85:NNV85"/>
    <mergeCell ref="NNX85:NOC85"/>
    <mergeCell ref="NOE85:NOJ85"/>
    <mergeCell ref="NOL85:NOQ85"/>
    <mergeCell ref="NOS85:NOX85"/>
    <mergeCell ref="NLT85:NLY85"/>
    <mergeCell ref="NMA85:NMF85"/>
    <mergeCell ref="NMH85:NMM85"/>
    <mergeCell ref="NMO85:NMT85"/>
    <mergeCell ref="NMV85:NNA85"/>
    <mergeCell ref="NNC85:NNH85"/>
    <mergeCell ref="NKD85:NKI85"/>
    <mergeCell ref="NKK85:NKP85"/>
    <mergeCell ref="NKR85:NKW85"/>
    <mergeCell ref="NKY85:NLD85"/>
    <mergeCell ref="NLF85:NLK85"/>
    <mergeCell ref="NLM85:NLR85"/>
    <mergeCell ref="NIN85:NIS85"/>
    <mergeCell ref="NIU85:NIZ85"/>
    <mergeCell ref="NJB85:NJG85"/>
    <mergeCell ref="NJI85:NJN85"/>
    <mergeCell ref="NJP85:NJU85"/>
    <mergeCell ref="NJW85:NKB85"/>
    <mergeCell ref="NGX85:NHC85"/>
    <mergeCell ref="NHE85:NHJ85"/>
    <mergeCell ref="NHL85:NHQ85"/>
    <mergeCell ref="NHS85:NHX85"/>
    <mergeCell ref="NHZ85:NIE85"/>
    <mergeCell ref="NIG85:NIL85"/>
    <mergeCell ref="NFH85:NFM85"/>
    <mergeCell ref="NFO85:NFT85"/>
    <mergeCell ref="NFV85:NGA85"/>
    <mergeCell ref="NGC85:NGH85"/>
    <mergeCell ref="NGJ85:NGO85"/>
    <mergeCell ref="NGQ85:NGV85"/>
    <mergeCell ref="NDR85:NDW85"/>
    <mergeCell ref="NDY85:NED85"/>
    <mergeCell ref="NEF85:NEK85"/>
    <mergeCell ref="NEM85:NER85"/>
    <mergeCell ref="NET85:NEY85"/>
    <mergeCell ref="NFA85:NFF85"/>
    <mergeCell ref="NCB85:NCG85"/>
    <mergeCell ref="NCI85:NCN85"/>
    <mergeCell ref="NCP85:NCU85"/>
    <mergeCell ref="NCW85:NDB85"/>
    <mergeCell ref="NDD85:NDI85"/>
    <mergeCell ref="NDK85:NDP85"/>
    <mergeCell ref="NAL85:NAQ85"/>
    <mergeCell ref="NAS85:NAX85"/>
    <mergeCell ref="NAZ85:NBE85"/>
    <mergeCell ref="NBG85:NBL85"/>
    <mergeCell ref="NBN85:NBS85"/>
    <mergeCell ref="NBU85:NBZ85"/>
    <mergeCell ref="MYV85:MZA85"/>
    <mergeCell ref="MZC85:MZH85"/>
    <mergeCell ref="MZJ85:MZO85"/>
    <mergeCell ref="MZQ85:MZV85"/>
    <mergeCell ref="MZX85:NAC85"/>
    <mergeCell ref="NAE85:NAJ85"/>
    <mergeCell ref="MXF85:MXK85"/>
    <mergeCell ref="MXM85:MXR85"/>
    <mergeCell ref="MXT85:MXY85"/>
    <mergeCell ref="MYA85:MYF85"/>
    <mergeCell ref="MYH85:MYM85"/>
    <mergeCell ref="MYO85:MYT85"/>
    <mergeCell ref="MVP85:MVU85"/>
    <mergeCell ref="MVW85:MWB85"/>
    <mergeCell ref="MWD85:MWI85"/>
    <mergeCell ref="MWK85:MWP85"/>
    <mergeCell ref="MWR85:MWW85"/>
    <mergeCell ref="MWY85:MXD85"/>
    <mergeCell ref="MTZ85:MUE85"/>
    <mergeCell ref="MUG85:MUL85"/>
    <mergeCell ref="MUN85:MUS85"/>
    <mergeCell ref="MUU85:MUZ85"/>
    <mergeCell ref="MVB85:MVG85"/>
    <mergeCell ref="MVI85:MVN85"/>
    <mergeCell ref="MSJ85:MSO85"/>
    <mergeCell ref="MSQ85:MSV85"/>
    <mergeCell ref="MSX85:MTC85"/>
    <mergeCell ref="MTE85:MTJ85"/>
    <mergeCell ref="MTL85:MTQ85"/>
    <mergeCell ref="MTS85:MTX85"/>
    <mergeCell ref="MQT85:MQY85"/>
    <mergeCell ref="MRA85:MRF85"/>
    <mergeCell ref="MRH85:MRM85"/>
    <mergeCell ref="MRO85:MRT85"/>
    <mergeCell ref="MRV85:MSA85"/>
    <mergeCell ref="MSC85:MSH85"/>
    <mergeCell ref="MPD85:MPI85"/>
    <mergeCell ref="MPK85:MPP85"/>
    <mergeCell ref="MPR85:MPW85"/>
    <mergeCell ref="MPY85:MQD85"/>
    <mergeCell ref="MQF85:MQK85"/>
    <mergeCell ref="MQM85:MQR85"/>
    <mergeCell ref="MNN85:MNS85"/>
    <mergeCell ref="MNU85:MNZ85"/>
    <mergeCell ref="MOB85:MOG85"/>
    <mergeCell ref="MOI85:MON85"/>
    <mergeCell ref="MOP85:MOU85"/>
    <mergeCell ref="MOW85:MPB85"/>
    <mergeCell ref="MLX85:MMC85"/>
    <mergeCell ref="MME85:MMJ85"/>
    <mergeCell ref="MML85:MMQ85"/>
    <mergeCell ref="MMS85:MMX85"/>
    <mergeCell ref="MMZ85:MNE85"/>
    <mergeCell ref="MNG85:MNL85"/>
    <mergeCell ref="MKH85:MKM85"/>
    <mergeCell ref="MKO85:MKT85"/>
    <mergeCell ref="MKV85:MLA85"/>
    <mergeCell ref="MLC85:MLH85"/>
    <mergeCell ref="MLJ85:MLO85"/>
    <mergeCell ref="MLQ85:MLV85"/>
    <mergeCell ref="MIR85:MIW85"/>
    <mergeCell ref="MIY85:MJD85"/>
    <mergeCell ref="MJF85:MJK85"/>
    <mergeCell ref="MJM85:MJR85"/>
    <mergeCell ref="MJT85:MJY85"/>
    <mergeCell ref="MKA85:MKF85"/>
    <mergeCell ref="MHB85:MHG85"/>
    <mergeCell ref="MHI85:MHN85"/>
    <mergeCell ref="MHP85:MHU85"/>
    <mergeCell ref="MHW85:MIB85"/>
    <mergeCell ref="MID85:MII85"/>
    <mergeCell ref="MIK85:MIP85"/>
    <mergeCell ref="MFL85:MFQ85"/>
    <mergeCell ref="MFS85:MFX85"/>
    <mergeCell ref="MFZ85:MGE85"/>
    <mergeCell ref="MGG85:MGL85"/>
    <mergeCell ref="MGN85:MGS85"/>
    <mergeCell ref="MGU85:MGZ85"/>
    <mergeCell ref="MDV85:MEA85"/>
    <mergeCell ref="MEC85:MEH85"/>
    <mergeCell ref="MEJ85:MEO85"/>
    <mergeCell ref="MEQ85:MEV85"/>
    <mergeCell ref="MEX85:MFC85"/>
    <mergeCell ref="MFE85:MFJ85"/>
    <mergeCell ref="MCF85:MCK85"/>
    <mergeCell ref="MCM85:MCR85"/>
    <mergeCell ref="MCT85:MCY85"/>
    <mergeCell ref="MDA85:MDF85"/>
    <mergeCell ref="MDH85:MDM85"/>
    <mergeCell ref="MDO85:MDT85"/>
    <mergeCell ref="MAP85:MAU85"/>
    <mergeCell ref="MAW85:MBB85"/>
    <mergeCell ref="MBD85:MBI85"/>
    <mergeCell ref="MBK85:MBP85"/>
    <mergeCell ref="MBR85:MBW85"/>
    <mergeCell ref="MBY85:MCD85"/>
    <mergeCell ref="LYZ85:LZE85"/>
    <mergeCell ref="LZG85:LZL85"/>
    <mergeCell ref="LZN85:LZS85"/>
    <mergeCell ref="LZU85:LZZ85"/>
    <mergeCell ref="MAB85:MAG85"/>
    <mergeCell ref="MAI85:MAN85"/>
    <mergeCell ref="LXJ85:LXO85"/>
    <mergeCell ref="LXQ85:LXV85"/>
    <mergeCell ref="LXX85:LYC85"/>
    <mergeCell ref="LYE85:LYJ85"/>
    <mergeCell ref="LYL85:LYQ85"/>
    <mergeCell ref="LYS85:LYX85"/>
    <mergeCell ref="LVT85:LVY85"/>
    <mergeCell ref="LWA85:LWF85"/>
    <mergeCell ref="LWH85:LWM85"/>
    <mergeCell ref="LWO85:LWT85"/>
    <mergeCell ref="LWV85:LXA85"/>
    <mergeCell ref="LXC85:LXH85"/>
    <mergeCell ref="LUD85:LUI85"/>
    <mergeCell ref="LUK85:LUP85"/>
    <mergeCell ref="LUR85:LUW85"/>
    <mergeCell ref="LUY85:LVD85"/>
    <mergeCell ref="LVF85:LVK85"/>
    <mergeCell ref="LVM85:LVR85"/>
    <mergeCell ref="LSN85:LSS85"/>
    <mergeCell ref="LSU85:LSZ85"/>
    <mergeCell ref="LTB85:LTG85"/>
    <mergeCell ref="LTI85:LTN85"/>
    <mergeCell ref="LTP85:LTU85"/>
    <mergeCell ref="LTW85:LUB85"/>
    <mergeCell ref="LQX85:LRC85"/>
    <mergeCell ref="LRE85:LRJ85"/>
    <mergeCell ref="LRL85:LRQ85"/>
    <mergeCell ref="LRS85:LRX85"/>
    <mergeCell ref="LRZ85:LSE85"/>
    <mergeCell ref="LSG85:LSL85"/>
    <mergeCell ref="LPH85:LPM85"/>
    <mergeCell ref="LPO85:LPT85"/>
    <mergeCell ref="LPV85:LQA85"/>
    <mergeCell ref="LQC85:LQH85"/>
    <mergeCell ref="LQJ85:LQO85"/>
    <mergeCell ref="LQQ85:LQV85"/>
    <mergeCell ref="LNR85:LNW85"/>
    <mergeCell ref="LNY85:LOD85"/>
    <mergeCell ref="LOF85:LOK85"/>
    <mergeCell ref="LOM85:LOR85"/>
    <mergeCell ref="LOT85:LOY85"/>
    <mergeCell ref="LPA85:LPF85"/>
    <mergeCell ref="LMB85:LMG85"/>
    <mergeCell ref="LMI85:LMN85"/>
    <mergeCell ref="LMP85:LMU85"/>
    <mergeCell ref="LMW85:LNB85"/>
    <mergeCell ref="LND85:LNI85"/>
    <mergeCell ref="LNK85:LNP85"/>
    <mergeCell ref="LKL85:LKQ85"/>
    <mergeCell ref="LKS85:LKX85"/>
    <mergeCell ref="LKZ85:LLE85"/>
    <mergeCell ref="LLG85:LLL85"/>
    <mergeCell ref="LLN85:LLS85"/>
    <mergeCell ref="LLU85:LLZ85"/>
    <mergeCell ref="LIV85:LJA85"/>
    <mergeCell ref="LJC85:LJH85"/>
    <mergeCell ref="LJJ85:LJO85"/>
    <mergeCell ref="LJQ85:LJV85"/>
    <mergeCell ref="LJX85:LKC85"/>
    <mergeCell ref="LKE85:LKJ85"/>
    <mergeCell ref="LHF85:LHK85"/>
    <mergeCell ref="LHM85:LHR85"/>
    <mergeCell ref="LHT85:LHY85"/>
    <mergeCell ref="LIA85:LIF85"/>
    <mergeCell ref="LIH85:LIM85"/>
    <mergeCell ref="LIO85:LIT85"/>
    <mergeCell ref="LFP85:LFU85"/>
    <mergeCell ref="LFW85:LGB85"/>
    <mergeCell ref="LGD85:LGI85"/>
    <mergeCell ref="LGK85:LGP85"/>
    <mergeCell ref="LGR85:LGW85"/>
    <mergeCell ref="LGY85:LHD85"/>
    <mergeCell ref="LDZ85:LEE85"/>
    <mergeCell ref="LEG85:LEL85"/>
    <mergeCell ref="LEN85:LES85"/>
    <mergeCell ref="LEU85:LEZ85"/>
    <mergeCell ref="LFB85:LFG85"/>
    <mergeCell ref="LFI85:LFN85"/>
    <mergeCell ref="LCJ85:LCO85"/>
    <mergeCell ref="LCQ85:LCV85"/>
    <mergeCell ref="LCX85:LDC85"/>
    <mergeCell ref="LDE85:LDJ85"/>
    <mergeCell ref="LDL85:LDQ85"/>
    <mergeCell ref="LDS85:LDX85"/>
    <mergeCell ref="LAT85:LAY85"/>
    <mergeCell ref="LBA85:LBF85"/>
    <mergeCell ref="LBH85:LBM85"/>
    <mergeCell ref="LBO85:LBT85"/>
    <mergeCell ref="LBV85:LCA85"/>
    <mergeCell ref="LCC85:LCH85"/>
    <mergeCell ref="KZD85:KZI85"/>
    <mergeCell ref="KZK85:KZP85"/>
    <mergeCell ref="KZR85:KZW85"/>
    <mergeCell ref="KZY85:LAD85"/>
    <mergeCell ref="LAF85:LAK85"/>
    <mergeCell ref="LAM85:LAR85"/>
    <mergeCell ref="KXN85:KXS85"/>
    <mergeCell ref="KXU85:KXZ85"/>
    <mergeCell ref="KYB85:KYG85"/>
    <mergeCell ref="KYI85:KYN85"/>
    <mergeCell ref="KYP85:KYU85"/>
    <mergeCell ref="KYW85:KZB85"/>
    <mergeCell ref="KVX85:KWC85"/>
    <mergeCell ref="KWE85:KWJ85"/>
    <mergeCell ref="KWL85:KWQ85"/>
    <mergeCell ref="KWS85:KWX85"/>
    <mergeCell ref="KWZ85:KXE85"/>
    <mergeCell ref="KXG85:KXL85"/>
    <mergeCell ref="KUH85:KUM85"/>
    <mergeCell ref="KUO85:KUT85"/>
    <mergeCell ref="KUV85:KVA85"/>
    <mergeCell ref="KVC85:KVH85"/>
    <mergeCell ref="KVJ85:KVO85"/>
    <mergeCell ref="KVQ85:KVV85"/>
    <mergeCell ref="KSR85:KSW85"/>
    <mergeCell ref="KSY85:KTD85"/>
    <mergeCell ref="KTF85:KTK85"/>
    <mergeCell ref="KTM85:KTR85"/>
    <mergeCell ref="KTT85:KTY85"/>
    <mergeCell ref="KUA85:KUF85"/>
    <mergeCell ref="KRB85:KRG85"/>
    <mergeCell ref="KRI85:KRN85"/>
    <mergeCell ref="KRP85:KRU85"/>
    <mergeCell ref="KRW85:KSB85"/>
    <mergeCell ref="KSD85:KSI85"/>
    <mergeCell ref="KSK85:KSP85"/>
    <mergeCell ref="KPL85:KPQ85"/>
    <mergeCell ref="KPS85:KPX85"/>
    <mergeCell ref="KPZ85:KQE85"/>
    <mergeCell ref="KQG85:KQL85"/>
    <mergeCell ref="KQN85:KQS85"/>
    <mergeCell ref="KQU85:KQZ85"/>
    <mergeCell ref="KNV85:KOA85"/>
    <mergeCell ref="KOC85:KOH85"/>
    <mergeCell ref="KOJ85:KOO85"/>
    <mergeCell ref="KOQ85:KOV85"/>
    <mergeCell ref="KOX85:KPC85"/>
    <mergeCell ref="KPE85:KPJ85"/>
    <mergeCell ref="KMF85:KMK85"/>
    <mergeCell ref="KMM85:KMR85"/>
    <mergeCell ref="KMT85:KMY85"/>
    <mergeCell ref="KNA85:KNF85"/>
    <mergeCell ref="KNH85:KNM85"/>
    <mergeCell ref="KNO85:KNT85"/>
    <mergeCell ref="KKP85:KKU85"/>
    <mergeCell ref="KKW85:KLB85"/>
    <mergeCell ref="KLD85:KLI85"/>
    <mergeCell ref="KLK85:KLP85"/>
    <mergeCell ref="KLR85:KLW85"/>
    <mergeCell ref="KLY85:KMD85"/>
    <mergeCell ref="KIZ85:KJE85"/>
    <mergeCell ref="KJG85:KJL85"/>
    <mergeCell ref="KJN85:KJS85"/>
    <mergeCell ref="KJU85:KJZ85"/>
    <mergeCell ref="KKB85:KKG85"/>
    <mergeCell ref="KKI85:KKN85"/>
    <mergeCell ref="KHJ85:KHO85"/>
    <mergeCell ref="KHQ85:KHV85"/>
    <mergeCell ref="KHX85:KIC85"/>
    <mergeCell ref="KIE85:KIJ85"/>
    <mergeCell ref="KIL85:KIQ85"/>
    <mergeCell ref="KIS85:KIX85"/>
    <mergeCell ref="KFT85:KFY85"/>
    <mergeCell ref="KGA85:KGF85"/>
    <mergeCell ref="KGH85:KGM85"/>
    <mergeCell ref="KGO85:KGT85"/>
    <mergeCell ref="KGV85:KHA85"/>
    <mergeCell ref="KHC85:KHH85"/>
    <mergeCell ref="KED85:KEI85"/>
    <mergeCell ref="KEK85:KEP85"/>
    <mergeCell ref="KER85:KEW85"/>
    <mergeCell ref="KEY85:KFD85"/>
    <mergeCell ref="KFF85:KFK85"/>
    <mergeCell ref="KFM85:KFR85"/>
    <mergeCell ref="KCN85:KCS85"/>
    <mergeCell ref="KCU85:KCZ85"/>
    <mergeCell ref="KDB85:KDG85"/>
    <mergeCell ref="KDI85:KDN85"/>
    <mergeCell ref="KDP85:KDU85"/>
    <mergeCell ref="KDW85:KEB85"/>
    <mergeCell ref="KAX85:KBC85"/>
    <mergeCell ref="KBE85:KBJ85"/>
    <mergeCell ref="KBL85:KBQ85"/>
    <mergeCell ref="KBS85:KBX85"/>
    <mergeCell ref="KBZ85:KCE85"/>
    <mergeCell ref="KCG85:KCL85"/>
    <mergeCell ref="JZH85:JZM85"/>
    <mergeCell ref="JZO85:JZT85"/>
    <mergeCell ref="JZV85:KAA85"/>
    <mergeCell ref="KAC85:KAH85"/>
    <mergeCell ref="KAJ85:KAO85"/>
    <mergeCell ref="KAQ85:KAV85"/>
    <mergeCell ref="JXR85:JXW85"/>
    <mergeCell ref="JXY85:JYD85"/>
    <mergeCell ref="JYF85:JYK85"/>
    <mergeCell ref="JYM85:JYR85"/>
    <mergeCell ref="JYT85:JYY85"/>
    <mergeCell ref="JZA85:JZF85"/>
    <mergeCell ref="JWB85:JWG85"/>
    <mergeCell ref="JWI85:JWN85"/>
    <mergeCell ref="JWP85:JWU85"/>
    <mergeCell ref="JWW85:JXB85"/>
    <mergeCell ref="JXD85:JXI85"/>
    <mergeCell ref="JXK85:JXP85"/>
    <mergeCell ref="JUL85:JUQ85"/>
    <mergeCell ref="JUS85:JUX85"/>
    <mergeCell ref="JUZ85:JVE85"/>
    <mergeCell ref="JVG85:JVL85"/>
    <mergeCell ref="JVN85:JVS85"/>
    <mergeCell ref="JVU85:JVZ85"/>
    <mergeCell ref="JSV85:JTA85"/>
    <mergeCell ref="JTC85:JTH85"/>
    <mergeCell ref="JTJ85:JTO85"/>
    <mergeCell ref="JTQ85:JTV85"/>
    <mergeCell ref="JTX85:JUC85"/>
    <mergeCell ref="JUE85:JUJ85"/>
    <mergeCell ref="JRF85:JRK85"/>
    <mergeCell ref="JRM85:JRR85"/>
    <mergeCell ref="JRT85:JRY85"/>
    <mergeCell ref="JSA85:JSF85"/>
    <mergeCell ref="JSH85:JSM85"/>
    <mergeCell ref="JSO85:JST85"/>
    <mergeCell ref="JPP85:JPU85"/>
    <mergeCell ref="JPW85:JQB85"/>
    <mergeCell ref="JQD85:JQI85"/>
    <mergeCell ref="JQK85:JQP85"/>
    <mergeCell ref="JQR85:JQW85"/>
    <mergeCell ref="JQY85:JRD85"/>
    <mergeCell ref="JNZ85:JOE85"/>
    <mergeCell ref="JOG85:JOL85"/>
    <mergeCell ref="JON85:JOS85"/>
    <mergeCell ref="JOU85:JOZ85"/>
    <mergeCell ref="JPB85:JPG85"/>
    <mergeCell ref="JPI85:JPN85"/>
    <mergeCell ref="JMJ85:JMO85"/>
    <mergeCell ref="JMQ85:JMV85"/>
    <mergeCell ref="JMX85:JNC85"/>
    <mergeCell ref="JNE85:JNJ85"/>
    <mergeCell ref="JNL85:JNQ85"/>
    <mergeCell ref="JNS85:JNX85"/>
    <mergeCell ref="JKT85:JKY85"/>
    <mergeCell ref="JLA85:JLF85"/>
    <mergeCell ref="JLH85:JLM85"/>
    <mergeCell ref="JLO85:JLT85"/>
    <mergeCell ref="JLV85:JMA85"/>
    <mergeCell ref="JMC85:JMH85"/>
    <mergeCell ref="JJD85:JJI85"/>
    <mergeCell ref="JJK85:JJP85"/>
    <mergeCell ref="JJR85:JJW85"/>
    <mergeCell ref="JJY85:JKD85"/>
    <mergeCell ref="JKF85:JKK85"/>
    <mergeCell ref="JKM85:JKR85"/>
    <mergeCell ref="JHN85:JHS85"/>
    <mergeCell ref="JHU85:JHZ85"/>
    <mergeCell ref="JIB85:JIG85"/>
    <mergeCell ref="JII85:JIN85"/>
    <mergeCell ref="JIP85:JIU85"/>
    <mergeCell ref="JIW85:JJB85"/>
    <mergeCell ref="JFX85:JGC85"/>
    <mergeCell ref="JGE85:JGJ85"/>
    <mergeCell ref="JGL85:JGQ85"/>
    <mergeCell ref="JGS85:JGX85"/>
    <mergeCell ref="JGZ85:JHE85"/>
    <mergeCell ref="JHG85:JHL85"/>
    <mergeCell ref="JEH85:JEM85"/>
    <mergeCell ref="JEO85:JET85"/>
    <mergeCell ref="JEV85:JFA85"/>
    <mergeCell ref="JFC85:JFH85"/>
    <mergeCell ref="JFJ85:JFO85"/>
    <mergeCell ref="JFQ85:JFV85"/>
    <mergeCell ref="JCR85:JCW85"/>
    <mergeCell ref="JCY85:JDD85"/>
    <mergeCell ref="JDF85:JDK85"/>
    <mergeCell ref="JDM85:JDR85"/>
    <mergeCell ref="JDT85:JDY85"/>
    <mergeCell ref="JEA85:JEF85"/>
    <mergeCell ref="JBB85:JBG85"/>
    <mergeCell ref="JBI85:JBN85"/>
    <mergeCell ref="JBP85:JBU85"/>
    <mergeCell ref="JBW85:JCB85"/>
    <mergeCell ref="JCD85:JCI85"/>
    <mergeCell ref="JCK85:JCP85"/>
    <mergeCell ref="IZL85:IZQ85"/>
    <mergeCell ref="IZS85:IZX85"/>
    <mergeCell ref="IZZ85:JAE85"/>
    <mergeCell ref="JAG85:JAL85"/>
    <mergeCell ref="JAN85:JAS85"/>
    <mergeCell ref="JAU85:JAZ85"/>
    <mergeCell ref="IXV85:IYA85"/>
    <mergeCell ref="IYC85:IYH85"/>
    <mergeCell ref="IYJ85:IYO85"/>
    <mergeCell ref="IYQ85:IYV85"/>
    <mergeCell ref="IYX85:IZC85"/>
    <mergeCell ref="IZE85:IZJ85"/>
    <mergeCell ref="IWF85:IWK85"/>
    <mergeCell ref="IWM85:IWR85"/>
    <mergeCell ref="IWT85:IWY85"/>
    <mergeCell ref="IXA85:IXF85"/>
    <mergeCell ref="IXH85:IXM85"/>
    <mergeCell ref="IXO85:IXT85"/>
    <mergeCell ref="IUP85:IUU85"/>
    <mergeCell ref="IUW85:IVB85"/>
    <mergeCell ref="IVD85:IVI85"/>
    <mergeCell ref="IVK85:IVP85"/>
    <mergeCell ref="IVR85:IVW85"/>
    <mergeCell ref="IVY85:IWD85"/>
    <mergeCell ref="ISZ85:ITE85"/>
    <mergeCell ref="ITG85:ITL85"/>
    <mergeCell ref="ITN85:ITS85"/>
    <mergeCell ref="ITU85:ITZ85"/>
    <mergeCell ref="IUB85:IUG85"/>
    <mergeCell ref="IUI85:IUN85"/>
    <mergeCell ref="IRJ85:IRO85"/>
    <mergeCell ref="IRQ85:IRV85"/>
    <mergeCell ref="IRX85:ISC85"/>
    <mergeCell ref="ISE85:ISJ85"/>
    <mergeCell ref="ISL85:ISQ85"/>
    <mergeCell ref="ISS85:ISX85"/>
    <mergeCell ref="IPT85:IPY85"/>
    <mergeCell ref="IQA85:IQF85"/>
    <mergeCell ref="IQH85:IQM85"/>
    <mergeCell ref="IQO85:IQT85"/>
    <mergeCell ref="IQV85:IRA85"/>
    <mergeCell ref="IRC85:IRH85"/>
    <mergeCell ref="IOD85:IOI85"/>
    <mergeCell ref="IOK85:IOP85"/>
    <mergeCell ref="IOR85:IOW85"/>
    <mergeCell ref="IOY85:IPD85"/>
    <mergeCell ref="IPF85:IPK85"/>
    <mergeCell ref="IPM85:IPR85"/>
    <mergeCell ref="IMN85:IMS85"/>
    <mergeCell ref="IMU85:IMZ85"/>
    <mergeCell ref="INB85:ING85"/>
    <mergeCell ref="INI85:INN85"/>
    <mergeCell ref="INP85:INU85"/>
    <mergeCell ref="INW85:IOB85"/>
    <mergeCell ref="IKX85:ILC85"/>
    <mergeCell ref="ILE85:ILJ85"/>
    <mergeCell ref="ILL85:ILQ85"/>
    <mergeCell ref="ILS85:ILX85"/>
    <mergeCell ref="ILZ85:IME85"/>
    <mergeCell ref="IMG85:IML85"/>
    <mergeCell ref="IJH85:IJM85"/>
    <mergeCell ref="IJO85:IJT85"/>
    <mergeCell ref="IJV85:IKA85"/>
    <mergeCell ref="IKC85:IKH85"/>
    <mergeCell ref="IKJ85:IKO85"/>
    <mergeCell ref="IKQ85:IKV85"/>
    <mergeCell ref="IHR85:IHW85"/>
    <mergeCell ref="IHY85:IID85"/>
    <mergeCell ref="IIF85:IIK85"/>
    <mergeCell ref="IIM85:IIR85"/>
    <mergeCell ref="IIT85:IIY85"/>
    <mergeCell ref="IJA85:IJF85"/>
    <mergeCell ref="IGB85:IGG85"/>
    <mergeCell ref="IGI85:IGN85"/>
    <mergeCell ref="IGP85:IGU85"/>
    <mergeCell ref="IGW85:IHB85"/>
    <mergeCell ref="IHD85:IHI85"/>
    <mergeCell ref="IHK85:IHP85"/>
    <mergeCell ref="IEL85:IEQ85"/>
    <mergeCell ref="IES85:IEX85"/>
    <mergeCell ref="IEZ85:IFE85"/>
    <mergeCell ref="IFG85:IFL85"/>
    <mergeCell ref="IFN85:IFS85"/>
    <mergeCell ref="IFU85:IFZ85"/>
    <mergeCell ref="ICV85:IDA85"/>
    <mergeCell ref="IDC85:IDH85"/>
    <mergeCell ref="IDJ85:IDO85"/>
    <mergeCell ref="IDQ85:IDV85"/>
    <mergeCell ref="IDX85:IEC85"/>
    <mergeCell ref="IEE85:IEJ85"/>
    <mergeCell ref="IBF85:IBK85"/>
    <mergeCell ref="IBM85:IBR85"/>
    <mergeCell ref="IBT85:IBY85"/>
    <mergeCell ref="ICA85:ICF85"/>
    <mergeCell ref="ICH85:ICM85"/>
    <mergeCell ref="ICO85:ICT85"/>
    <mergeCell ref="HZP85:HZU85"/>
    <mergeCell ref="HZW85:IAB85"/>
    <mergeCell ref="IAD85:IAI85"/>
    <mergeCell ref="IAK85:IAP85"/>
    <mergeCell ref="IAR85:IAW85"/>
    <mergeCell ref="IAY85:IBD85"/>
    <mergeCell ref="HXZ85:HYE85"/>
    <mergeCell ref="HYG85:HYL85"/>
    <mergeCell ref="HYN85:HYS85"/>
    <mergeCell ref="HYU85:HYZ85"/>
    <mergeCell ref="HZB85:HZG85"/>
    <mergeCell ref="HZI85:HZN85"/>
    <mergeCell ref="HWJ85:HWO85"/>
    <mergeCell ref="HWQ85:HWV85"/>
    <mergeCell ref="HWX85:HXC85"/>
    <mergeCell ref="HXE85:HXJ85"/>
    <mergeCell ref="HXL85:HXQ85"/>
    <mergeCell ref="HXS85:HXX85"/>
    <mergeCell ref="HUT85:HUY85"/>
    <mergeCell ref="HVA85:HVF85"/>
    <mergeCell ref="HVH85:HVM85"/>
    <mergeCell ref="HVO85:HVT85"/>
    <mergeCell ref="HVV85:HWA85"/>
    <mergeCell ref="HWC85:HWH85"/>
    <mergeCell ref="HTD85:HTI85"/>
    <mergeCell ref="HTK85:HTP85"/>
    <mergeCell ref="HTR85:HTW85"/>
    <mergeCell ref="HTY85:HUD85"/>
    <mergeCell ref="HUF85:HUK85"/>
    <mergeCell ref="HUM85:HUR85"/>
    <mergeCell ref="HRN85:HRS85"/>
    <mergeCell ref="HRU85:HRZ85"/>
    <mergeCell ref="HSB85:HSG85"/>
    <mergeCell ref="HSI85:HSN85"/>
    <mergeCell ref="HSP85:HSU85"/>
    <mergeCell ref="HSW85:HTB85"/>
    <mergeCell ref="HPX85:HQC85"/>
    <mergeCell ref="HQE85:HQJ85"/>
    <mergeCell ref="HQL85:HQQ85"/>
    <mergeCell ref="HQS85:HQX85"/>
    <mergeCell ref="HQZ85:HRE85"/>
    <mergeCell ref="HRG85:HRL85"/>
    <mergeCell ref="HOH85:HOM85"/>
    <mergeCell ref="HOO85:HOT85"/>
    <mergeCell ref="HOV85:HPA85"/>
    <mergeCell ref="HPC85:HPH85"/>
    <mergeCell ref="HPJ85:HPO85"/>
    <mergeCell ref="HPQ85:HPV85"/>
    <mergeCell ref="HMR85:HMW85"/>
    <mergeCell ref="HMY85:HND85"/>
    <mergeCell ref="HNF85:HNK85"/>
    <mergeCell ref="HNM85:HNR85"/>
    <mergeCell ref="HNT85:HNY85"/>
    <mergeCell ref="HOA85:HOF85"/>
    <mergeCell ref="HLB85:HLG85"/>
    <mergeCell ref="HLI85:HLN85"/>
    <mergeCell ref="HLP85:HLU85"/>
    <mergeCell ref="HLW85:HMB85"/>
    <mergeCell ref="HMD85:HMI85"/>
    <mergeCell ref="HMK85:HMP85"/>
    <mergeCell ref="HJL85:HJQ85"/>
    <mergeCell ref="HJS85:HJX85"/>
    <mergeCell ref="HJZ85:HKE85"/>
    <mergeCell ref="HKG85:HKL85"/>
    <mergeCell ref="HKN85:HKS85"/>
    <mergeCell ref="HKU85:HKZ85"/>
    <mergeCell ref="HHV85:HIA85"/>
    <mergeCell ref="HIC85:HIH85"/>
    <mergeCell ref="HIJ85:HIO85"/>
    <mergeCell ref="HIQ85:HIV85"/>
    <mergeCell ref="HIX85:HJC85"/>
    <mergeCell ref="HJE85:HJJ85"/>
    <mergeCell ref="HGF85:HGK85"/>
    <mergeCell ref="HGM85:HGR85"/>
    <mergeCell ref="HGT85:HGY85"/>
    <mergeCell ref="HHA85:HHF85"/>
    <mergeCell ref="HHH85:HHM85"/>
    <mergeCell ref="HHO85:HHT85"/>
    <mergeCell ref="HEP85:HEU85"/>
    <mergeCell ref="HEW85:HFB85"/>
    <mergeCell ref="HFD85:HFI85"/>
    <mergeCell ref="HFK85:HFP85"/>
    <mergeCell ref="HFR85:HFW85"/>
    <mergeCell ref="HFY85:HGD85"/>
    <mergeCell ref="HCZ85:HDE85"/>
    <mergeCell ref="HDG85:HDL85"/>
    <mergeCell ref="HDN85:HDS85"/>
    <mergeCell ref="HDU85:HDZ85"/>
    <mergeCell ref="HEB85:HEG85"/>
    <mergeCell ref="HEI85:HEN85"/>
    <mergeCell ref="HBJ85:HBO85"/>
    <mergeCell ref="HBQ85:HBV85"/>
    <mergeCell ref="HBX85:HCC85"/>
    <mergeCell ref="HCE85:HCJ85"/>
    <mergeCell ref="HCL85:HCQ85"/>
    <mergeCell ref="HCS85:HCX85"/>
    <mergeCell ref="GZT85:GZY85"/>
    <mergeCell ref="HAA85:HAF85"/>
    <mergeCell ref="HAH85:HAM85"/>
    <mergeCell ref="HAO85:HAT85"/>
    <mergeCell ref="HAV85:HBA85"/>
    <mergeCell ref="HBC85:HBH85"/>
    <mergeCell ref="GYD85:GYI85"/>
    <mergeCell ref="GYK85:GYP85"/>
    <mergeCell ref="GYR85:GYW85"/>
    <mergeCell ref="GYY85:GZD85"/>
    <mergeCell ref="GZF85:GZK85"/>
    <mergeCell ref="GZM85:GZR85"/>
    <mergeCell ref="GWN85:GWS85"/>
    <mergeCell ref="GWU85:GWZ85"/>
    <mergeCell ref="GXB85:GXG85"/>
    <mergeCell ref="GXI85:GXN85"/>
    <mergeCell ref="GXP85:GXU85"/>
    <mergeCell ref="GXW85:GYB85"/>
    <mergeCell ref="GUX85:GVC85"/>
    <mergeCell ref="GVE85:GVJ85"/>
    <mergeCell ref="GVL85:GVQ85"/>
    <mergeCell ref="GVS85:GVX85"/>
    <mergeCell ref="GVZ85:GWE85"/>
    <mergeCell ref="GWG85:GWL85"/>
    <mergeCell ref="GTH85:GTM85"/>
    <mergeCell ref="GTO85:GTT85"/>
    <mergeCell ref="GTV85:GUA85"/>
    <mergeCell ref="GUC85:GUH85"/>
    <mergeCell ref="GUJ85:GUO85"/>
    <mergeCell ref="GUQ85:GUV85"/>
    <mergeCell ref="GRR85:GRW85"/>
    <mergeCell ref="GRY85:GSD85"/>
    <mergeCell ref="GSF85:GSK85"/>
    <mergeCell ref="GSM85:GSR85"/>
    <mergeCell ref="GST85:GSY85"/>
    <mergeCell ref="GTA85:GTF85"/>
    <mergeCell ref="GQB85:GQG85"/>
    <mergeCell ref="GQI85:GQN85"/>
    <mergeCell ref="GQP85:GQU85"/>
    <mergeCell ref="GQW85:GRB85"/>
    <mergeCell ref="GRD85:GRI85"/>
    <mergeCell ref="GRK85:GRP85"/>
    <mergeCell ref="GOL85:GOQ85"/>
    <mergeCell ref="GOS85:GOX85"/>
    <mergeCell ref="GOZ85:GPE85"/>
    <mergeCell ref="GPG85:GPL85"/>
    <mergeCell ref="GPN85:GPS85"/>
    <mergeCell ref="GPU85:GPZ85"/>
    <mergeCell ref="GMV85:GNA85"/>
    <mergeCell ref="GNC85:GNH85"/>
    <mergeCell ref="GNJ85:GNO85"/>
    <mergeCell ref="GNQ85:GNV85"/>
    <mergeCell ref="GNX85:GOC85"/>
    <mergeCell ref="GOE85:GOJ85"/>
    <mergeCell ref="GLF85:GLK85"/>
    <mergeCell ref="GLM85:GLR85"/>
    <mergeCell ref="GLT85:GLY85"/>
    <mergeCell ref="GMA85:GMF85"/>
    <mergeCell ref="GMH85:GMM85"/>
    <mergeCell ref="GMO85:GMT85"/>
    <mergeCell ref="GJP85:GJU85"/>
    <mergeCell ref="GJW85:GKB85"/>
    <mergeCell ref="GKD85:GKI85"/>
    <mergeCell ref="GKK85:GKP85"/>
    <mergeCell ref="GKR85:GKW85"/>
    <mergeCell ref="GKY85:GLD85"/>
    <mergeCell ref="GHZ85:GIE85"/>
    <mergeCell ref="GIG85:GIL85"/>
    <mergeCell ref="GIN85:GIS85"/>
    <mergeCell ref="GIU85:GIZ85"/>
    <mergeCell ref="GJB85:GJG85"/>
    <mergeCell ref="GJI85:GJN85"/>
    <mergeCell ref="GGJ85:GGO85"/>
    <mergeCell ref="GGQ85:GGV85"/>
    <mergeCell ref="GGX85:GHC85"/>
    <mergeCell ref="GHE85:GHJ85"/>
    <mergeCell ref="GHL85:GHQ85"/>
    <mergeCell ref="GHS85:GHX85"/>
    <mergeCell ref="GET85:GEY85"/>
    <mergeCell ref="GFA85:GFF85"/>
    <mergeCell ref="GFH85:GFM85"/>
    <mergeCell ref="GFO85:GFT85"/>
    <mergeCell ref="GFV85:GGA85"/>
    <mergeCell ref="GGC85:GGH85"/>
    <mergeCell ref="GDD85:GDI85"/>
    <mergeCell ref="GDK85:GDP85"/>
    <mergeCell ref="GDR85:GDW85"/>
    <mergeCell ref="GDY85:GED85"/>
    <mergeCell ref="GEF85:GEK85"/>
    <mergeCell ref="GEM85:GER85"/>
    <mergeCell ref="GBN85:GBS85"/>
    <mergeCell ref="GBU85:GBZ85"/>
    <mergeCell ref="GCB85:GCG85"/>
    <mergeCell ref="GCI85:GCN85"/>
    <mergeCell ref="GCP85:GCU85"/>
    <mergeCell ref="GCW85:GDB85"/>
    <mergeCell ref="FZX85:GAC85"/>
    <mergeCell ref="GAE85:GAJ85"/>
    <mergeCell ref="GAL85:GAQ85"/>
    <mergeCell ref="GAS85:GAX85"/>
    <mergeCell ref="GAZ85:GBE85"/>
    <mergeCell ref="GBG85:GBL85"/>
    <mergeCell ref="FYH85:FYM85"/>
    <mergeCell ref="FYO85:FYT85"/>
    <mergeCell ref="FYV85:FZA85"/>
    <mergeCell ref="FZC85:FZH85"/>
    <mergeCell ref="FZJ85:FZO85"/>
    <mergeCell ref="FZQ85:FZV85"/>
    <mergeCell ref="FWR85:FWW85"/>
    <mergeCell ref="FWY85:FXD85"/>
    <mergeCell ref="FXF85:FXK85"/>
    <mergeCell ref="FXM85:FXR85"/>
    <mergeCell ref="FXT85:FXY85"/>
    <mergeCell ref="FYA85:FYF85"/>
    <mergeCell ref="FVB85:FVG85"/>
    <mergeCell ref="FVI85:FVN85"/>
    <mergeCell ref="FVP85:FVU85"/>
    <mergeCell ref="FVW85:FWB85"/>
    <mergeCell ref="FWD85:FWI85"/>
    <mergeCell ref="FWK85:FWP85"/>
    <mergeCell ref="FTL85:FTQ85"/>
    <mergeCell ref="FTS85:FTX85"/>
    <mergeCell ref="FTZ85:FUE85"/>
    <mergeCell ref="FUG85:FUL85"/>
    <mergeCell ref="FUN85:FUS85"/>
    <mergeCell ref="FUU85:FUZ85"/>
    <mergeCell ref="FRV85:FSA85"/>
    <mergeCell ref="FSC85:FSH85"/>
    <mergeCell ref="FSJ85:FSO85"/>
    <mergeCell ref="FSQ85:FSV85"/>
    <mergeCell ref="FSX85:FTC85"/>
    <mergeCell ref="FTE85:FTJ85"/>
    <mergeCell ref="FQF85:FQK85"/>
    <mergeCell ref="FQM85:FQR85"/>
    <mergeCell ref="FQT85:FQY85"/>
    <mergeCell ref="FRA85:FRF85"/>
    <mergeCell ref="FRH85:FRM85"/>
    <mergeCell ref="FRO85:FRT85"/>
    <mergeCell ref="FOP85:FOU85"/>
    <mergeCell ref="FOW85:FPB85"/>
    <mergeCell ref="FPD85:FPI85"/>
    <mergeCell ref="FPK85:FPP85"/>
    <mergeCell ref="FPR85:FPW85"/>
    <mergeCell ref="FPY85:FQD85"/>
    <mergeCell ref="FMZ85:FNE85"/>
    <mergeCell ref="FNG85:FNL85"/>
    <mergeCell ref="FNN85:FNS85"/>
    <mergeCell ref="FNU85:FNZ85"/>
    <mergeCell ref="FOB85:FOG85"/>
    <mergeCell ref="FOI85:FON85"/>
    <mergeCell ref="FLJ85:FLO85"/>
    <mergeCell ref="FLQ85:FLV85"/>
    <mergeCell ref="FLX85:FMC85"/>
    <mergeCell ref="FME85:FMJ85"/>
    <mergeCell ref="FML85:FMQ85"/>
    <mergeCell ref="FMS85:FMX85"/>
    <mergeCell ref="FJT85:FJY85"/>
    <mergeCell ref="FKA85:FKF85"/>
    <mergeCell ref="FKH85:FKM85"/>
    <mergeCell ref="FKO85:FKT85"/>
    <mergeCell ref="FKV85:FLA85"/>
    <mergeCell ref="FLC85:FLH85"/>
    <mergeCell ref="FID85:FII85"/>
    <mergeCell ref="FIK85:FIP85"/>
    <mergeCell ref="FIR85:FIW85"/>
    <mergeCell ref="FIY85:FJD85"/>
    <mergeCell ref="FJF85:FJK85"/>
    <mergeCell ref="FJM85:FJR85"/>
    <mergeCell ref="FGN85:FGS85"/>
    <mergeCell ref="FGU85:FGZ85"/>
    <mergeCell ref="FHB85:FHG85"/>
    <mergeCell ref="FHI85:FHN85"/>
    <mergeCell ref="FHP85:FHU85"/>
    <mergeCell ref="FHW85:FIB85"/>
    <mergeCell ref="FEX85:FFC85"/>
    <mergeCell ref="FFE85:FFJ85"/>
    <mergeCell ref="FFL85:FFQ85"/>
    <mergeCell ref="FFS85:FFX85"/>
    <mergeCell ref="FFZ85:FGE85"/>
    <mergeCell ref="FGG85:FGL85"/>
    <mergeCell ref="FDH85:FDM85"/>
    <mergeCell ref="FDO85:FDT85"/>
    <mergeCell ref="FDV85:FEA85"/>
    <mergeCell ref="FEC85:FEH85"/>
    <mergeCell ref="FEJ85:FEO85"/>
    <mergeCell ref="FEQ85:FEV85"/>
    <mergeCell ref="FBR85:FBW85"/>
    <mergeCell ref="FBY85:FCD85"/>
    <mergeCell ref="FCF85:FCK85"/>
    <mergeCell ref="FCM85:FCR85"/>
    <mergeCell ref="FCT85:FCY85"/>
    <mergeCell ref="FDA85:FDF85"/>
    <mergeCell ref="FAB85:FAG85"/>
    <mergeCell ref="FAI85:FAN85"/>
    <mergeCell ref="FAP85:FAU85"/>
    <mergeCell ref="FAW85:FBB85"/>
    <mergeCell ref="FBD85:FBI85"/>
    <mergeCell ref="FBK85:FBP85"/>
    <mergeCell ref="EYL85:EYQ85"/>
    <mergeCell ref="EYS85:EYX85"/>
    <mergeCell ref="EYZ85:EZE85"/>
    <mergeCell ref="EZG85:EZL85"/>
    <mergeCell ref="EZN85:EZS85"/>
    <mergeCell ref="EZU85:EZZ85"/>
    <mergeCell ref="EWV85:EXA85"/>
    <mergeCell ref="EXC85:EXH85"/>
    <mergeCell ref="EXJ85:EXO85"/>
    <mergeCell ref="EXQ85:EXV85"/>
    <mergeCell ref="EXX85:EYC85"/>
    <mergeCell ref="EYE85:EYJ85"/>
    <mergeCell ref="EVF85:EVK85"/>
    <mergeCell ref="EVM85:EVR85"/>
    <mergeCell ref="EVT85:EVY85"/>
    <mergeCell ref="EWA85:EWF85"/>
    <mergeCell ref="EWH85:EWM85"/>
    <mergeCell ref="EWO85:EWT85"/>
    <mergeCell ref="ETP85:ETU85"/>
    <mergeCell ref="ETW85:EUB85"/>
    <mergeCell ref="EUD85:EUI85"/>
    <mergeCell ref="EUK85:EUP85"/>
    <mergeCell ref="EUR85:EUW85"/>
    <mergeCell ref="EUY85:EVD85"/>
    <mergeCell ref="ERZ85:ESE85"/>
    <mergeCell ref="ESG85:ESL85"/>
    <mergeCell ref="ESN85:ESS85"/>
    <mergeCell ref="ESU85:ESZ85"/>
    <mergeCell ref="ETB85:ETG85"/>
    <mergeCell ref="ETI85:ETN85"/>
    <mergeCell ref="EQJ85:EQO85"/>
    <mergeCell ref="EQQ85:EQV85"/>
    <mergeCell ref="EQX85:ERC85"/>
    <mergeCell ref="ERE85:ERJ85"/>
    <mergeCell ref="ERL85:ERQ85"/>
    <mergeCell ref="ERS85:ERX85"/>
    <mergeCell ref="EOT85:EOY85"/>
    <mergeCell ref="EPA85:EPF85"/>
    <mergeCell ref="EPH85:EPM85"/>
    <mergeCell ref="EPO85:EPT85"/>
    <mergeCell ref="EPV85:EQA85"/>
    <mergeCell ref="EQC85:EQH85"/>
    <mergeCell ref="END85:ENI85"/>
    <mergeCell ref="ENK85:ENP85"/>
    <mergeCell ref="ENR85:ENW85"/>
    <mergeCell ref="ENY85:EOD85"/>
    <mergeCell ref="EOF85:EOK85"/>
    <mergeCell ref="EOM85:EOR85"/>
    <mergeCell ref="ELN85:ELS85"/>
    <mergeCell ref="ELU85:ELZ85"/>
    <mergeCell ref="EMB85:EMG85"/>
    <mergeCell ref="EMI85:EMN85"/>
    <mergeCell ref="EMP85:EMU85"/>
    <mergeCell ref="EMW85:ENB85"/>
    <mergeCell ref="EJX85:EKC85"/>
    <mergeCell ref="EKE85:EKJ85"/>
    <mergeCell ref="EKL85:EKQ85"/>
    <mergeCell ref="EKS85:EKX85"/>
    <mergeCell ref="EKZ85:ELE85"/>
    <mergeCell ref="ELG85:ELL85"/>
    <mergeCell ref="EIH85:EIM85"/>
    <mergeCell ref="EIO85:EIT85"/>
    <mergeCell ref="EIV85:EJA85"/>
    <mergeCell ref="EJC85:EJH85"/>
    <mergeCell ref="EJJ85:EJO85"/>
    <mergeCell ref="EJQ85:EJV85"/>
    <mergeCell ref="EGR85:EGW85"/>
    <mergeCell ref="EGY85:EHD85"/>
    <mergeCell ref="EHF85:EHK85"/>
    <mergeCell ref="EHM85:EHR85"/>
    <mergeCell ref="EHT85:EHY85"/>
    <mergeCell ref="EIA85:EIF85"/>
    <mergeCell ref="EFB85:EFG85"/>
    <mergeCell ref="EFI85:EFN85"/>
    <mergeCell ref="EFP85:EFU85"/>
    <mergeCell ref="EFW85:EGB85"/>
    <mergeCell ref="EGD85:EGI85"/>
    <mergeCell ref="EGK85:EGP85"/>
    <mergeCell ref="EDL85:EDQ85"/>
    <mergeCell ref="EDS85:EDX85"/>
    <mergeCell ref="EDZ85:EEE85"/>
    <mergeCell ref="EEG85:EEL85"/>
    <mergeCell ref="EEN85:EES85"/>
    <mergeCell ref="EEU85:EEZ85"/>
    <mergeCell ref="EBV85:ECA85"/>
    <mergeCell ref="ECC85:ECH85"/>
    <mergeCell ref="ECJ85:ECO85"/>
    <mergeCell ref="ECQ85:ECV85"/>
    <mergeCell ref="ECX85:EDC85"/>
    <mergeCell ref="EDE85:EDJ85"/>
    <mergeCell ref="EAF85:EAK85"/>
    <mergeCell ref="EAM85:EAR85"/>
    <mergeCell ref="EAT85:EAY85"/>
    <mergeCell ref="EBA85:EBF85"/>
    <mergeCell ref="EBH85:EBM85"/>
    <mergeCell ref="EBO85:EBT85"/>
    <mergeCell ref="DYP85:DYU85"/>
    <mergeCell ref="DYW85:DZB85"/>
    <mergeCell ref="DZD85:DZI85"/>
    <mergeCell ref="DZK85:DZP85"/>
    <mergeCell ref="DZR85:DZW85"/>
    <mergeCell ref="DZY85:EAD85"/>
    <mergeCell ref="DWZ85:DXE85"/>
    <mergeCell ref="DXG85:DXL85"/>
    <mergeCell ref="DXN85:DXS85"/>
    <mergeCell ref="DXU85:DXZ85"/>
    <mergeCell ref="DYB85:DYG85"/>
    <mergeCell ref="DYI85:DYN85"/>
    <mergeCell ref="DVJ85:DVO85"/>
    <mergeCell ref="DVQ85:DVV85"/>
    <mergeCell ref="DVX85:DWC85"/>
    <mergeCell ref="DWE85:DWJ85"/>
    <mergeCell ref="DWL85:DWQ85"/>
    <mergeCell ref="DWS85:DWX85"/>
    <mergeCell ref="DTT85:DTY85"/>
    <mergeCell ref="DUA85:DUF85"/>
    <mergeCell ref="DUH85:DUM85"/>
    <mergeCell ref="DUO85:DUT85"/>
    <mergeCell ref="DUV85:DVA85"/>
    <mergeCell ref="DVC85:DVH85"/>
    <mergeCell ref="DSD85:DSI85"/>
    <mergeCell ref="DSK85:DSP85"/>
    <mergeCell ref="DSR85:DSW85"/>
    <mergeCell ref="DSY85:DTD85"/>
    <mergeCell ref="DTF85:DTK85"/>
    <mergeCell ref="DTM85:DTR85"/>
    <mergeCell ref="DQN85:DQS85"/>
    <mergeCell ref="DQU85:DQZ85"/>
    <mergeCell ref="DRB85:DRG85"/>
    <mergeCell ref="DRI85:DRN85"/>
    <mergeCell ref="DRP85:DRU85"/>
    <mergeCell ref="DRW85:DSB85"/>
    <mergeCell ref="DOX85:DPC85"/>
    <mergeCell ref="DPE85:DPJ85"/>
    <mergeCell ref="DPL85:DPQ85"/>
    <mergeCell ref="DPS85:DPX85"/>
    <mergeCell ref="DPZ85:DQE85"/>
    <mergeCell ref="DQG85:DQL85"/>
    <mergeCell ref="DNH85:DNM85"/>
    <mergeCell ref="DNO85:DNT85"/>
    <mergeCell ref="DNV85:DOA85"/>
    <mergeCell ref="DOC85:DOH85"/>
    <mergeCell ref="DOJ85:DOO85"/>
    <mergeCell ref="DOQ85:DOV85"/>
    <mergeCell ref="DLR85:DLW85"/>
    <mergeCell ref="DLY85:DMD85"/>
    <mergeCell ref="DMF85:DMK85"/>
    <mergeCell ref="DMM85:DMR85"/>
    <mergeCell ref="DMT85:DMY85"/>
    <mergeCell ref="DNA85:DNF85"/>
    <mergeCell ref="DKB85:DKG85"/>
    <mergeCell ref="DKI85:DKN85"/>
    <mergeCell ref="DKP85:DKU85"/>
    <mergeCell ref="DKW85:DLB85"/>
    <mergeCell ref="DLD85:DLI85"/>
    <mergeCell ref="DLK85:DLP85"/>
    <mergeCell ref="DIL85:DIQ85"/>
    <mergeCell ref="DIS85:DIX85"/>
    <mergeCell ref="DIZ85:DJE85"/>
    <mergeCell ref="DJG85:DJL85"/>
    <mergeCell ref="DJN85:DJS85"/>
    <mergeCell ref="DJU85:DJZ85"/>
    <mergeCell ref="DGV85:DHA85"/>
    <mergeCell ref="DHC85:DHH85"/>
    <mergeCell ref="DHJ85:DHO85"/>
    <mergeCell ref="DHQ85:DHV85"/>
    <mergeCell ref="DHX85:DIC85"/>
    <mergeCell ref="DIE85:DIJ85"/>
    <mergeCell ref="DFF85:DFK85"/>
    <mergeCell ref="DFM85:DFR85"/>
    <mergeCell ref="DFT85:DFY85"/>
    <mergeCell ref="DGA85:DGF85"/>
    <mergeCell ref="DGH85:DGM85"/>
    <mergeCell ref="DGO85:DGT85"/>
    <mergeCell ref="DDP85:DDU85"/>
    <mergeCell ref="DDW85:DEB85"/>
    <mergeCell ref="DED85:DEI85"/>
    <mergeCell ref="DEK85:DEP85"/>
    <mergeCell ref="DER85:DEW85"/>
    <mergeCell ref="DEY85:DFD85"/>
    <mergeCell ref="DBZ85:DCE85"/>
    <mergeCell ref="DCG85:DCL85"/>
    <mergeCell ref="DCN85:DCS85"/>
    <mergeCell ref="DCU85:DCZ85"/>
    <mergeCell ref="DDB85:DDG85"/>
    <mergeCell ref="DDI85:DDN85"/>
    <mergeCell ref="DAJ85:DAO85"/>
    <mergeCell ref="DAQ85:DAV85"/>
    <mergeCell ref="DAX85:DBC85"/>
    <mergeCell ref="DBE85:DBJ85"/>
    <mergeCell ref="DBL85:DBQ85"/>
    <mergeCell ref="DBS85:DBX85"/>
    <mergeCell ref="CYT85:CYY85"/>
    <mergeCell ref="CZA85:CZF85"/>
    <mergeCell ref="CZH85:CZM85"/>
    <mergeCell ref="CZO85:CZT85"/>
    <mergeCell ref="CZV85:DAA85"/>
    <mergeCell ref="DAC85:DAH85"/>
    <mergeCell ref="CXD85:CXI85"/>
    <mergeCell ref="CXK85:CXP85"/>
    <mergeCell ref="CXR85:CXW85"/>
    <mergeCell ref="CXY85:CYD85"/>
    <mergeCell ref="CYF85:CYK85"/>
    <mergeCell ref="CYM85:CYR85"/>
    <mergeCell ref="CVN85:CVS85"/>
    <mergeCell ref="CVU85:CVZ85"/>
    <mergeCell ref="CWB85:CWG85"/>
    <mergeCell ref="CWI85:CWN85"/>
    <mergeCell ref="CWP85:CWU85"/>
    <mergeCell ref="CWW85:CXB85"/>
    <mergeCell ref="CTX85:CUC85"/>
    <mergeCell ref="CUE85:CUJ85"/>
    <mergeCell ref="CUL85:CUQ85"/>
    <mergeCell ref="CUS85:CUX85"/>
    <mergeCell ref="CUZ85:CVE85"/>
    <mergeCell ref="CVG85:CVL85"/>
    <mergeCell ref="CSH85:CSM85"/>
    <mergeCell ref="CSO85:CST85"/>
    <mergeCell ref="CSV85:CTA85"/>
    <mergeCell ref="CTC85:CTH85"/>
    <mergeCell ref="CTJ85:CTO85"/>
    <mergeCell ref="CTQ85:CTV85"/>
    <mergeCell ref="CQR85:CQW85"/>
    <mergeCell ref="CQY85:CRD85"/>
    <mergeCell ref="CRF85:CRK85"/>
    <mergeCell ref="CRM85:CRR85"/>
    <mergeCell ref="CRT85:CRY85"/>
    <mergeCell ref="CSA85:CSF85"/>
    <mergeCell ref="CPB85:CPG85"/>
    <mergeCell ref="CPI85:CPN85"/>
    <mergeCell ref="CPP85:CPU85"/>
    <mergeCell ref="CPW85:CQB85"/>
    <mergeCell ref="CQD85:CQI85"/>
    <mergeCell ref="CQK85:CQP85"/>
    <mergeCell ref="CNL85:CNQ85"/>
    <mergeCell ref="CNS85:CNX85"/>
    <mergeCell ref="CNZ85:COE85"/>
    <mergeCell ref="COG85:COL85"/>
    <mergeCell ref="CON85:COS85"/>
    <mergeCell ref="COU85:COZ85"/>
    <mergeCell ref="CLV85:CMA85"/>
    <mergeCell ref="CMC85:CMH85"/>
    <mergeCell ref="CMJ85:CMO85"/>
    <mergeCell ref="CMQ85:CMV85"/>
    <mergeCell ref="CMX85:CNC85"/>
    <mergeCell ref="CNE85:CNJ85"/>
    <mergeCell ref="CKF85:CKK85"/>
    <mergeCell ref="CKM85:CKR85"/>
    <mergeCell ref="CKT85:CKY85"/>
    <mergeCell ref="CLA85:CLF85"/>
    <mergeCell ref="CLH85:CLM85"/>
    <mergeCell ref="CLO85:CLT85"/>
    <mergeCell ref="CIP85:CIU85"/>
    <mergeCell ref="CIW85:CJB85"/>
    <mergeCell ref="CJD85:CJI85"/>
    <mergeCell ref="CJK85:CJP85"/>
    <mergeCell ref="CJR85:CJW85"/>
    <mergeCell ref="CJY85:CKD85"/>
    <mergeCell ref="CGZ85:CHE85"/>
    <mergeCell ref="CHG85:CHL85"/>
    <mergeCell ref="CHN85:CHS85"/>
    <mergeCell ref="CHU85:CHZ85"/>
    <mergeCell ref="CIB85:CIG85"/>
    <mergeCell ref="CII85:CIN85"/>
    <mergeCell ref="CFJ85:CFO85"/>
    <mergeCell ref="CFQ85:CFV85"/>
    <mergeCell ref="CFX85:CGC85"/>
    <mergeCell ref="CGE85:CGJ85"/>
    <mergeCell ref="CGL85:CGQ85"/>
    <mergeCell ref="CGS85:CGX85"/>
    <mergeCell ref="CDT85:CDY85"/>
    <mergeCell ref="CEA85:CEF85"/>
    <mergeCell ref="CEH85:CEM85"/>
    <mergeCell ref="CEO85:CET85"/>
    <mergeCell ref="CEV85:CFA85"/>
    <mergeCell ref="CFC85:CFH85"/>
    <mergeCell ref="CCD85:CCI85"/>
    <mergeCell ref="CCK85:CCP85"/>
    <mergeCell ref="CCR85:CCW85"/>
    <mergeCell ref="CCY85:CDD85"/>
    <mergeCell ref="CDF85:CDK85"/>
    <mergeCell ref="CDM85:CDR85"/>
    <mergeCell ref="CAN85:CAS85"/>
    <mergeCell ref="CAU85:CAZ85"/>
    <mergeCell ref="CBB85:CBG85"/>
    <mergeCell ref="CBI85:CBN85"/>
    <mergeCell ref="CBP85:CBU85"/>
    <mergeCell ref="CBW85:CCB85"/>
    <mergeCell ref="BYX85:BZC85"/>
    <mergeCell ref="BZE85:BZJ85"/>
    <mergeCell ref="BZL85:BZQ85"/>
    <mergeCell ref="BZS85:BZX85"/>
    <mergeCell ref="BZZ85:CAE85"/>
    <mergeCell ref="CAG85:CAL85"/>
    <mergeCell ref="BXH85:BXM85"/>
    <mergeCell ref="BXO85:BXT85"/>
    <mergeCell ref="BXV85:BYA85"/>
    <mergeCell ref="BYC85:BYH85"/>
    <mergeCell ref="BYJ85:BYO85"/>
    <mergeCell ref="BYQ85:BYV85"/>
    <mergeCell ref="BVR85:BVW85"/>
    <mergeCell ref="BVY85:BWD85"/>
    <mergeCell ref="BWF85:BWK85"/>
    <mergeCell ref="BWM85:BWR85"/>
    <mergeCell ref="BWT85:BWY85"/>
    <mergeCell ref="BXA85:BXF85"/>
    <mergeCell ref="BUB85:BUG85"/>
    <mergeCell ref="BUI85:BUN85"/>
    <mergeCell ref="BUP85:BUU85"/>
    <mergeCell ref="BUW85:BVB85"/>
    <mergeCell ref="BVD85:BVI85"/>
    <mergeCell ref="BVK85:BVP85"/>
    <mergeCell ref="BSL85:BSQ85"/>
    <mergeCell ref="BSS85:BSX85"/>
    <mergeCell ref="BSZ85:BTE85"/>
    <mergeCell ref="BTG85:BTL85"/>
    <mergeCell ref="BTN85:BTS85"/>
    <mergeCell ref="BTU85:BTZ85"/>
    <mergeCell ref="BQV85:BRA85"/>
    <mergeCell ref="BRC85:BRH85"/>
    <mergeCell ref="BRJ85:BRO85"/>
    <mergeCell ref="BRQ85:BRV85"/>
    <mergeCell ref="BRX85:BSC85"/>
    <mergeCell ref="BSE85:BSJ85"/>
    <mergeCell ref="BPF85:BPK85"/>
    <mergeCell ref="BPM85:BPR85"/>
    <mergeCell ref="BPT85:BPY85"/>
    <mergeCell ref="BQA85:BQF85"/>
    <mergeCell ref="BQH85:BQM85"/>
    <mergeCell ref="BQO85:BQT85"/>
    <mergeCell ref="BNP85:BNU85"/>
    <mergeCell ref="BNW85:BOB85"/>
    <mergeCell ref="BOD85:BOI85"/>
    <mergeCell ref="BOK85:BOP85"/>
    <mergeCell ref="BOR85:BOW85"/>
    <mergeCell ref="BOY85:BPD85"/>
    <mergeCell ref="BLZ85:BME85"/>
    <mergeCell ref="BMG85:BML85"/>
    <mergeCell ref="BMN85:BMS85"/>
    <mergeCell ref="BMU85:BMZ85"/>
    <mergeCell ref="BNB85:BNG85"/>
    <mergeCell ref="BNI85:BNN85"/>
    <mergeCell ref="BKJ85:BKO85"/>
    <mergeCell ref="BKQ85:BKV85"/>
    <mergeCell ref="BKX85:BLC85"/>
    <mergeCell ref="BLE85:BLJ85"/>
    <mergeCell ref="BLL85:BLQ85"/>
    <mergeCell ref="BLS85:BLX85"/>
    <mergeCell ref="BIT85:BIY85"/>
    <mergeCell ref="BJA85:BJF85"/>
    <mergeCell ref="BJH85:BJM85"/>
    <mergeCell ref="BJO85:BJT85"/>
    <mergeCell ref="BJV85:BKA85"/>
    <mergeCell ref="BKC85:BKH85"/>
    <mergeCell ref="BHD85:BHI85"/>
    <mergeCell ref="BHK85:BHP85"/>
    <mergeCell ref="BHR85:BHW85"/>
    <mergeCell ref="BHY85:BID85"/>
    <mergeCell ref="BIF85:BIK85"/>
    <mergeCell ref="BIM85:BIR85"/>
    <mergeCell ref="BFN85:BFS85"/>
    <mergeCell ref="BFU85:BFZ85"/>
    <mergeCell ref="BGB85:BGG85"/>
    <mergeCell ref="BGI85:BGN85"/>
    <mergeCell ref="BGP85:BGU85"/>
    <mergeCell ref="BGW85:BHB85"/>
    <mergeCell ref="BDX85:BEC85"/>
    <mergeCell ref="BEE85:BEJ85"/>
    <mergeCell ref="BEL85:BEQ85"/>
    <mergeCell ref="BES85:BEX85"/>
    <mergeCell ref="BEZ85:BFE85"/>
    <mergeCell ref="BFG85:BFL85"/>
    <mergeCell ref="BCH85:BCM85"/>
    <mergeCell ref="BCO85:BCT85"/>
    <mergeCell ref="BCV85:BDA85"/>
    <mergeCell ref="BDC85:BDH85"/>
    <mergeCell ref="BDJ85:BDO85"/>
    <mergeCell ref="BDQ85:BDV85"/>
    <mergeCell ref="BAR85:BAW85"/>
    <mergeCell ref="BAY85:BBD85"/>
    <mergeCell ref="BBF85:BBK85"/>
    <mergeCell ref="BBM85:BBR85"/>
    <mergeCell ref="BBT85:BBY85"/>
    <mergeCell ref="BCA85:BCF85"/>
    <mergeCell ref="AZB85:AZG85"/>
    <mergeCell ref="AZI85:AZN85"/>
    <mergeCell ref="AZP85:AZU85"/>
    <mergeCell ref="AZW85:BAB85"/>
    <mergeCell ref="BAD85:BAI85"/>
    <mergeCell ref="BAK85:BAP85"/>
    <mergeCell ref="AXL85:AXQ85"/>
    <mergeCell ref="AXS85:AXX85"/>
    <mergeCell ref="AXZ85:AYE85"/>
    <mergeCell ref="AYG85:AYL85"/>
    <mergeCell ref="AYN85:AYS85"/>
    <mergeCell ref="AYU85:AYZ85"/>
    <mergeCell ref="AVV85:AWA85"/>
    <mergeCell ref="AWC85:AWH85"/>
    <mergeCell ref="AWJ85:AWO85"/>
    <mergeCell ref="AWQ85:AWV85"/>
    <mergeCell ref="AWX85:AXC85"/>
    <mergeCell ref="AXE85:AXJ85"/>
    <mergeCell ref="AUF85:AUK85"/>
    <mergeCell ref="AUM85:AUR85"/>
    <mergeCell ref="AUT85:AUY85"/>
    <mergeCell ref="AVA85:AVF85"/>
    <mergeCell ref="AVH85:AVM85"/>
    <mergeCell ref="AVO85:AVT85"/>
    <mergeCell ref="ASP85:ASU85"/>
    <mergeCell ref="ASW85:ATB85"/>
    <mergeCell ref="ATD85:ATI85"/>
    <mergeCell ref="ATK85:ATP85"/>
    <mergeCell ref="ATR85:ATW85"/>
    <mergeCell ref="ATY85:AUD85"/>
    <mergeCell ref="AQZ85:ARE85"/>
    <mergeCell ref="ARG85:ARL85"/>
    <mergeCell ref="ARN85:ARS85"/>
    <mergeCell ref="ARU85:ARZ85"/>
    <mergeCell ref="ASB85:ASG85"/>
    <mergeCell ref="ASI85:ASN85"/>
    <mergeCell ref="APJ85:APO85"/>
    <mergeCell ref="APQ85:APV85"/>
    <mergeCell ref="APX85:AQC85"/>
    <mergeCell ref="AQE85:AQJ85"/>
    <mergeCell ref="AQL85:AQQ85"/>
    <mergeCell ref="AQS85:AQX85"/>
    <mergeCell ref="ANT85:ANY85"/>
    <mergeCell ref="AOA85:AOF85"/>
    <mergeCell ref="AOH85:AOM85"/>
    <mergeCell ref="AOO85:AOT85"/>
    <mergeCell ref="AOV85:APA85"/>
    <mergeCell ref="APC85:APH85"/>
    <mergeCell ref="AMD85:AMI85"/>
    <mergeCell ref="AMK85:AMP85"/>
    <mergeCell ref="AMR85:AMW85"/>
    <mergeCell ref="AMY85:AND85"/>
    <mergeCell ref="ANF85:ANK85"/>
    <mergeCell ref="ANM85:ANR85"/>
    <mergeCell ref="AKN85:AKS85"/>
    <mergeCell ref="AKU85:AKZ85"/>
    <mergeCell ref="ALB85:ALG85"/>
    <mergeCell ref="ALI85:ALN85"/>
    <mergeCell ref="ALP85:ALU85"/>
    <mergeCell ref="ALW85:AMB85"/>
    <mergeCell ref="AIX85:AJC85"/>
    <mergeCell ref="AJE85:AJJ85"/>
    <mergeCell ref="AJL85:AJQ85"/>
    <mergeCell ref="AJS85:AJX85"/>
    <mergeCell ref="AJZ85:AKE85"/>
    <mergeCell ref="AKG85:AKL85"/>
    <mergeCell ref="AHH85:AHM85"/>
    <mergeCell ref="AHO85:AHT85"/>
    <mergeCell ref="AHV85:AIA85"/>
    <mergeCell ref="AIC85:AIH85"/>
    <mergeCell ref="AIJ85:AIO85"/>
    <mergeCell ref="AIQ85:AIV85"/>
    <mergeCell ref="AFR85:AFW85"/>
    <mergeCell ref="AFY85:AGD85"/>
    <mergeCell ref="AGF85:AGK85"/>
    <mergeCell ref="AGM85:AGR85"/>
    <mergeCell ref="AGT85:AGY85"/>
    <mergeCell ref="AHA85:AHF85"/>
    <mergeCell ref="AEB85:AEG85"/>
    <mergeCell ref="AEI85:AEN85"/>
    <mergeCell ref="AEP85:AEU85"/>
    <mergeCell ref="AEW85:AFB85"/>
    <mergeCell ref="AFD85:AFI85"/>
    <mergeCell ref="AFK85:AFP85"/>
    <mergeCell ref="ACL85:ACQ85"/>
    <mergeCell ref="ACS85:ACX85"/>
    <mergeCell ref="ACZ85:ADE85"/>
    <mergeCell ref="ADG85:ADL85"/>
    <mergeCell ref="ADN85:ADS85"/>
    <mergeCell ref="ADU85:ADZ85"/>
    <mergeCell ref="AAV85:ABA85"/>
    <mergeCell ref="ABC85:ABH85"/>
    <mergeCell ref="ABJ85:ABO85"/>
    <mergeCell ref="ABQ85:ABV85"/>
    <mergeCell ref="ABX85:ACC85"/>
    <mergeCell ref="ACE85:ACJ85"/>
    <mergeCell ref="ZF85:ZK85"/>
    <mergeCell ref="ZM85:ZR85"/>
    <mergeCell ref="ZT85:ZY85"/>
    <mergeCell ref="AAA85:AAF85"/>
    <mergeCell ref="AAH85:AAM85"/>
    <mergeCell ref="AAO85:AAT85"/>
    <mergeCell ref="XP85:XU85"/>
    <mergeCell ref="XW85:YB85"/>
    <mergeCell ref="YD85:YI85"/>
    <mergeCell ref="YK85:YP85"/>
    <mergeCell ref="YR85:YW85"/>
    <mergeCell ref="YY85:ZD85"/>
    <mergeCell ref="VZ85:WE85"/>
    <mergeCell ref="WG85:WL85"/>
    <mergeCell ref="WN85:WS85"/>
    <mergeCell ref="WU85:WZ85"/>
    <mergeCell ref="XB85:XG85"/>
    <mergeCell ref="XI85:XN85"/>
    <mergeCell ref="UJ85:UO85"/>
    <mergeCell ref="UQ85:UV85"/>
    <mergeCell ref="UX85:VC85"/>
    <mergeCell ref="VE85:VJ85"/>
    <mergeCell ref="VL85:VQ85"/>
    <mergeCell ref="VS85:VX85"/>
    <mergeCell ref="ST85:SY85"/>
    <mergeCell ref="TA85:TF85"/>
    <mergeCell ref="TH85:TM85"/>
    <mergeCell ref="TO85:TT85"/>
    <mergeCell ref="TV85:UA85"/>
    <mergeCell ref="UC85:UH85"/>
    <mergeCell ref="RD85:RI85"/>
    <mergeCell ref="RK85:RP85"/>
    <mergeCell ref="RR85:RW85"/>
    <mergeCell ref="RY85:SD85"/>
    <mergeCell ref="SF85:SK85"/>
    <mergeCell ref="SM85:SR85"/>
    <mergeCell ref="PN85:PS85"/>
    <mergeCell ref="PU85:PZ85"/>
    <mergeCell ref="QB85:QG85"/>
    <mergeCell ref="QI85:QN85"/>
    <mergeCell ref="QP85:QU85"/>
    <mergeCell ref="QW85:RB85"/>
    <mergeCell ref="NX85:OC85"/>
    <mergeCell ref="OE85:OJ85"/>
    <mergeCell ref="OL85:OQ85"/>
    <mergeCell ref="OS85:OX85"/>
    <mergeCell ref="OZ85:PE85"/>
    <mergeCell ref="PG85:PL85"/>
    <mergeCell ref="MH85:MM85"/>
    <mergeCell ref="MO85:MT85"/>
    <mergeCell ref="MV85:NA85"/>
    <mergeCell ref="NC85:NH85"/>
    <mergeCell ref="NJ85:NO85"/>
    <mergeCell ref="NQ85:NV85"/>
    <mergeCell ref="KR85:KW85"/>
    <mergeCell ref="KY85:LD85"/>
    <mergeCell ref="LF85:LK85"/>
    <mergeCell ref="LM85:LR85"/>
    <mergeCell ref="LT85:LY85"/>
    <mergeCell ref="MA85:MF85"/>
    <mergeCell ref="JB85:JG85"/>
    <mergeCell ref="JI85:JN85"/>
    <mergeCell ref="JP85:JU85"/>
    <mergeCell ref="JW85:KB85"/>
    <mergeCell ref="KD85:KI85"/>
    <mergeCell ref="KK85:KP85"/>
    <mergeCell ref="HL85:HQ85"/>
    <mergeCell ref="HS85:HX85"/>
    <mergeCell ref="HZ85:IE85"/>
    <mergeCell ref="IG85:IL85"/>
    <mergeCell ref="IN85:IS85"/>
    <mergeCell ref="IU85:IZ85"/>
    <mergeCell ref="FV85:GA85"/>
    <mergeCell ref="GC85:GH85"/>
    <mergeCell ref="GJ85:GO85"/>
    <mergeCell ref="GQ85:GV85"/>
    <mergeCell ref="GX85:HC85"/>
    <mergeCell ref="HE85:HJ85"/>
    <mergeCell ref="EF85:EK85"/>
    <mergeCell ref="EM85:ER85"/>
    <mergeCell ref="ET85:EY85"/>
    <mergeCell ref="FA85:FF85"/>
    <mergeCell ref="FH85:FM85"/>
    <mergeCell ref="FO85:FT85"/>
    <mergeCell ref="CP85:CU85"/>
    <mergeCell ref="CW85:DB85"/>
    <mergeCell ref="DD85:DI85"/>
    <mergeCell ref="DK85:DP85"/>
    <mergeCell ref="DR85:DW85"/>
    <mergeCell ref="DY85:ED85"/>
    <mergeCell ref="AZ85:BE85"/>
    <mergeCell ref="BG85:BL85"/>
    <mergeCell ref="BN85:BS85"/>
    <mergeCell ref="BU85:BZ85"/>
    <mergeCell ref="CB85:CG85"/>
    <mergeCell ref="CI85:CN85"/>
    <mergeCell ref="XEH84:XEM84"/>
    <mergeCell ref="XEO84:XET84"/>
    <mergeCell ref="XEV84:XEX84"/>
    <mergeCell ref="B85:G85"/>
    <mergeCell ref="J85:O85"/>
    <mergeCell ref="Q85:V85"/>
    <mergeCell ref="X85:AC85"/>
    <mergeCell ref="AE85:AJ85"/>
    <mergeCell ref="AL85:AQ85"/>
    <mergeCell ref="AS85:AX85"/>
    <mergeCell ref="XCR84:XCW84"/>
    <mergeCell ref="XCY84:XDD84"/>
    <mergeCell ref="XDF84:XDK84"/>
    <mergeCell ref="XDM84:XDR84"/>
    <mergeCell ref="XDT84:XDY84"/>
    <mergeCell ref="XEA84:XEF84"/>
    <mergeCell ref="XBB84:XBG84"/>
    <mergeCell ref="XBI84:XBN84"/>
    <mergeCell ref="XBP84:XBU84"/>
    <mergeCell ref="XBW84:XCB84"/>
    <mergeCell ref="XCD84:XCI84"/>
    <mergeCell ref="XCK84:XCP84"/>
    <mergeCell ref="WZL84:WZQ84"/>
    <mergeCell ref="WZS84:WZX84"/>
    <mergeCell ref="WZZ84:XAE84"/>
    <mergeCell ref="XAG84:XAL84"/>
    <mergeCell ref="XAN84:XAS84"/>
    <mergeCell ref="XAU84:XAZ84"/>
    <mergeCell ref="WXV84:WYA84"/>
    <mergeCell ref="WYC84:WYH84"/>
    <mergeCell ref="WYJ84:WYO84"/>
    <mergeCell ref="WYQ84:WYV84"/>
    <mergeCell ref="WYX84:WZC84"/>
    <mergeCell ref="WZE84:WZJ84"/>
    <mergeCell ref="WWF84:WWK84"/>
    <mergeCell ref="WWM84:WWR84"/>
    <mergeCell ref="WWT84:WWY84"/>
    <mergeCell ref="WXA84:WXF84"/>
    <mergeCell ref="WXH84:WXM84"/>
    <mergeCell ref="WXO84:WXT84"/>
    <mergeCell ref="WUP84:WUU84"/>
    <mergeCell ref="WUW84:WVB84"/>
    <mergeCell ref="WVD84:WVI84"/>
    <mergeCell ref="WVK84:WVP84"/>
    <mergeCell ref="WVR84:WVW84"/>
    <mergeCell ref="WVY84:WWD84"/>
    <mergeCell ref="WSZ84:WTE84"/>
    <mergeCell ref="WTG84:WTL84"/>
    <mergeCell ref="WTN84:WTS84"/>
    <mergeCell ref="WTU84:WTZ84"/>
    <mergeCell ref="WUB84:WUG84"/>
    <mergeCell ref="WUI84:WUN84"/>
    <mergeCell ref="WRJ84:WRO84"/>
    <mergeCell ref="WRQ84:WRV84"/>
    <mergeCell ref="WRX84:WSC84"/>
    <mergeCell ref="WSE84:WSJ84"/>
    <mergeCell ref="WSL84:WSQ84"/>
    <mergeCell ref="WSS84:WSX84"/>
    <mergeCell ref="WPT84:WPY84"/>
    <mergeCell ref="WQA84:WQF84"/>
    <mergeCell ref="WQH84:WQM84"/>
    <mergeCell ref="WQO84:WQT84"/>
    <mergeCell ref="WQV84:WRA84"/>
    <mergeCell ref="WRC84:WRH84"/>
    <mergeCell ref="WOD84:WOI84"/>
    <mergeCell ref="WOK84:WOP84"/>
    <mergeCell ref="WOR84:WOW84"/>
    <mergeCell ref="WOY84:WPD84"/>
    <mergeCell ref="WPF84:WPK84"/>
    <mergeCell ref="WPM84:WPR84"/>
    <mergeCell ref="WMN84:WMS84"/>
    <mergeCell ref="WMU84:WMZ84"/>
    <mergeCell ref="WNB84:WNG84"/>
    <mergeCell ref="WNI84:WNN84"/>
    <mergeCell ref="WNP84:WNU84"/>
    <mergeCell ref="WNW84:WOB84"/>
    <mergeCell ref="WKX84:WLC84"/>
    <mergeCell ref="WLE84:WLJ84"/>
    <mergeCell ref="WLL84:WLQ84"/>
    <mergeCell ref="WLS84:WLX84"/>
    <mergeCell ref="WLZ84:WME84"/>
    <mergeCell ref="WMG84:WML84"/>
    <mergeCell ref="WJH84:WJM84"/>
    <mergeCell ref="WJO84:WJT84"/>
    <mergeCell ref="WJV84:WKA84"/>
    <mergeCell ref="WKC84:WKH84"/>
    <mergeCell ref="WKJ84:WKO84"/>
    <mergeCell ref="WKQ84:WKV84"/>
    <mergeCell ref="WHR84:WHW84"/>
    <mergeCell ref="WHY84:WID84"/>
    <mergeCell ref="WIF84:WIK84"/>
    <mergeCell ref="WIM84:WIR84"/>
    <mergeCell ref="WIT84:WIY84"/>
    <mergeCell ref="WJA84:WJF84"/>
    <mergeCell ref="WGB84:WGG84"/>
    <mergeCell ref="WGI84:WGN84"/>
    <mergeCell ref="WGP84:WGU84"/>
    <mergeCell ref="WGW84:WHB84"/>
    <mergeCell ref="WHD84:WHI84"/>
    <mergeCell ref="WHK84:WHP84"/>
    <mergeCell ref="WEL84:WEQ84"/>
    <mergeCell ref="WES84:WEX84"/>
    <mergeCell ref="WEZ84:WFE84"/>
    <mergeCell ref="WFG84:WFL84"/>
    <mergeCell ref="WFN84:WFS84"/>
    <mergeCell ref="WFU84:WFZ84"/>
    <mergeCell ref="WCV84:WDA84"/>
    <mergeCell ref="WDC84:WDH84"/>
    <mergeCell ref="WDJ84:WDO84"/>
    <mergeCell ref="WDQ84:WDV84"/>
    <mergeCell ref="WDX84:WEC84"/>
    <mergeCell ref="WEE84:WEJ84"/>
    <mergeCell ref="WBF84:WBK84"/>
    <mergeCell ref="WBM84:WBR84"/>
    <mergeCell ref="WBT84:WBY84"/>
    <mergeCell ref="WCA84:WCF84"/>
    <mergeCell ref="WCH84:WCM84"/>
    <mergeCell ref="WCO84:WCT84"/>
    <mergeCell ref="VZP84:VZU84"/>
    <mergeCell ref="VZW84:WAB84"/>
    <mergeCell ref="WAD84:WAI84"/>
    <mergeCell ref="WAK84:WAP84"/>
    <mergeCell ref="WAR84:WAW84"/>
    <mergeCell ref="WAY84:WBD84"/>
    <mergeCell ref="VXZ84:VYE84"/>
    <mergeCell ref="VYG84:VYL84"/>
    <mergeCell ref="VYN84:VYS84"/>
    <mergeCell ref="VYU84:VYZ84"/>
    <mergeCell ref="VZB84:VZG84"/>
    <mergeCell ref="VZI84:VZN84"/>
    <mergeCell ref="VWJ84:VWO84"/>
    <mergeCell ref="VWQ84:VWV84"/>
    <mergeCell ref="VWX84:VXC84"/>
    <mergeCell ref="VXE84:VXJ84"/>
    <mergeCell ref="VXL84:VXQ84"/>
    <mergeCell ref="VXS84:VXX84"/>
    <mergeCell ref="VUT84:VUY84"/>
    <mergeCell ref="VVA84:VVF84"/>
    <mergeCell ref="VVH84:VVM84"/>
    <mergeCell ref="VVO84:VVT84"/>
    <mergeCell ref="VVV84:VWA84"/>
    <mergeCell ref="VWC84:VWH84"/>
    <mergeCell ref="VTD84:VTI84"/>
    <mergeCell ref="VTK84:VTP84"/>
    <mergeCell ref="VTR84:VTW84"/>
    <mergeCell ref="VTY84:VUD84"/>
    <mergeCell ref="VUF84:VUK84"/>
    <mergeCell ref="VUM84:VUR84"/>
    <mergeCell ref="VRN84:VRS84"/>
    <mergeCell ref="VRU84:VRZ84"/>
    <mergeCell ref="VSB84:VSG84"/>
    <mergeCell ref="VSI84:VSN84"/>
    <mergeCell ref="VSP84:VSU84"/>
    <mergeCell ref="VSW84:VTB84"/>
    <mergeCell ref="VPX84:VQC84"/>
    <mergeCell ref="VQE84:VQJ84"/>
    <mergeCell ref="VQL84:VQQ84"/>
    <mergeCell ref="VQS84:VQX84"/>
    <mergeCell ref="VQZ84:VRE84"/>
    <mergeCell ref="VRG84:VRL84"/>
    <mergeCell ref="VOH84:VOM84"/>
    <mergeCell ref="VOO84:VOT84"/>
    <mergeCell ref="VOV84:VPA84"/>
    <mergeCell ref="VPC84:VPH84"/>
    <mergeCell ref="VPJ84:VPO84"/>
    <mergeCell ref="VPQ84:VPV84"/>
    <mergeCell ref="VMR84:VMW84"/>
    <mergeCell ref="VMY84:VND84"/>
    <mergeCell ref="VNF84:VNK84"/>
    <mergeCell ref="VNM84:VNR84"/>
    <mergeCell ref="VNT84:VNY84"/>
    <mergeCell ref="VOA84:VOF84"/>
    <mergeCell ref="VLB84:VLG84"/>
    <mergeCell ref="VLI84:VLN84"/>
    <mergeCell ref="VLP84:VLU84"/>
    <mergeCell ref="VLW84:VMB84"/>
    <mergeCell ref="VMD84:VMI84"/>
    <mergeCell ref="VMK84:VMP84"/>
    <mergeCell ref="VJL84:VJQ84"/>
    <mergeCell ref="VJS84:VJX84"/>
    <mergeCell ref="VJZ84:VKE84"/>
    <mergeCell ref="VKG84:VKL84"/>
    <mergeCell ref="VKN84:VKS84"/>
    <mergeCell ref="VKU84:VKZ84"/>
    <mergeCell ref="VHV84:VIA84"/>
    <mergeCell ref="VIC84:VIH84"/>
    <mergeCell ref="VIJ84:VIO84"/>
    <mergeCell ref="VIQ84:VIV84"/>
    <mergeCell ref="VIX84:VJC84"/>
    <mergeCell ref="VJE84:VJJ84"/>
    <mergeCell ref="VGF84:VGK84"/>
    <mergeCell ref="VGM84:VGR84"/>
    <mergeCell ref="VGT84:VGY84"/>
    <mergeCell ref="VHA84:VHF84"/>
    <mergeCell ref="VHH84:VHM84"/>
    <mergeCell ref="VHO84:VHT84"/>
    <mergeCell ref="VEP84:VEU84"/>
    <mergeCell ref="VEW84:VFB84"/>
    <mergeCell ref="VFD84:VFI84"/>
    <mergeCell ref="VFK84:VFP84"/>
    <mergeCell ref="VFR84:VFW84"/>
    <mergeCell ref="VFY84:VGD84"/>
    <mergeCell ref="VCZ84:VDE84"/>
    <mergeCell ref="VDG84:VDL84"/>
    <mergeCell ref="VDN84:VDS84"/>
    <mergeCell ref="VDU84:VDZ84"/>
    <mergeCell ref="VEB84:VEG84"/>
    <mergeCell ref="VEI84:VEN84"/>
    <mergeCell ref="VBJ84:VBO84"/>
    <mergeCell ref="VBQ84:VBV84"/>
    <mergeCell ref="VBX84:VCC84"/>
    <mergeCell ref="VCE84:VCJ84"/>
    <mergeCell ref="VCL84:VCQ84"/>
    <mergeCell ref="VCS84:VCX84"/>
    <mergeCell ref="UZT84:UZY84"/>
    <mergeCell ref="VAA84:VAF84"/>
    <mergeCell ref="VAH84:VAM84"/>
    <mergeCell ref="VAO84:VAT84"/>
    <mergeCell ref="VAV84:VBA84"/>
    <mergeCell ref="VBC84:VBH84"/>
    <mergeCell ref="UYD84:UYI84"/>
    <mergeCell ref="UYK84:UYP84"/>
    <mergeCell ref="UYR84:UYW84"/>
    <mergeCell ref="UYY84:UZD84"/>
    <mergeCell ref="UZF84:UZK84"/>
    <mergeCell ref="UZM84:UZR84"/>
    <mergeCell ref="UWN84:UWS84"/>
    <mergeCell ref="UWU84:UWZ84"/>
    <mergeCell ref="UXB84:UXG84"/>
    <mergeCell ref="UXI84:UXN84"/>
    <mergeCell ref="UXP84:UXU84"/>
    <mergeCell ref="UXW84:UYB84"/>
    <mergeCell ref="UUX84:UVC84"/>
    <mergeCell ref="UVE84:UVJ84"/>
    <mergeCell ref="UVL84:UVQ84"/>
    <mergeCell ref="UVS84:UVX84"/>
    <mergeCell ref="UVZ84:UWE84"/>
    <mergeCell ref="UWG84:UWL84"/>
    <mergeCell ref="UTH84:UTM84"/>
    <mergeCell ref="UTO84:UTT84"/>
    <mergeCell ref="UTV84:UUA84"/>
    <mergeCell ref="UUC84:UUH84"/>
    <mergeCell ref="UUJ84:UUO84"/>
    <mergeCell ref="UUQ84:UUV84"/>
    <mergeCell ref="URR84:URW84"/>
    <mergeCell ref="URY84:USD84"/>
    <mergeCell ref="USF84:USK84"/>
    <mergeCell ref="USM84:USR84"/>
    <mergeCell ref="UST84:USY84"/>
    <mergeCell ref="UTA84:UTF84"/>
    <mergeCell ref="UQB84:UQG84"/>
    <mergeCell ref="UQI84:UQN84"/>
    <mergeCell ref="UQP84:UQU84"/>
    <mergeCell ref="UQW84:URB84"/>
    <mergeCell ref="URD84:URI84"/>
    <mergeCell ref="URK84:URP84"/>
    <mergeCell ref="UOL84:UOQ84"/>
    <mergeCell ref="UOS84:UOX84"/>
    <mergeCell ref="UOZ84:UPE84"/>
    <mergeCell ref="UPG84:UPL84"/>
    <mergeCell ref="UPN84:UPS84"/>
    <mergeCell ref="UPU84:UPZ84"/>
    <mergeCell ref="UMV84:UNA84"/>
    <mergeCell ref="UNC84:UNH84"/>
    <mergeCell ref="UNJ84:UNO84"/>
    <mergeCell ref="UNQ84:UNV84"/>
    <mergeCell ref="UNX84:UOC84"/>
    <mergeCell ref="UOE84:UOJ84"/>
    <mergeCell ref="ULF84:ULK84"/>
    <mergeCell ref="ULM84:ULR84"/>
    <mergeCell ref="ULT84:ULY84"/>
    <mergeCell ref="UMA84:UMF84"/>
    <mergeCell ref="UMH84:UMM84"/>
    <mergeCell ref="UMO84:UMT84"/>
    <mergeCell ref="UJP84:UJU84"/>
    <mergeCell ref="UJW84:UKB84"/>
    <mergeCell ref="UKD84:UKI84"/>
    <mergeCell ref="UKK84:UKP84"/>
    <mergeCell ref="UKR84:UKW84"/>
    <mergeCell ref="UKY84:ULD84"/>
    <mergeCell ref="UHZ84:UIE84"/>
    <mergeCell ref="UIG84:UIL84"/>
    <mergeCell ref="UIN84:UIS84"/>
    <mergeCell ref="UIU84:UIZ84"/>
    <mergeCell ref="UJB84:UJG84"/>
    <mergeCell ref="UJI84:UJN84"/>
    <mergeCell ref="UGJ84:UGO84"/>
    <mergeCell ref="UGQ84:UGV84"/>
    <mergeCell ref="UGX84:UHC84"/>
    <mergeCell ref="UHE84:UHJ84"/>
    <mergeCell ref="UHL84:UHQ84"/>
    <mergeCell ref="UHS84:UHX84"/>
    <mergeCell ref="UET84:UEY84"/>
    <mergeCell ref="UFA84:UFF84"/>
    <mergeCell ref="UFH84:UFM84"/>
    <mergeCell ref="UFO84:UFT84"/>
    <mergeCell ref="UFV84:UGA84"/>
    <mergeCell ref="UGC84:UGH84"/>
    <mergeCell ref="UDD84:UDI84"/>
    <mergeCell ref="UDK84:UDP84"/>
    <mergeCell ref="UDR84:UDW84"/>
    <mergeCell ref="UDY84:UED84"/>
    <mergeCell ref="UEF84:UEK84"/>
    <mergeCell ref="UEM84:UER84"/>
    <mergeCell ref="UBN84:UBS84"/>
    <mergeCell ref="UBU84:UBZ84"/>
    <mergeCell ref="UCB84:UCG84"/>
    <mergeCell ref="UCI84:UCN84"/>
    <mergeCell ref="UCP84:UCU84"/>
    <mergeCell ref="UCW84:UDB84"/>
    <mergeCell ref="TZX84:UAC84"/>
    <mergeCell ref="UAE84:UAJ84"/>
    <mergeCell ref="UAL84:UAQ84"/>
    <mergeCell ref="UAS84:UAX84"/>
    <mergeCell ref="UAZ84:UBE84"/>
    <mergeCell ref="UBG84:UBL84"/>
    <mergeCell ref="TYH84:TYM84"/>
    <mergeCell ref="TYO84:TYT84"/>
    <mergeCell ref="TYV84:TZA84"/>
    <mergeCell ref="TZC84:TZH84"/>
    <mergeCell ref="TZJ84:TZO84"/>
    <mergeCell ref="TZQ84:TZV84"/>
    <mergeCell ref="TWR84:TWW84"/>
    <mergeCell ref="TWY84:TXD84"/>
    <mergeCell ref="TXF84:TXK84"/>
    <mergeCell ref="TXM84:TXR84"/>
    <mergeCell ref="TXT84:TXY84"/>
    <mergeCell ref="TYA84:TYF84"/>
    <mergeCell ref="TVB84:TVG84"/>
    <mergeCell ref="TVI84:TVN84"/>
    <mergeCell ref="TVP84:TVU84"/>
    <mergeCell ref="TVW84:TWB84"/>
    <mergeCell ref="TWD84:TWI84"/>
    <mergeCell ref="TWK84:TWP84"/>
    <mergeCell ref="TTL84:TTQ84"/>
    <mergeCell ref="TTS84:TTX84"/>
    <mergeCell ref="TTZ84:TUE84"/>
    <mergeCell ref="TUG84:TUL84"/>
    <mergeCell ref="TUN84:TUS84"/>
    <mergeCell ref="TUU84:TUZ84"/>
    <mergeCell ref="TRV84:TSA84"/>
    <mergeCell ref="TSC84:TSH84"/>
    <mergeCell ref="TSJ84:TSO84"/>
    <mergeCell ref="TSQ84:TSV84"/>
    <mergeCell ref="TSX84:TTC84"/>
    <mergeCell ref="TTE84:TTJ84"/>
    <mergeCell ref="TQF84:TQK84"/>
    <mergeCell ref="TQM84:TQR84"/>
    <mergeCell ref="TQT84:TQY84"/>
    <mergeCell ref="TRA84:TRF84"/>
    <mergeCell ref="TRH84:TRM84"/>
    <mergeCell ref="TRO84:TRT84"/>
    <mergeCell ref="TOP84:TOU84"/>
    <mergeCell ref="TOW84:TPB84"/>
    <mergeCell ref="TPD84:TPI84"/>
    <mergeCell ref="TPK84:TPP84"/>
    <mergeCell ref="TPR84:TPW84"/>
    <mergeCell ref="TPY84:TQD84"/>
    <mergeCell ref="TMZ84:TNE84"/>
    <mergeCell ref="TNG84:TNL84"/>
    <mergeCell ref="TNN84:TNS84"/>
    <mergeCell ref="TNU84:TNZ84"/>
    <mergeCell ref="TOB84:TOG84"/>
    <mergeCell ref="TOI84:TON84"/>
    <mergeCell ref="TLJ84:TLO84"/>
    <mergeCell ref="TLQ84:TLV84"/>
    <mergeCell ref="TLX84:TMC84"/>
    <mergeCell ref="TME84:TMJ84"/>
    <mergeCell ref="TML84:TMQ84"/>
    <mergeCell ref="TMS84:TMX84"/>
    <mergeCell ref="TJT84:TJY84"/>
    <mergeCell ref="TKA84:TKF84"/>
    <mergeCell ref="TKH84:TKM84"/>
    <mergeCell ref="TKO84:TKT84"/>
    <mergeCell ref="TKV84:TLA84"/>
    <mergeCell ref="TLC84:TLH84"/>
    <mergeCell ref="TID84:TII84"/>
    <mergeCell ref="TIK84:TIP84"/>
    <mergeCell ref="TIR84:TIW84"/>
    <mergeCell ref="TIY84:TJD84"/>
    <mergeCell ref="TJF84:TJK84"/>
    <mergeCell ref="TJM84:TJR84"/>
    <mergeCell ref="TGN84:TGS84"/>
    <mergeCell ref="TGU84:TGZ84"/>
    <mergeCell ref="THB84:THG84"/>
    <mergeCell ref="THI84:THN84"/>
    <mergeCell ref="THP84:THU84"/>
    <mergeCell ref="THW84:TIB84"/>
    <mergeCell ref="TEX84:TFC84"/>
    <mergeCell ref="TFE84:TFJ84"/>
    <mergeCell ref="TFL84:TFQ84"/>
    <mergeCell ref="TFS84:TFX84"/>
    <mergeCell ref="TFZ84:TGE84"/>
    <mergeCell ref="TGG84:TGL84"/>
    <mergeCell ref="TDH84:TDM84"/>
    <mergeCell ref="TDO84:TDT84"/>
    <mergeCell ref="TDV84:TEA84"/>
    <mergeCell ref="TEC84:TEH84"/>
    <mergeCell ref="TEJ84:TEO84"/>
    <mergeCell ref="TEQ84:TEV84"/>
    <mergeCell ref="TBR84:TBW84"/>
    <mergeCell ref="TBY84:TCD84"/>
    <mergeCell ref="TCF84:TCK84"/>
    <mergeCell ref="TCM84:TCR84"/>
    <mergeCell ref="TCT84:TCY84"/>
    <mergeCell ref="TDA84:TDF84"/>
    <mergeCell ref="TAB84:TAG84"/>
    <mergeCell ref="TAI84:TAN84"/>
    <mergeCell ref="TAP84:TAU84"/>
    <mergeCell ref="TAW84:TBB84"/>
    <mergeCell ref="TBD84:TBI84"/>
    <mergeCell ref="TBK84:TBP84"/>
    <mergeCell ref="SYL84:SYQ84"/>
    <mergeCell ref="SYS84:SYX84"/>
    <mergeCell ref="SYZ84:SZE84"/>
    <mergeCell ref="SZG84:SZL84"/>
    <mergeCell ref="SZN84:SZS84"/>
    <mergeCell ref="SZU84:SZZ84"/>
    <mergeCell ref="SWV84:SXA84"/>
    <mergeCell ref="SXC84:SXH84"/>
    <mergeCell ref="SXJ84:SXO84"/>
    <mergeCell ref="SXQ84:SXV84"/>
    <mergeCell ref="SXX84:SYC84"/>
    <mergeCell ref="SYE84:SYJ84"/>
    <mergeCell ref="SVF84:SVK84"/>
    <mergeCell ref="SVM84:SVR84"/>
    <mergeCell ref="SVT84:SVY84"/>
    <mergeCell ref="SWA84:SWF84"/>
    <mergeCell ref="SWH84:SWM84"/>
    <mergeCell ref="SWO84:SWT84"/>
    <mergeCell ref="STP84:STU84"/>
    <mergeCell ref="STW84:SUB84"/>
    <mergeCell ref="SUD84:SUI84"/>
    <mergeCell ref="SUK84:SUP84"/>
    <mergeCell ref="SUR84:SUW84"/>
    <mergeCell ref="SUY84:SVD84"/>
    <mergeCell ref="SRZ84:SSE84"/>
    <mergeCell ref="SSG84:SSL84"/>
    <mergeCell ref="SSN84:SSS84"/>
    <mergeCell ref="SSU84:SSZ84"/>
    <mergeCell ref="STB84:STG84"/>
    <mergeCell ref="STI84:STN84"/>
    <mergeCell ref="SQJ84:SQO84"/>
    <mergeCell ref="SQQ84:SQV84"/>
    <mergeCell ref="SQX84:SRC84"/>
    <mergeCell ref="SRE84:SRJ84"/>
    <mergeCell ref="SRL84:SRQ84"/>
    <mergeCell ref="SRS84:SRX84"/>
    <mergeCell ref="SOT84:SOY84"/>
    <mergeCell ref="SPA84:SPF84"/>
    <mergeCell ref="SPH84:SPM84"/>
    <mergeCell ref="SPO84:SPT84"/>
    <mergeCell ref="SPV84:SQA84"/>
    <mergeCell ref="SQC84:SQH84"/>
    <mergeCell ref="SND84:SNI84"/>
    <mergeCell ref="SNK84:SNP84"/>
    <mergeCell ref="SNR84:SNW84"/>
    <mergeCell ref="SNY84:SOD84"/>
    <mergeCell ref="SOF84:SOK84"/>
    <mergeCell ref="SOM84:SOR84"/>
    <mergeCell ref="SLN84:SLS84"/>
    <mergeCell ref="SLU84:SLZ84"/>
    <mergeCell ref="SMB84:SMG84"/>
    <mergeCell ref="SMI84:SMN84"/>
    <mergeCell ref="SMP84:SMU84"/>
    <mergeCell ref="SMW84:SNB84"/>
    <mergeCell ref="SJX84:SKC84"/>
    <mergeCell ref="SKE84:SKJ84"/>
    <mergeCell ref="SKL84:SKQ84"/>
    <mergeCell ref="SKS84:SKX84"/>
    <mergeCell ref="SKZ84:SLE84"/>
    <mergeCell ref="SLG84:SLL84"/>
    <mergeCell ref="SIH84:SIM84"/>
    <mergeCell ref="SIO84:SIT84"/>
    <mergeCell ref="SIV84:SJA84"/>
    <mergeCell ref="SJC84:SJH84"/>
    <mergeCell ref="SJJ84:SJO84"/>
    <mergeCell ref="SJQ84:SJV84"/>
    <mergeCell ref="SGR84:SGW84"/>
    <mergeCell ref="SGY84:SHD84"/>
    <mergeCell ref="SHF84:SHK84"/>
    <mergeCell ref="SHM84:SHR84"/>
    <mergeCell ref="SHT84:SHY84"/>
    <mergeCell ref="SIA84:SIF84"/>
    <mergeCell ref="SFB84:SFG84"/>
    <mergeCell ref="SFI84:SFN84"/>
    <mergeCell ref="SFP84:SFU84"/>
    <mergeCell ref="SFW84:SGB84"/>
    <mergeCell ref="SGD84:SGI84"/>
    <mergeCell ref="SGK84:SGP84"/>
    <mergeCell ref="SDL84:SDQ84"/>
    <mergeCell ref="SDS84:SDX84"/>
    <mergeCell ref="SDZ84:SEE84"/>
    <mergeCell ref="SEG84:SEL84"/>
    <mergeCell ref="SEN84:SES84"/>
    <mergeCell ref="SEU84:SEZ84"/>
    <mergeCell ref="SBV84:SCA84"/>
    <mergeCell ref="SCC84:SCH84"/>
    <mergeCell ref="SCJ84:SCO84"/>
    <mergeCell ref="SCQ84:SCV84"/>
    <mergeCell ref="SCX84:SDC84"/>
    <mergeCell ref="SDE84:SDJ84"/>
    <mergeCell ref="SAF84:SAK84"/>
    <mergeCell ref="SAM84:SAR84"/>
    <mergeCell ref="SAT84:SAY84"/>
    <mergeCell ref="SBA84:SBF84"/>
    <mergeCell ref="SBH84:SBM84"/>
    <mergeCell ref="SBO84:SBT84"/>
    <mergeCell ref="RYP84:RYU84"/>
    <mergeCell ref="RYW84:RZB84"/>
    <mergeCell ref="RZD84:RZI84"/>
    <mergeCell ref="RZK84:RZP84"/>
    <mergeCell ref="RZR84:RZW84"/>
    <mergeCell ref="RZY84:SAD84"/>
    <mergeCell ref="RWZ84:RXE84"/>
    <mergeCell ref="RXG84:RXL84"/>
    <mergeCell ref="RXN84:RXS84"/>
    <mergeCell ref="RXU84:RXZ84"/>
    <mergeCell ref="RYB84:RYG84"/>
    <mergeCell ref="RYI84:RYN84"/>
    <mergeCell ref="RVJ84:RVO84"/>
    <mergeCell ref="RVQ84:RVV84"/>
    <mergeCell ref="RVX84:RWC84"/>
    <mergeCell ref="RWE84:RWJ84"/>
    <mergeCell ref="RWL84:RWQ84"/>
    <mergeCell ref="RWS84:RWX84"/>
    <mergeCell ref="RTT84:RTY84"/>
    <mergeCell ref="RUA84:RUF84"/>
    <mergeCell ref="RUH84:RUM84"/>
    <mergeCell ref="RUO84:RUT84"/>
    <mergeCell ref="RUV84:RVA84"/>
    <mergeCell ref="RVC84:RVH84"/>
    <mergeCell ref="RSD84:RSI84"/>
    <mergeCell ref="RSK84:RSP84"/>
    <mergeCell ref="RSR84:RSW84"/>
    <mergeCell ref="RSY84:RTD84"/>
    <mergeCell ref="RTF84:RTK84"/>
    <mergeCell ref="RTM84:RTR84"/>
    <mergeCell ref="RQN84:RQS84"/>
    <mergeCell ref="RQU84:RQZ84"/>
    <mergeCell ref="RRB84:RRG84"/>
    <mergeCell ref="RRI84:RRN84"/>
    <mergeCell ref="RRP84:RRU84"/>
    <mergeCell ref="RRW84:RSB84"/>
    <mergeCell ref="ROX84:RPC84"/>
    <mergeCell ref="RPE84:RPJ84"/>
    <mergeCell ref="RPL84:RPQ84"/>
    <mergeCell ref="RPS84:RPX84"/>
    <mergeCell ref="RPZ84:RQE84"/>
    <mergeCell ref="RQG84:RQL84"/>
    <mergeCell ref="RNH84:RNM84"/>
    <mergeCell ref="RNO84:RNT84"/>
    <mergeCell ref="RNV84:ROA84"/>
    <mergeCell ref="ROC84:ROH84"/>
    <mergeCell ref="ROJ84:ROO84"/>
    <mergeCell ref="ROQ84:ROV84"/>
    <mergeCell ref="RLR84:RLW84"/>
    <mergeCell ref="RLY84:RMD84"/>
    <mergeCell ref="RMF84:RMK84"/>
    <mergeCell ref="RMM84:RMR84"/>
    <mergeCell ref="RMT84:RMY84"/>
    <mergeCell ref="RNA84:RNF84"/>
    <mergeCell ref="RKB84:RKG84"/>
    <mergeCell ref="RKI84:RKN84"/>
    <mergeCell ref="RKP84:RKU84"/>
    <mergeCell ref="RKW84:RLB84"/>
    <mergeCell ref="RLD84:RLI84"/>
    <mergeCell ref="RLK84:RLP84"/>
    <mergeCell ref="RIL84:RIQ84"/>
    <mergeCell ref="RIS84:RIX84"/>
    <mergeCell ref="RIZ84:RJE84"/>
    <mergeCell ref="RJG84:RJL84"/>
    <mergeCell ref="RJN84:RJS84"/>
    <mergeCell ref="RJU84:RJZ84"/>
    <mergeCell ref="RGV84:RHA84"/>
    <mergeCell ref="RHC84:RHH84"/>
    <mergeCell ref="RHJ84:RHO84"/>
    <mergeCell ref="RHQ84:RHV84"/>
    <mergeCell ref="RHX84:RIC84"/>
    <mergeCell ref="RIE84:RIJ84"/>
    <mergeCell ref="RFF84:RFK84"/>
    <mergeCell ref="RFM84:RFR84"/>
    <mergeCell ref="RFT84:RFY84"/>
    <mergeCell ref="RGA84:RGF84"/>
    <mergeCell ref="RGH84:RGM84"/>
    <mergeCell ref="RGO84:RGT84"/>
    <mergeCell ref="RDP84:RDU84"/>
    <mergeCell ref="RDW84:REB84"/>
    <mergeCell ref="RED84:REI84"/>
    <mergeCell ref="REK84:REP84"/>
    <mergeCell ref="RER84:REW84"/>
    <mergeCell ref="REY84:RFD84"/>
    <mergeCell ref="RBZ84:RCE84"/>
    <mergeCell ref="RCG84:RCL84"/>
    <mergeCell ref="RCN84:RCS84"/>
    <mergeCell ref="RCU84:RCZ84"/>
    <mergeCell ref="RDB84:RDG84"/>
    <mergeCell ref="RDI84:RDN84"/>
    <mergeCell ref="RAJ84:RAO84"/>
    <mergeCell ref="RAQ84:RAV84"/>
    <mergeCell ref="RAX84:RBC84"/>
    <mergeCell ref="RBE84:RBJ84"/>
    <mergeCell ref="RBL84:RBQ84"/>
    <mergeCell ref="RBS84:RBX84"/>
    <mergeCell ref="QYT84:QYY84"/>
    <mergeCell ref="QZA84:QZF84"/>
    <mergeCell ref="QZH84:QZM84"/>
    <mergeCell ref="QZO84:QZT84"/>
    <mergeCell ref="QZV84:RAA84"/>
    <mergeCell ref="RAC84:RAH84"/>
    <mergeCell ref="QXD84:QXI84"/>
    <mergeCell ref="QXK84:QXP84"/>
    <mergeCell ref="QXR84:QXW84"/>
    <mergeCell ref="QXY84:QYD84"/>
    <mergeCell ref="QYF84:QYK84"/>
    <mergeCell ref="QYM84:QYR84"/>
    <mergeCell ref="QVN84:QVS84"/>
    <mergeCell ref="QVU84:QVZ84"/>
    <mergeCell ref="QWB84:QWG84"/>
    <mergeCell ref="QWI84:QWN84"/>
    <mergeCell ref="QWP84:QWU84"/>
    <mergeCell ref="QWW84:QXB84"/>
    <mergeCell ref="QTX84:QUC84"/>
    <mergeCell ref="QUE84:QUJ84"/>
    <mergeCell ref="QUL84:QUQ84"/>
    <mergeCell ref="QUS84:QUX84"/>
    <mergeCell ref="QUZ84:QVE84"/>
    <mergeCell ref="QVG84:QVL84"/>
    <mergeCell ref="QSH84:QSM84"/>
    <mergeCell ref="QSO84:QST84"/>
    <mergeCell ref="QSV84:QTA84"/>
    <mergeCell ref="QTC84:QTH84"/>
    <mergeCell ref="QTJ84:QTO84"/>
    <mergeCell ref="QTQ84:QTV84"/>
    <mergeCell ref="QQR84:QQW84"/>
    <mergeCell ref="QQY84:QRD84"/>
    <mergeCell ref="QRF84:QRK84"/>
    <mergeCell ref="QRM84:QRR84"/>
    <mergeCell ref="QRT84:QRY84"/>
    <mergeCell ref="QSA84:QSF84"/>
    <mergeCell ref="QPB84:QPG84"/>
    <mergeCell ref="QPI84:QPN84"/>
    <mergeCell ref="QPP84:QPU84"/>
    <mergeCell ref="QPW84:QQB84"/>
    <mergeCell ref="QQD84:QQI84"/>
    <mergeCell ref="QQK84:QQP84"/>
    <mergeCell ref="QNL84:QNQ84"/>
    <mergeCell ref="QNS84:QNX84"/>
    <mergeCell ref="QNZ84:QOE84"/>
    <mergeCell ref="QOG84:QOL84"/>
    <mergeCell ref="QON84:QOS84"/>
    <mergeCell ref="QOU84:QOZ84"/>
    <mergeCell ref="QLV84:QMA84"/>
    <mergeCell ref="QMC84:QMH84"/>
    <mergeCell ref="QMJ84:QMO84"/>
    <mergeCell ref="QMQ84:QMV84"/>
    <mergeCell ref="QMX84:QNC84"/>
    <mergeCell ref="QNE84:QNJ84"/>
    <mergeCell ref="QKF84:QKK84"/>
    <mergeCell ref="QKM84:QKR84"/>
    <mergeCell ref="QKT84:QKY84"/>
    <mergeCell ref="QLA84:QLF84"/>
    <mergeCell ref="QLH84:QLM84"/>
    <mergeCell ref="QLO84:QLT84"/>
    <mergeCell ref="QIP84:QIU84"/>
    <mergeCell ref="QIW84:QJB84"/>
    <mergeCell ref="QJD84:QJI84"/>
    <mergeCell ref="QJK84:QJP84"/>
    <mergeCell ref="QJR84:QJW84"/>
    <mergeCell ref="QJY84:QKD84"/>
    <mergeCell ref="QGZ84:QHE84"/>
    <mergeCell ref="QHG84:QHL84"/>
    <mergeCell ref="QHN84:QHS84"/>
    <mergeCell ref="QHU84:QHZ84"/>
    <mergeCell ref="QIB84:QIG84"/>
    <mergeCell ref="QII84:QIN84"/>
    <mergeCell ref="QFJ84:QFO84"/>
    <mergeCell ref="QFQ84:QFV84"/>
    <mergeCell ref="QFX84:QGC84"/>
    <mergeCell ref="QGE84:QGJ84"/>
    <mergeCell ref="QGL84:QGQ84"/>
    <mergeCell ref="QGS84:QGX84"/>
    <mergeCell ref="QDT84:QDY84"/>
    <mergeCell ref="QEA84:QEF84"/>
    <mergeCell ref="QEH84:QEM84"/>
    <mergeCell ref="QEO84:QET84"/>
    <mergeCell ref="QEV84:QFA84"/>
    <mergeCell ref="QFC84:QFH84"/>
    <mergeCell ref="QCD84:QCI84"/>
    <mergeCell ref="QCK84:QCP84"/>
    <mergeCell ref="QCR84:QCW84"/>
    <mergeCell ref="QCY84:QDD84"/>
    <mergeCell ref="QDF84:QDK84"/>
    <mergeCell ref="QDM84:QDR84"/>
    <mergeCell ref="QAN84:QAS84"/>
    <mergeCell ref="QAU84:QAZ84"/>
    <mergeCell ref="QBB84:QBG84"/>
    <mergeCell ref="QBI84:QBN84"/>
    <mergeCell ref="QBP84:QBU84"/>
    <mergeCell ref="QBW84:QCB84"/>
    <mergeCell ref="PYX84:PZC84"/>
    <mergeCell ref="PZE84:PZJ84"/>
    <mergeCell ref="PZL84:PZQ84"/>
    <mergeCell ref="PZS84:PZX84"/>
    <mergeCell ref="PZZ84:QAE84"/>
    <mergeCell ref="QAG84:QAL84"/>
    <mergeCell ref="PXH84:PXM84"/>
    <mergeCell ref="PXO84:PXT84"/>
    <mergeCell ref="PXV84:PYA84"/>
    <mergeCell ref="PYC84:PYH84"/>
    <mergeCell ref="PYJ84:PYO84"/>
    <mergeCell ref="PYQ84:PYV84"/>
    <mergeCell ref="PVR84:PVW84"/>
    <mergeCell ref="PVY84:PWD84"/>
    <mergeCell ref="PWF84:PWK84"/>
    <mergeCell ref="PWM84:PWR84"/>
    <mergeCell ref="PWT84:PWY84"/>
    <mergeCell ref="PXA84:PXF84"/>
    <mergeCell ref="PUB84:PUG84"/>
    <mergeCell ref="PUI84:PUN84"/>
    <mergeCell ref="PUP84:PUU84"/>
    <mergeCell ref="PUW84:PVB84"/>
    <mergeCell ref="PVD84:PVI84"/>
    <mergeCell ref="PVK84:PVP84"/>
    <mergeCell ref="PSL84:PSQ84"/>
    <mergeCell ref="PSS84:PSX84"/>
    <mergeCell ref="PSZ84:PTE84"/>
    <mergeCell ref="PTG84:PTL84"/>
    <mergeCell ref="PTN84:PTS84"/>
    <mergeCell ref="PTU84:PTZ84"/>
    <mergeCell ref="PQV84:PRA84"/>
    <mergeCell ref="PRC84:PRH84"/>
    <mergeCell ref="PRJ84:PRO84"/>
    <mergeCell ref="PRQ84:PRV84"/>
    <mergeCell ref="PRX84:PSC84"/>
    <mergeCell ref="PSE84:PSJ84"/>
    <mergeCell ref="PPF84:PPK84"/>
    <mergeCell ref="PPM84:PPR84"/>
    <mergeCell ref="PPT84:PPY84"/>
    <mergeCell ref="PQA84:PQF84"/>
    <mergeCell ref="PQH84:PQM84"/>
    <mergeCell ref="PQO84:PQT84"/>
    <mergeCell ref="PNP84:PNU84"/>
    <mergeCell ref="PNW84:POB84"/>
    <mergeCell ref="POD84:POI84"/>
    <mergeCell ref="POK84:POP84"/>
    <mergeCell ref="POR84:POW84"/>
    <mergeCell ref="POY84:PPD84"/>
    <mergeCell ref="PLZ84:PME84"/>
    <mergeCell ref="PMG84:PML84"/>
    <mergeCell ref="PMN84:PMS84"/>
    <mergeCell ref="PMU84:PMZ84"/>
    <mergeCell ref="PNB84:PNG84"/>
    <mergeCell ref="PNI84:PNN84"/>
    <mergeCell ref="PKJ84:PKO84"/>
    <mergeCell ref="PKQ84:PKV84"/>
    <mergeCell ref="PKX84:PLC84"/>
    <mergeCell ref="PLE84:PLJ84"/>
    <mergeCell ref="PLL84:PLQ84"/>
    <mergeCell ref="PLS84:PLX84"/>
    <mergeCell ref="PIT84:PIY84"/>
    <mergeCell ref="PJA84:PJF84"/>
    <mergeCell ref="PJH84:PJM84"/>
    <mergeCell ref="PJO84:PJT84"/>
    <mergeCell ref="PJV84:PKA84"/>
    <mergeCell ref="PKC84:PKH84"/>
    <mergeCell ref="PHD84:PHI84"/>
    <mergeCell ref="PHK84:PHP84"/>
    <mergeCell ref="PHR84:PHW84"/>
    <mergeCell ref="PHY84:PID84"/>
    <mergeCell ref="PIF84:PIK84"/>
    <mergeCell ref="PIM84:PIR84"/>
    <mergeCell ref="PFN84:PFS84"/>
    <mergeCell ref="PFU84:PFZ84"/>
    <mergeCell ref="PGB84:PGG84"/>
    <mergeCell ref="PGI84:PGN84"/>
    <mergeCell ref="PGP84:PGU84"/>
    <mergeCell ref="PGW84:PHB84"/>
    <mergeCell ref="PDX84:PEC84"/>
    <mergeCell ref="PEE84:PEJ84"/>
    <mergeCell ref="PEL84:PEQ84"/>
    <mergeCell ref="PES84:PEX84"/>
    <mergeCell ref="PEZ84:PFE84"/>
    <mergeCell ref="PFG84:PFL84"/>
    <mergeCell ref="PCH84:PCM84"/>
    <mergeCell ref="PCO84:PCT84"/>
    <mergeCell ref="PCV84:PDA84"/>
    <mergeCell ref="PDC84:PDH84"/>
    <mergeCell ref="PDJ84:PDO84"/>
    <mergeCell ref="PDQ84:PDV84"/>
    <mergeCell ref="PAR84:PAW84"/>
    <mergeCell ref="PAY84:PBD84"/>
    <mergeCell ref="PBF84:PBK84"/>
    <mergeCell ref="PBM84:PBR84"/>
    <mergeCell ref="PBT84:PBY84"/>
    <mergeCell ref="PCA84:PCF84"/>
    <mergeCell ref="OZB84:OZG84"/>
    <mergeCell ref="OZI84:OZN84"/>
    <mergeCell ref="OZP84:OZU84"/>
    <mergeCell ref="OZW84:PAB84"/>
    <mergeCell ref="PAD84:PAI84"/>
    <mergeCell ref="PAK84:PAP84"/>
    <mergeCell ref="OXL84:OXQ84"/>
    <mergeCell ref="OXS84:OXX84"/>
    <mergeCell ref="OXZ84:OYE84"/>
    <mergeCell ref="OYG84:OYL84"/>
    <mergeCell ref="OYN84:OYS84"/>
    <mergeCell ref="OYU84:OYZ84"/>
    <mergeCell ref="OVV84:OWA84"/>
    <mergeCell ref="OWC84:OWH84"/>
    <mergeCell ref="OWJ84:OWO84"/>
    <mergeCell ref="OWQ84:OWV84"/>
    <mergeCell ref="OWX84:OXC84"/>
    <mergeCell ref="OXE84:OXJ84"/>
    <mergeCell ref="OUF84:OUK84"/>
    <mergeCell ref="OUM84:OUR84"/>
    <mergeCell ref="OUT84:OUY84"/>
    <mergeCell ref="OVA84:OVF84"/>
    <mergeCell ref="OVH84:OVM84"/>
    <mergeCell ref="OVO84:OVT84"/>
    <mergeCell ref="OSP84:OSU84"/>
    <mergeCell ref="OSW84:OTB84"/>
    <mergeCell ref="OTD84:OTI84"/>
    <mergeCell ref="OTK84:OTP84"/>
    <mergeCell ref="OTR84:OTW84"/>
    <mergeCell ref="OTY84:OUD84"/>
    <mergeCell ref="OQZ84:ORE84"/>
    <mergeCell ref="ORG84:ORL84"/>
    <mergeCell ref="ORN84:ORS84"/>
    <mergeCell ref="ORU84:ORZ84"/>
    <mergeCell ref="OSB84:OSG84"/>
    <mergeCell ref="OSI84:OSN84"/>
    <mergeCell ref="OPJ84:OPO84"/>
    <mergeCell ref="OPQ84:OPV84"/>
    <mergeCell ref="OPX84:OQC84"/>
    <mergeCell ref="OQE84:OQJ84"/>
    <mergeCell ref="OQL84:OQQ84"/>
    <mergeCell ref="OQS84:OQX84"/>
    <mergeCell ref="ONT84:ONY84"/>
    <mergeCell ref="OOA84:OOF84"/>
    <mergeCell ref="OOH84:OOM84"/>
    <mergeCell ref="OOO84:OOT84"/>
    <mergeCell ref="OOV84:OPA84"/>
    <mergeCell ref="OPC84:OPH84"/>
    <mergeCell ref="OMD84:OMI84"/>
    <mergeCell ref="OMK84:OMP84"/>
    <mergeCell ref="OMR84:OMW84"/>
    <mergeCell ref="OMY84:OND84"/>
    <mergeCell ref="ONF84:ONK84"/>
    <mergeCell ref="ONM84:ONR84"/>
    <mergeCell ref="OKN84:OKS84"/>
    <mergeCell ref="OKU84:OKZ84"/>
    <mergeCell ref="OLB84:OLG84"/>
    <mergeCell ref="OLI84:OLN84"/>
    <mergeCell ref="OLP84:OLU84"/>
    <mergeCell ref="OLW84:OMB84"/>
    <mergeCell ref="OIX84:OJC84"/>
    <mergeCell ref="OJE84:OJJ84"/>
    <mergeCell ref="OJL84:OJQ84"/>
    <mergeCell ref="OJS84:OJX84"/>
    <mergeCell ref="OJZ84:OKE84"/>
    <mergeCell ref="OKG84:OKL84"/>
    <mergeCell ref="OHH84:OHM84"/>
    <mergeCell ref="OHO84:OHT84"/>
    <mergeCell ref="OHV84:OIA84"/>
    <mergeCell ref="OIC84:OIH84"/>
    <mergeCell ref="OIJ84:OIO84"/>
    <mergeCell ref="OIQ84:OIV84"/>
    <mergeCell ref="OFR84:OFW84"/>
    <mergeCell ref="OFY84:OGD84"/>
    <mergeCell ref="OGF84:OGK84"/>
    <mergeCell ref="OGM84:OGR84"/>
    <mergeCell ref="OGT84:OGY84"/>
    <mergeCell ref="OHA84:OHF84"/>
    <mergeCell ref="OEB84:OEG84"/>
    <mergeCell ref="OEI84:OEN84"/>
    <mergeCell ref="OEP84:OEU84"/>
    <mergeCell ref="OEW84:OFB84"/>
    <mergeCell ref="OFD84:OFI84"/>
    <mergeCell ref="OFK84:OFP84"/>
    <mergeCell ref="OCL84:OCQ84"/>
    <mergeCell ref="OCS84:OCX84"/>
    <mergeCell ref="OCZ84:ODE84"/>
    <mergeCell ref="ODG84:ODL84"/>
    <mergeCell ref="ODN84:ODS84"/>
    <mergeCell ref="ODU84:ODZ84"/>
    <mergeCell ref="OAV84:OBA84"/>
    <mergeCell ref="OBC84:OBH84"/>
    <mergeCell ref="OBJ84:OBO84"/>
    <mergeCell ref="OBQ84:OBV84"/>
    <mergeCell ref="OBX84:OCC84"/>
    <mergeCell ref="OCE84:OCJ84"/>
    <mergeCell ref="NZF84:NZK84"/>
    <mergeCell ref="NZM84:NZR84"/>
    <mergeCell ref="NZT84:NZY84"/>
    <mergeCell ref="OAA84:OAF84"/>
    <mergeCell ref="OAH84:OAM84"/>
    <mergeCell ref="OAO84:OAT84"/>
    <mergeCell ref="NXP84:NXU84"/>
    <mergeCell ref="NXW84:NYB84"/>
    <mergeCell ref="NYD84:NYI84"/>
    <mergeCell ref="NYK84:NYP84"/>
    <mergeCell ref="NYR84:NYW84"/>
    <mergeCell ref="NYY84:NZD84"/>
    <mergeCell ref="NVZ84:NWE84"/>
    <mergeCell ref="NWG84:NWL84"/>
    <mergeCell ref="NWN84:NWS84"/>
    <mergeCell ref="NWU84:NWZ84"/>
    <mergeCell ref="NXB84:NXG84"/>
    <mergeCell ref="NXI84:NXN84"/>
    <mergeCell ref="NUJ84:NUO84"/>
    <mergeCell ref="NUQ84:NUV84"/>
    <mergeCell ref="NUX84:NVC84"/>
    <mergeCell ref="NVE84:NVJ84"/>
    <mergeCell ref="NVL84:NVQ84"/>
    <mergeCell ref="NVS84:NVX84"/>
    <mergeCell ref="NST84:NSY84"/>
    <mergeCell ref="NTA84:NTF84"/>
    <mergeCell ref="NTH84:NTM84"/>
    <mergeCell ref="NTO84:NTT84"/>
    <mergeCell ref="NTV84:NUA84"/>
    <mergeCell ref="NUC84:NUH84"/>
    <mergeCell ref="NRD84:NRI84"/>
    <mergeCell ref="NRK84:NRP84"/>
    <mergeCell ref="NRR84:NRW84"/>
    <mergeCell ref="NRY84:NSD84"/>
    <mergeCell ref="NSF84:NSK84"/>
    <mergeCell ref="NSM84:NSR84"/>
    <mergeCell ref="NPN84:NPS84"/>
    <mergeCell ref="NPU84:NPZ84"/>
    <mergeCell ref="NQB84:NQG84"/>
    <mergeCell ref="NQI84:NQN84"/>
    <mergeCell ref="NQP84:NQU84"/>
    <mergeCell ref="NQW84:NRB84"/>
    <mergeCell ref="NNX84:NOC84"/>
    <mergeCell ref="NOE84:NOJ84"/>
    <mergeCell ref="NOL84:NOQ84"/>
    <mergeCell ref="NOS84:NOX84"/>
    <mergeCell ref="NOZ84:NPE84"/>
    <mergeCell ref="NPG84:NPL84"/>
    <mergeCell ref="NMH84:NMM84"/>
    <mergeCell ref="NMO84:NMT84"/>
    <mergeCell ref="NMV84:NNA84"/>
    <mergeCell ref="NNC84:NNH84"/>
    <mergeCell ref="NNJ84:NNO84"/>
    <mergeCell ref="NNQ84:NNV84"/>
    <mergeCell ref="NKR84:NKW84"/>
    <mergeCell ref="NKY84:NLD84"/>
    <mergeCell ref="NLF84:NLK84"/>
    <mergeCell ref="NLM84:NLR84"/>
    <mergeCell ref="NLT84:NLY84"/>
    <mergeCell ref="NMA84:NMF84"/>
    <mergeCell ref="NJB84:NJG84"/>
    <mergeCell ref="NJI84:NJN84"/>
    <mergeCell ref="NJP84:NJU84"/>
    <mergeCell ref="NJW84:NKB84"/>
    <mergeCell ref="NKD84:NKI84"/>
    <mergeCell ref="NKK84:NKP84"/>
    <mergeCell ref="NHL84:NHQ84"/>
    <mergeCell ref="NHS84:NHX84"/>
    <mergeCell ref="NHZ84:NIE84"/>
    <mergeCell ref="NIG84:NIL84"/>
    <mergeCell ref="NIN84:NIS84"/>
    <mergeCell ref="NIU84:NIZ84"/>
    <mergeCell ref="NFV84:NGA84"/>
    <mergeCell ref="NGC84:NGH84"/>
    <mergeCell ref="NGJ84:NGO84"/>
    <mergeCell ref="NGQ84:NGV84"/>
    <mergeCell ref="NGX84:NHC84"/>
    <mergeCell ref="NHE84:NHJ84"/>
    <mergeCell ref="NEF84:NEK84"/>
    <mergeCell ref="NEM84:NER84"/>
    <mergeCell ref="NET84:NEY84"/>
    <mergeCell ref="NFA84:NFF84"/>
    <mergeCell ref="NFH84:NFM84"/>
    <mergeCell ref="NFO84:NFT84"/>
    <mergeCell ref="NCP84:NCU84"/>
    <mergeCell ref="NCW84:NDB84"/>
    <mergeCell ref="NDD84:NDI84"/>
    <mergeCell ref="NDK84:NDP84"/>
    <mergeCell ref="NDR84:NDW84"/>
    <mergeCell ref="NDY84:NED84"/>
    <mergeCell ref="NAZ84:NBE84"/>
    <mergeCell ref="NBG84:NBL84"/>
    <mergeCell ref="NBN84:NBS84"/>
    <mergeCell ref="NBU84:NBZ84"/>
    <mergeCell ref="NCB84:NCG84"/>
    <mergeCell ref="NCI84:NCN84"/>
    <mergeCell ref="MZJ84:MZO84"/>
    <mergeCell ref="MZQ84:MZV84"/>
    <mergeCell ref="MZX84:NAC84"/>
    <mergeCell ref="NAE84:NAJ84"/>
    <mergeCell ref="NAL84:NAQ84"/>
    <mergeCell ref="NAS84:NAX84"/>
    <mergeCell ref="MXT84:MXY84"/>
    <mergeCell ref="MYA84:MYF84"/>
    <mergeCell ref="MYH84:MYM84"/>
    <mergeCell ref="MYO84:MYT84"/>
    <mergeCell ref="MYV84:MZA84"/>
    <mergeCell ref="MZC84:MZH84"/>
    <mergeCell ref="MWD84:MWI84"/>
    <mergeCell ref="MWK84:MWP84"/>
    <mergeCell ref="MWR84:MWW84"/>
    <mergeCell ref="MWY84:MXD84"/>
    <mergeCell ref="MXF84:MXK84"/>
    <mergeCell ref="MXM84:MXR84"/>
    <mergeCell ref="MUN84:MUS84"/>
    <mergeCell ref="MUU84:MUZ84"/>
    <mergeCell ref="MVB84:MVG84"/>
    <mergeCell ref="MVI84:MVN84"/>
    <mergeCell ref="MVP84:MVU84"/>
    <mergeCell ref="MVW84:MWB84"/>
    <mergeCell ref="MSX84:MTC84"/>
    <mergeCell ref="MTE84:MTJ84"/>
    <mergeCell ref="MTL84:MTQ84"/>
    <mergeCell ref="MTS84:MTX84"/>
    <mergeCell ref="MTZ84:MUE84"/>
    <mergeCell ref="MUG84:MUL84"/>
    <mergeCell ref="MRH84:MRM84"/>
    <mergeCell ref="MRO84:MRT84"/>
    <mergeCell ref="MRV84:MSA84"/>
    <mergeCell ref="MSC84:MSH84"/>
    <mergeCell ref="MSJ84:MSO84"/>
    <mergeCell ref="MSQ84:MSV84"/>
    <mergeCell ref="MPR84:MPW84"/>
    <mergeCell ref="MPY84:MQD84"/>
    <mergeCell ref="MQF84:MQK84"/>
    <mergeCell ref="MQM84:MQR84"/>
    <mergeCell ref="MQT84:MQY84"/>
    <mergeCell ref="MRA84:MRF84"/>
    <mergeCell ref="MOB84:MOG84"/>
    <mergeCell ref="MOI84:MON84"/>
    <mergeCell ref="MOP84:MOU84"/>
    <mergeCell ref="MOW84:MPB84"/>
    <mergeCell ref="MPD84:MPI84"/>
    <mergeCell ref="MPK84:MPP84"/>
    <mergeCell ref="MML84:MMQ84"/>
    <mergeCell ref="MMS84:MMX84"/>
    <mergeCell ref="MMZ84:MNE84"/>
    <mergeCell ref="MNG84:MNL84"/>
    <mergeCell ref="MNN84:MNS84"/>
    <mergeCell ref="MNU84:MNZ84"/>
    <mergeCell ref="MKV84:MLA84"/>
    <mergeCell ref="MLC84:MLH84"/>
    <mergeCell ref="MLJ84:MLO84"/>
    <mergeCell ref="MLQ84:MLV84"/>
    <mergeCell ref="MLX84:MMC84"/>
    <mergeCell ref="MME84:MMJ84"/>
    <mergeCell ref="MJF84:MJK84"/>
    <mergeCell ref="MJM84:MJR84"/>
    <mergeCell ref="MJT84:MJY84"/>
    <mergeCell ref="MKA84:MKF84"/>
    <mergeCell ref="MKH84:MKM84"/>
    <mergeCell ref="MKO84:MKT84"/>
    <mergeCell ref="MHP84:MHU84"/>
    <mergeCell ref="MHW84:MIB84"/>
    <mergeCell ref="MID84:MII84"/>
    <mergeCell ref="MIK84:MIP84"/>
    <mergeCell ref="MIR84:MIW84"/>
    <mergeCell ref="MIY84:MJD84"/>
    <mergeCell ref="MFZ84:MGE84"/>
    <mergeCell ref="MGG84:MGL84"/>
    <mergeCell ref="MGN84:MGS84"/>
    <mergeCell ref="MGU84:MGZ84"/>
    <mergeCell ref="MHB84:MHG84"/>
    <mergeCell ref="MHI84:MHN84"/>
    <mergeCell ref="MEJ84:MEO84"/>
    <mergeCell ref="MEQ84:MEV84"/>
    <mergeCell ref="MEX84:MFC84"/>
    <mergeCell ref="MFE84:MFJ84"/>
    <mergeCell ref="MFL84:MFQ84"/>
    <mergeCell ref="MFS84:MFX84"/>
    <mergeCell ref="MCT84:MCY84"/>
    <mergeCell ref="MDA84:MDF84"/>
    <mergeCell ref="MDH84:MDM84"/>
    <mergeCell ref="MDO84:MDT84"/>
    <mergeCell ref="MDV84:MEA84"/>
    <mergeCell ref="MEC84:MEH84"/>
    <mergeCell ref="MBD84:MBI84"/>
    <mergeCell ref="MBK84:MBP84"/>
    <mergeCell ref="MBR84:MBW84"/>
    <mergeCell ref="MBY84:MCD84"/>
    <mergeCell ref="MCF84:MCK84"/>
    <mergeCell ref="MCM84:MCR84"/>
    <mergeCell ref="LZN84:LZS84"/>
    <mergeCell ref="LZU84:LZZ84"/>
    <mergeCell ref="MAB84:MAG84"/>
    <mergeCell ref="MAI84:MAN84"/>
    <mergeCell ref="MAP84:MAU84"/>
    <mergeCell ref="MAW84:MBB84"/>
    <mergeCell ref="LXX84:LYC84"/>
    <mergeCell ref="LYE84:LYJ84"/>
    <mergeCell ref="LYL84:LYQ84"/>
    <mergeCell ref="LYS84:LYX84"/>
    <mergeCell ref="LYZ84:LZE84"/>
    <mergeCell ref="LZG84:LZL84"/>
    <mergeCell ref="LWH84:LWM84"/>
    <mergeCell ref="LWO84:LWT84"/>
    <mergeCell ref="LWV84:LXA84"/>
    <mergeCell ref="LXC84:LXH84"/>
    <mergeCell ref="LXJ84:LXO84"/>
    <mergeCell ref="LXQ84:LXV84"/>
    <mergeCell ref="LUR84:LUW84"/>
    <mergeCell ref="LUY84:LVD84"/>
    <mergeCell ref="LVF84:LVK84"/>
    <mergeCell ref="LVM84:LVR84"/>
    <mergeCell ref="LVT84:LVY84"/>
    <mergeCell ref="LWA84:LWF84"/>
    <mergeCell ref="LTB84:LTG84"/>
    <mergeCell ref="LTI84:LTN84"/>
    <mergeCell ref="LTP84:LTU84"/>
    <mergeCell ref="LTW84:LUB84"/>
    <mergeCell ref="LUD84:LUI84"/>
    <mergeCell ref="LUK84:LUP84"/>
    <mergeCell ref="LRL84:LRQ84"/>
    <mergeCell ref="LRS84:LRX84"/>
    <mergeCell ref="LRZ84:LSE84"/>
    <mergeCell ref="LSG84:LSL84"/>
    <mergeCell ref="LSN84:LSS84"/>
    <mergeCell ref="LSU84:LSZ84"/>
    <mergeCell ref="LPV84:LQA84"/>
    <mergeCell ref="LQC84:LQH84"/>
    <mergeCell ref="LQJ84:LQO84"/>
    <mergeCell ref="LQQ84:LQV84"/>
    <mergeCell ref="LQX84:LRC84"/>
    <mergeCell ref="LRE84:LRJ84"/>
    <mergeCell ref="LOF84:LOK84"/>
    <mergeCell ref="LOM84:LOR84"/>
    <mergeCell ref="LOT84:LOY84"/>
    <mergeCell ref="LPA84:LPF84"/>
    <mergeCell ref="LPH84:LPM84"/>
    <mergeCell ref="LPO84:LPT84"/>
    <mergeCell ref="LMP84:LMU84"/>
    <mergeCell ref="LMW84:LNB84"/>
    <mergeCell ref="LND84:LNI84"/>
    <mergeCell ref="LNK84:LNP84"/>
    <mergeCell ref="LNR84:LNW84"/>
    <mergeCell ref="LNY84:LOD84"/>
    <mergeCell ref="LKZ84:LLE84"/>
    <mergeCell ref="LLG84:LLL84"/>
    <mergeCell ref="LLN84:LLS84"/>
    <mergeCell ref="LLU84:LLZ84"/>
    <mergeCell ref="LMB84:LMG84"/>
    <mergeCell ref="LMI84:LMN84"/>
    <mergeCell ref="LJJ84:LJO84"/>
    <mergeCell ref="LJQ84:LJV84"/>
    <mergeCell ref="LJX84:LKC84"/>
    <mergeCell ref="LKE84:LKJ84"/>
    <mergeCell ref="LKL84:LKQ84"/>
    <mergeCell ref="LKS84:LKX84"/>
    <mergeCell ref="LHT84:LHY84"/>
    <mergeCell ref="LIA84:LIF84"/>
    <mergeCell ref="LIH84:LIM84"/>
    <mergeCell ref="LIO84:LIT84"/>
    <mergeCell ref="LIV84:LJA84"/>
    <mergeCell ref="LJC84:LJH84"/>
    <mergeCell ref="LGD84:LGI84"/>
    <mergeCell ref="LGK84:LGP84"/>
    <mergeCell ref="LGR84:LGW84"/>
    <mergeCell ref="LGY84:LHD84"/>
    <mergeCell ref="LHF84:LHK84"/>
    <mergeCell ref="LHM84:LHR84"/>
    <mergeCell ref="LEN84:LES84"/>
    <mergeCell ref="LEU84:LEZ84"/>
    <mergeCell ref="LFB84:LFG84"/>
    <mergeCell ref="LFI84:LFN84"/>
    <mergeCell ref="LFP84:LFU84"/>
    <mergeCell ref="LFW84:LGB84"/>
    <mergeCell ref="LCX84:LDC84"/>
    <mergeCell ref="LDE84:LDJ84"/>
    <mergeCell ref="LDL84:LDQ84"/>
    <mergeCell ref="LDS84:LDX84"/>
    <mergeCell ref="LDZ84:LEE84"/>
    <mergeCell ref="LEG84:LEL84"/>
    <mergeCell ref="LBH84:LBM84"/>
    <mergeCell ref="LBO84:LBT84"/>
    <mergeCell ref="LBV84:LCA84"/>
    <mergeCell ref="LCC84:LCH84"/>
    <mergeCell ref="LCJ84:LCO84"/>
    <mergeCell ref="LCQ84:LCV84"/>
    <mergeCell ref="KZR84:KZW84"/>
    <mergeCell ref="KZY84:LAD84"/>
    <mergeCell ref="LAF84:LAK84"/>
    <mergeCell ref="LAM84:LAR84"/>
    <mergeCell ref="LAT84:LAY84"/>
    <mergeCell ref="LBA84:LBF84"/>
    <mergeCell ref="KYB84:KYG84"/>
    <mergeCell ref="KYI84:KYN84"/>
    <mergeCell ref="KYP84:KYU84"/>
    <mergeCell ref="KYW84:KZB84"/>
    <mergeCell ref="KZD84:KZI84"/>
    <mergeCell ref="KZK84:KZP84"/>
    <mergeCell ref="KWL84:KWQ84"/>
    <mergeCell ref="KWS84:KWX84"/>
    <mergeCell ref="KWZ84:KXE84"/>
    <mergeCell ref="KXG84:KXL84"/>
    <mergeCell ref="KXN84:KXS84"/>
    <mergeCell ref="KXU84:KXZ84"/>
    <mergeCell ref="KUV84:KVA84"/>
    <mergeCell ref="KVC84:KVH84"/>
    <mergeCell ref="KVJ84:KVO84"/>
    <mergeCell ref="KVQ84:KVV84"/>
    <mergeCell ref="KVX84:KWC84"/>
    <mergeCell ref="KWE84:KWJ84"/>
    <mergeCell ref="KTF84:KTK84"/>
    <mergeCell ref="KTM84:KTR84"/>
    <mergeCell ref="KTT84:KTY84"/>
    <mergeCell ref="KUA84:KUF84"/>
    <mergeCell ref="KUH84:KUM84"/>
    <mergeCell ref="KUO84:KUT84"/>
    <mergeCell ref="KRP84:KRU84"/>
    <mergeCell ref="KRW84:KSB84"/>
    <mergeCell ref="KSD84:KSI84"/>
    <mergeCell ref="KSK84:KSP84"/>
    <mergeCell ref="KSR84:KSW84"/>
    <mergeCell ref="KSY84:KTD84"/>
    <mergeCell ref="KPZ84:KQE84"/>
    <mergeCell ref="KQG84:KQL84"/>
    <mergeCell ref="KQN84:KQS84"/>
    <mergeCell ref="KQU84:KQZ84"/>
    <mergeCell ref="KRB84:KRG84"/>
    <mergeCell ref="KRI84:KRN84"/>
    <mergeCell ref="KOJ84:KOO84"/>
    <mergeCell ref="KOQ84:KOV84"/>
    <mergeCell ref="KOX84:KPC84"/>
    <mergeCell ref="KPE84:KPJ84"/>
    <mergeCell ref="KPL84:KPQ84"/>
    <mergeCell ref="KPS84:KPX84"/>
    <mergeCell ref="KMT84:KMY84"/>
    <mergeCell ref="KNA84:KNF84"/>
    <mergeCell ref="KNH84:KNM84"/>
    <mergeCell ref="KNO84:KNT84"/>
    <mergeCell ref="KNV84:KOA84"/>
    <mergeCell ref="KOC84:KOH84"/>
    <mergeCell ref="KLD84:KLI84"/>
    <mergeCell ref="KLK84:KLP84"/>
    <mergeCell ref="KLR84:KLW84"/>
    <mergeCell ref="KLY84:KMD84"/>
    <mergeCell ref="KMF84:KMK84"/>
    <mergeCell ref="KMM84:KMR84"/>
    <mergeCell ref="KJN84:KJS84"/>
    <mergeCell ref="KJU84:KJZ84"/>
    <mergeCell ref="KKB84:KKG84"/>
    <mergeCell ref="KKI84:KKN84"/>
    <mergeCell ref="KKP84:KKU84"/>
    <mergeCell ref="KKW84:KLB84"/>
    <mergeCell ref="KHX84:KIC84"/>
    <mergeCell ref="KIE84:KIJ84"/>
    <mergeCell ref="KIL84:KIQ84"/>
    <mergeCell ref="KIS84:KIX84"/>
    <mergeCell ref="KIZ84:KJE84"/>
    <mergeCell ref="KJG84:KJL84"/>
    <mergeCell ref="KGH84:KGM84"/>
    <mergeCell ref="KGO84:KGT84"/>
    <mergeCell ref="KGV84:KHA84"/>
    <mergeCell ref="KHC84:KHH84"/>
    <mergeCell ref="KHJ84:KHO84"/>
    <mergeCell ref="KHQ84:KHV84"/>
    <mergeCell ref="KER84:KEW84"/>
    <mergeCell ref="KEY84:KFD84"/>
    <mergeCell ref="KFF84:KFK84"/>
    <mergeCell ref="KFM84:KFR84"/>
    <mergeCell ref="KFT84:KFY84"/>
    <mergeCell ref="KGA84:KGF84"/>
    <mergeCell ref="KDB84:KDG84"/>
    <mergeCell ref="KDI84:KDN84"/>
    <mergeCell ref="KDP84:KDU84"/>
    <mergeCell ref="KDW84:KEB84"/>
    <mergeCell ref="KED84:KEI84"/>
    <mergeCell ref="KEK84:KEP84"/>
    <mergeCell ref="KBL84:KBQ84"/>
    <mergeCell ref="KBS84:KBX84"/>
    <mergeCell ref="KBZ84:KCE84"/>
    <mergeCell ref="KCG84:KCL84"/>
    <mergeCell ref="KCN84:KCS84"/>
    <mergeCell ref="KCU84:KCZ84"/>
    <mergeCell ref="JZV84:KAA84"/>
    <mergeCell ref="KAC84:KAH84"/>
    <mergeCell ref="KAJ84:KAO84"/>
    <mergeCell ref="KAQ84:KAV84"/>
    <mergeCell ref="KAX84:KBC84"/>
    <mergeCell ref="KBE84:KBJ84"/>
    <mergeCell ref="JYF84:JYK84"/>
    <mergeCell ref="JYM84:JYR84"/>
    <mergeCell ref="JYT84:JYY84"/>
    <mergeCell ref="JZA84:JZF84"/>
    <mergeCell ref="JZH84:JZM84"/>
    <mergeCell ref="JZO84:JZT84"/>
    <mergeCell ref="JWP84:JWU84"/>
    <mergeCell ref="JWW84:JXB84"/>
    <mergeCell ref="JXD84:JXI84"/>
    <mergeCell ref="JXK84:JXP84"/>
    <mergeCell ref="JXR84:JXW84"/>
    <mergeCell ref="JXY84:JYD84"/>
    <mergeCell ref="JUZ84:JVE84"/>
    <mergeCell ref="JVG84:JVL84"/>
    <mergeCell ref="JVN84:JVS84"/>
    <mergeCell ref="JVU84:JVZ84"/>
    <mergeCell ref="JWB84:JWG84"/>
    <mergeCell ref="JWI84:JWN84"/>
    <mergeCell ref="JTJ84:JTO84"/>
    <mergeCell ref="JTQ84:JTV84"/>
    <mergeCell ref="JTX84:JUC84"/>
    <mergeCell ref="JUE84:JUJ84"/>
    <mergeCell ref="JUL84:JUQ84"/>
    <mergeCell ref="JUS84:JUX84"/>
    <mergeCell ref="JRT84:JRY84"/>
    <mergeCell ref="JSA84:JSF84"/>
    <mergeCell ref="JSH84:JSM84"/>
    <mergeCell ref="JSO84:JST84"/>
    <mergeCell ref="JSV84:JTA84"/>
    <mergeCell ref="JTC84:JTH84"/>
    <mergeCell ref="JQD84:JQI84"/>
    <mergeCell ref="JQK84:JQP84"/>
    <mergeCell ref="JQR84:JQW84"/>
    <mergeCell ref="JQY84:JRD84"/>
    <mergeCell ref="JRF84:JRK84"/>
    <mergeCell ref="JRM84:JRR84"/>
    <mergeCell ref="JON84:JOS84"/>
    <mergeCell ref="JOU84:JOZ84"/>
    <mergeCell ref="JPB84:JPG84"/>
    <mergeCell ref="JPI84:JPN84"/>
    <mergeCell ref="JPP84:JPU84"/>
    <mergeCell ref="JPW84:JQB84"/>
    <mergeCell ref="JMX84:JNC84"/>
    <mergeCell ref="JNE84:JNJ84"/>
    <mergeCell ref="JNL84:JNQ84"/>
    <mergeCell ref="JNS84:JNX84"/>
    <mergeCell ref="JNZ84:JOE84"/>
    <mergeCell ref="JOG84:JOL84"/>
    <mergeCell ref="JLH84:JLM84"/>
    <mergeCell ref="JLO84:JLT84"/>
    <mergeCell ref="JLV84:JMA84"/>
    <mergeCell ref="JMC84:JMH84"/>
    <mergeCell ref="JMJ84:JMO84"/>
    <mergeCell ref="JMQ84:JMV84"/>
    <mergeCell ref="JJR84:JJW84"/>
    <mergeCell ref="JJY84:JKD84"/>
    <mergeCell ref="JKF84:JKK84"/>
    <mergeCell ref="JKM84:JKR84"/>
    <mergeCell ref="JKT84:JKY84"/>
    <mergeCell ref="JLA84:JLF84"/>
    <mergeCell ref="JIB84:JIG84"/>
    <mergeCell ref="JII84:JIN84"/>
    <mergeCell ref="JIP84:JIU84"/>
    <mergeCell ref="JIW84:JJB84"/>
    <mergeCell ref="JJD84:JJI84"/>
    <mergeCell ref="JJK84:JJP84"/>
    <mergeCell ref="JGL84:JGQ84"/>
    <mergeCell ref="JGS84:JGX84"/>
    <mergeCell ref="JGZ84:JHE84"/>
    <mergeCell ref="JHG84:JHL84"/>
    <mergeCell ref="JHN84:JHS84"/>
    <mergeCell ref="JHU84:JHZ84"/>
    <mergeCell ref="JEV84:JFA84"/>
    <mergeCell ref="JFC84:JFH84"/>
    <mergeCell ref="JFJ84:JFO84"/>
    <mergeCell ref="JFQ84:JFV84"/>
    <mergeCell ref="JFX84:JGC84"/>
    <mergeCell ref="JGE84:JGJ84"/>
    <mergeCell ref="JDF84:JDK84"/>
    <mergeCell ref="JDM84:JDR84"/>
    <mergeCell ref="JDT84:JDY84"/>
    <mergeCell ref="JEA84:JEF84"/>
    <mergeCell ref="JEH84:JEM84"/>
    <mergeCell ref="JEO84:JET84"/>
    <mergeCell ref="JBP84:JBU84"/>
    <mergeCell ref="JBW84:JCB84"/>
    <mergeCell ref="JCD84:JCI84"/>
    <mergeCell ref="JCK84:JCP84"/>
    <mergeCell ref="JCR84:JCW84"/>
    <mergeCell ref="JCY84:JDD84"/>
    <mergeCell ref="IZZ84:JAE84"/>
    <mergeCell ref="JAG84:JAL84"/>
    <mergeCell ref="JAN84:JAS84"/>
    <mergeCell ref="JAU84:JAZ84"/>
    <mergeCell ref="JBB84:JBG84"/>
    <mergeCell ref="JBI84:JBN84"/>
    <mergeCell ref="IYJ84:IYO84"/>
    <mergeCell ref="IYQ84:IYV84"/>
    <mergeCell ref="IYX84:IZC84"/>
    <mergeCell ref="IZE84:IZJ84"/>
    <mergeCell ref="IZL84:IZQ84"/>
    <mergeCell ref="IZS84:IZX84"/>
    <mergeCell ref="IWT84:IWY84"/>
    <mergeCell ref="IXA84:IXF84"/>
    <mergeCell ref="IXH84:IXM84"/>
    <mergeCell ref="IXO84:IXT84"/>
    <mergeCell ref="IXV84:IYA84"/>
    <mergeCell ref="IYC84:IYH84"/>
    <mergeCell ref="IVD84:IVI84"/>
    <mergeCell ref="IVK84:IVP84"/>
    <mergeCell ref="IVR84:IVW84"/>
    <mergeCell ref="IVY84:IWD84"/>
    <mergeCell ref="IWF84:IWK84"/>
    <mergeCell ref="IWM84:IWR84"/>
    <mergeCell ref="ITN84:ITS84"/>
    <mergeCell ref="ITU84:ITZ84"/>
    <mergeCell ref="IUB84:IUG84"/>
    <mergeCell ref="IUI84:IUN84"/>
    <mergeCell ref="IUP84:IUU84"/>
    <mergeCell ref="IUW84:IVB84"/>
    <mergeCell ref="IRX84:ISC84"/>
    <mergeCell ref="ISE84:ISJ84"/>
    <mergeCell ref="ISL84:ISQ84"/>
    <mergeCell ref="ISS84:ISX84"/>
    <mergeCell ref="ISZ84:ITE84"/>
    <mergeCell ref="ITG84:ITL84"/>
    <mergeCell ref="IQH84:IQM84"/>
    <mergeCell ref="IQO84:IQT84"/>
    <mergeCell ref="IQV84:IRA84"/>
    <mergeCell ref="IRC84:IRH84"/>
    <mergeCell ref="IRJ84:IRO84"/>
    <mergeCell ref="IRQ84:IRV84"/>
    <mergeCell ref="IOR84:IOW84"/>
    <mergeCell ref="IOY84:IPD84"/>
    <mergeCell ref="IPF84:IPK84"/>
    <mergeCell ref="IPM84:IPR84"/>
    <mergeCell ref="IPT84:IPY84"/>
    <mergeCell ref="IQA84:IQF84"/>
    <mergeCell ref="INB84:ING84"/>
    <mergeCell ref="INI84:INN84"/>
    <mergeCell ref="INP84:INU84"/>
    <mergeCell ref="INW84:IOB84"/>
    <mergeCell ref="IOD84:IOI84"/>
    <mergeCell ref="IOK84:IOP84"/>
    <mergeCell ref="ILL84:ILQ84"/>
    <mergeCell ref="ILS84:ILX84"/>
    <mergeCell ref="ILZ84:IME84"/>
    <mergeCell ref="IMG84:IML84"/>
    <mergeCell ref="IMN84:IMS84"/>
    <mergeCell ref="IMU84:IMZ84"/>
    <mergeCell ref="IJV84:IKA84"/>
    <mergeCell ref="IKC84:IKH84"/>
    <mergeCell ref="IKJ84:IKO84"/>
    <mergeCell ref="IKQ84:IKV84"/>
    <mergeCell ref="IKX84:ILC84"/>
    <mergeCell ref="ILE84:ILJ84"/>
    <mergeCell ref="IIF84:IIK84"/>
    <mergeCell ref="IIM84:IIR84"/>
    <mergeCell ref="IIT84:IIY84"/>
    <mergeCell ref="IJA84:IJF84"/>
    <mergeCell ref="IJH84:IJM84"/>
    <mergeCell ref="IJO84:IJT84"/>
    <mergeCell ref="IGP84:IGU84"/>
    <mergeCell ref="IGW84:IHB84"/>
    <mergeCell ref="IHD84:IHI84"/>
    <mergeCell ref="IHK84:IHP84"/>
    <mergeCell ref="IHR84:IHW84"/>
    <mergeCell ref="IHY84:IID84"/>
    <mergeCell ref="IEZ84:IFE84"/>
    <mergeCell ref="IFG84:IFL84"/>
    <mergeCell ref="IFN84:IFS84"/>
    <mergeCell ref="IFU84:IFZ84"/>
    <mergeCell ref="IGB84:IGG84"/>
    <mergeCell ref="IGI84:IGN84"/>
    <mergeCell ref="IDJ84:IDO84"/>
    <mergeCell ref="IDQ84:IDV84"/>
    <mergeCell ref="IDX84:IEC84"/>
    <mergeCell ref="IEE84:IEJ84"/>
    <mergeCell ref="IEL84:IEQ84"/>
    <mergeCell ref="IES84:IEX84"/>
    <mergeCell ref="IBT84:IBY84"/>
    <mergeCell ref="ICA84:ICF84"/>
    <mergeCell ref="ICH84:ICM84"/>
    <mergeCell ref="ICO84:ICT84"/>
    <mergeCell ref="ICV84:IDA84"/>
    <mergeCell ref="IDC84:IDH84"/>
    <mergeCell ref="IAD84:IAI84"/>
    <mergeCell ref="IAK84:IAP84"/>
    <mergeCell ref="IAR84:IAW84"/>
    <mergeCell ref="IAY84:IBD84"/>
    <mergeCell ref="IBF84:IBK84"/>
    <mergeCell ref="IBM84:IBR84"/>
    <mergeCell ref="HYN84:HYS84"/>
    <mergeCell ref="HYU84:HYZ84"/>
    <mergeCell ref="HZB84:HZG84"/>
    <mergeCell ref="HZI84:HZN84"/>
    <mergeCell ref="HZP84:HZU84"/>
    <mergeCell ref="HZW84:IAB84"/>
    <mergeCell ref="HWX84:HXC84"/>
    <mergeCell ref="HXE84:HXJ84"/>
    <mergeCell ref="HXL84:HXQ84"/>
    <mergeCell ref="HXS84:HXX84"/>
    <mergeCell ref="HXZ84:HYE84"/>
    <mergeCell ref="HYG84:HYL84"/>
    <mergeCell ref="HVH84:HVM84"/>
    <mergeCell ref="HVO84:HVT84"/>
    <mergeCell ref="HVV84:HWA84"/>
    <mergeCell ref="HWC84:HWH84"/>
    <mergeCell ref="HWJ84:HWO84"/>
    <mergeCell ref="HWQ84:HWV84"/>
    <mergeCell ref="HTR84:HTW84"/>
    <mergeCell ref="HTY84:HUD84"/>
    <mergeCell ref="HUF84:HUK84"/>
    <mergeCell ref="HUM84:HUR84"/>
    <mergeCell ref="HUT84:HUY84"/>
    <mergeCell ref="HVA84:HVF84"/>
    <mergeCell ref="HSB84:HSG84"/>
    <mergeCell ref="HSI84:HSN84"/>
    <mergeCell ref="HSP84:HSU84"/>
    <mergeCell ref="HSW84:HTB84"/>
    <mergeCell ref="HTD84:HTI84"/>
    <mergeCell ref="HTK84:HTP84"/>
    <mergeCell ref="HQL84:HQQ84"/>
    <mergeCell ref="HQS84:HQX84"/>
    <mergeCell ref="HQZ84:HRE84"/>
    <mergeCell ref="HRG84:HRL84"/>
    <mergeCell ref="HRN84:HRS84"/>
    <mergeCell ref="HRU84:HRZ84"/>
    <mergeCell ref="HOV84:HPA84"/>
    <mergeCell ref="HPC84:HPH84"/>
    <mergeCell ref="HPJ84:HPO84"/>
    <mergeCell ref="HPQ84:HPV84"/>
    <mergeCell ref="HPX84:HQC84"/>
    <mergeCell ref="HQE84:HQJ84"/>
    <mergeCell ref="HNF84:HNK84"/>
    <mergeCell ref="HNM84:HNR84"/>
    <mergeCell ref="HNT84:HNY84"/>
    <mergeCell ref="HOA84:HOF84"/>
    <mergeCell ref="HOH84:HOM84"/>
    <mergeCell ref="HOO84:HOT84"/>
    <mergeCell ref="HLP84:HLU84"/>
    <mergeCell ref="HLW84:HMB84"/>
    <mergeCell ref="HMD84:HMI84"/>
    <mergeCell ref="HMK84:HMP84"/>
    <mergeCell ref="HMR84:HMW84"/>
    <mergeCell ref="HMY84:HND84"/>
    <mergeCell ref="HJZ84:HKE84"/>
    <mergeCell ref="HKG84:HKL84"/>
    <mergeCell ref="HKN84:HKS84"/>
    <mergeCell ref="HKU84:HKZ84"/>
    <mergeCell ref="HLB84:HLG84"/>
    <mergeCell ref="HLI84:HLN84"/>
    <mergeCell ref="HIJ84:HIO84"/>
    <mergeCell ref="HIQ84:HIV84"/>
    <mergeCell ref="HIX84:HJC84"/>
    <mergeCell ref="HJE84:HJJ84"/>
    <mergeCell ref="HJL84:HJQ84"/>
    <mergeCell ref="HJS84:HJX84"/>
    <mergeCell ref="HGT84:HGY84"/>
    <mergeCell ref="HHA84:HHF84"/>
    <mergeCell ref="HHH84:HHM84"/>
    <mergeCell ref="HHO84:HHT84"/>
    <mergeCell ref="HHV84:HIA84"/>
    <mergeCell ref="HIC84:HIH84"/>
    <mergeCell ref="HFD84:HFI84"/>
    <mergeCell ref="HFK84:HFP84"/>
    <mergeCell ref="HFR84:HFW84"/>
    <mergeCell ref="HFY84:HGD84"/>
    <mergeCell ref="HGF84:HGK84"/>
    <mergeCell ref="HGM84:HGR84"/>
    <mergeCell ref="HDN84:HDS84"/>
    <mergeCell ref="HDU84:HDZ84"/>
    <mergeCell ref="HEB84:HEG84"/>
    <mergeCell ref="HEI84:HEN84"/>
    <mergeCell ref="HEP84:HEU84"/>
    <mergeCell ref="HEW84:HFB84"/>
    <mergeCell ref="HBX84:HCC84"/>
    <mergeCell ref="HCE84:HCJ84"/>
    <mergeCell ref="HCL84:HCQ84"/>
    <mergeCell ref="HCS84:HCX84"/>
    <mergeCell ref="HCZ84:HDE84"/>
    <mergeCell ref="HDG84:HDL84"/>
    <mergeCell ref="HAH84:HAM84"/>
    <mergeCell ref="HAO84:HAT84"/>
    <mergeCell ref="HAV84:HBA84"/>
    <mergeCell ref="HBC84:HBH84"/>
    <mergeCell ref="HBJ84:HBO84"/>
    <mergeCell ref="HBQ84:HBV84"/>
    <mergeCell ref="GYR84:GYW84"/>
    <mergeCell ref="GYY84:GZD84"/>
    <mergeCell ref="GZF84:GZK84"/>
    <mergeCell ref="GZM84:GZR84"/>
    <mergeCell ref="GZT84:GZY84"/>
    <mergeCell ref="HAA84:HAF84"/>
    <mergeCell ref="GXB84:GXG84"/>
    <mergeCell ref="GXI84:GXN84"/>
    <mergeCell ref="GXP84:GXU84"/>
    <mergeCell ref="GXW84:GYB84"/>
    <mergeCell ref="GYD84:GYI84"/>
    <mergeCell ref="GYK84:GYP84"/>
    <mergeCell ref="GVL84:GVQ84"/>
    <mergeCell ref="GVS84:GVX84"/>
    <mergeCell ref="GVZ84:GWE84"/>
    <mergeCell ref="GWG84:GWL84"/>
    <mergeCell ref="GWN84:GWS84"/>
    <mergeCell ref="GWU84:GWZ84"/>
    <mergeCell ref="GTV84:GUA84"/>
    <mergeCell ref="GUC84:GUH84"/>
    <mergeCell ref="GUJ84:GUO84"/>
    <mergeCell ref="GUQ84:GUV84"/>
    <mergeCell ref="GUX84:GVC84"/>
    <mergeCell ref="GVE84:GVJ84"/>
    <mergeCell ref="GSF84:GSK84"/>
    <mergeCell ref="GSM84:GSR84"/>
    <mergeCell ref="GST84:GSY84"/>
    <mergeCell ref="GTA84:GTF84"/>
    <mergeCell ref="GTH84:GTM84"/>
    <mergeCell ref="GTO84:GTT84"/>
    <mergeCell ref="GQP84:GQU84"/>
    <mergeCell ref="GQW84:GRB84"/>
    <mergeCell ref="GRD84:GRI84"/>
    <mergeCell ref="GRK84:GRP84"/>
    <mergeCell ref="GRR84:GRW84"/>
    <mergeCell ref="GRY84:GSD84"/>
    <mergeCell ref="GOZ84:GPE84"/>
    <mergeCell ref="GPG84:GPL84"/>
    <mergeCell ref="GPN84:GPS84"/>
    <mergeCell ref="GPU84:GPZ84"/>
    <mergeCell ref="GQB84:GQG84"/>
    <mergeCell ref="GQI84:GQN84"/>
    <mergeCell ref="GNJ84:GNO84"/>
    <mergeCell ref="GNQ84:GNV84"/>
    <mergeCell ref="GNX84:GOC84"/>
    <mergeCell ref="GOE84:GOJ84"/>
    <mergeCell ref="GOL84:GOQ84"/>
    <mergeCell ref="GOS84:GOX84"/>
    <mergeCell ref="GLT84:GLY84"/>
    <mergeCell ref="GMA84:GMF84"/>
    <mergeCell ref="GMH84:GMM84"/>
    <mergeCell ref="GMO84:GMT84"/>
    <mergeCell ref="GMV84:GNA84"/>
    <mergeCell ref="GNC84:GNH84"/>
    <mergeCell ref="GKD84:GKI84"/>
    <mergeCell ref="GKK84:GKP84"/>
    <mergeCell ref="GKR84:GKW84"/>
    <mergeCell ref="GKY84:GLD84"/>
    <mergeCell ref="GLF84:GLK84"/>
    <mergeCell ref="GLM84:GLR84"/>
    <mergeCell ref="GIN84:GIS84"/>
    <mergeCell ref="GIU84:GIZ84"/>
    <mergeCell ref="GJB84:GJG84"/>
    <mergeCell ref="GJI84:GJN84"/>
    <mergeCell ref="GJP84:GJU84"/>
    <mergeCell ref="GJW84:GKB84"/>
    <mergeCell ref="GGX84:GHC84"/>
    <mergeCell ref="GHE84:GHJ84"/>
    <mergeCell ref="GHL84:GHQ84"/>
    <mergeCell ref="GHS84:GHX84"/>
    <mergeCell ref="GHZ84:GIE84"/>
    <mergeCell ref="GIG84:GIL84"/>
    <mergeCell ref="GFH84:GFM84"/>
    <mergeCell ref="GFO84:GFT84"/>
    <mergeCell ref="GFV84:GGA84"/>
    <mergeCell ref="GGC84:GGH84"/>
    <mergeCell ref="GGJ84:GGO84"/>
    <mergeCell ref="GGQ84:GGV84"/>
    <mergeCell ref="GDR84:GDW84"/>
    <mergeCell ref="GDY84:GED84"/>
    <mergeCell ref="GEF84:GEK84"/>
    <mergeCell ref="GEM84:GER84"/>
    <mergeCell ref="GET84:GEY84"/>
    <mergeCell ref="GFA84:GFF84"/>
    <mergeCell ref="GCB84:GCG84"/>
    <mergeCell ref="GCI84:GCN84"/>
    <mergeCell ref="GCP84:GCU84"/>
    <mergeCell ref="GCW84:GDB84"/>
    <mergeCell ref="GDD84:GDI84"/>
    <mergeCell ref="GDK84:GDP84"/>
    <mergeCell ref="GAL84:GAQ84"/>
    <mergeCell ref="GAS84:GAX84"/>
    <mergeCell ref="GAZ84:GBE84"/>
    <mergeCell ref="GBG84:GBL84"/>
    <mergeCell ref="GBN84:GBS84"/>
    <mergeCell ref="GBU84:GBZ84"/>
    <mergeCell ref="FYV84:FZA84"/>
    <mergeCell ref="FZC84:FZH84"/>
    <mergeCell ref="FZJ84:FZO84"/>
    <mergeCell ref="FZQ84:FZV84"/>
    <mergeCell ref="FZX84:GAC84"/>
    <mergeCell ref="GAE84:GAJ84"/>
    <mergeCell ref="FXF84:FXK84"/>
    <mergeCell ref="FXM84:FXR84"/>
    <mergeCell ref="FXT84:FXY84"/>
    <mergeCell ref="FYA84:FYF84"/>
    <mergeCell ref="FYH84:FYM84"/>
    <mergeCell ref="FYO84:FYT84"/>
    <mergeCell ref="FVP84:FVU84"/>
    <mergeCell ref="FVW84:FWB84"/>
    <mergeCell ref="FWD84:FWI84"/>
    <mergeCell ref="FWK84:FWP84"/>
    <mergeCell ref="FWR84:FWW84"/>
    <mergeCell ref="FWY84:FXD84"/>
    <mergeCell ref="FTZ84:FUE84"/>
    <mergeCell ref="FUG84:FUL84"/>
    <mergeCell ref="FUN84:FUS84"/>
    <mergeCell ref="FUU84:FUZ84"/>
    <mergeCell ref="FVB84:FVG84"/>
    <mergeCell ref="FVI84:FVN84"/>
    <mergeCell ref="FSJ84:FSO84"/>
    <mergeCell ref="FSQ84:FSV84"/>
    <mergeCell ref="FSX84:FTC84"/>
    <mergeCell ref="FTE84:FTJ84"/>
    <mergeCell ref="FTL84:FTQ84"/>
    <mergeCell ref="FTS84:FTX84"/>
    <mergeCell ref="FQT84:FQY84"/>
    <mergeCell ref="FRA84:FRF84"/>
    <mergeCell ref="FRH84:FRM84"/>
    <mergeCell ref="FRO84:FRT84"/>
    <mergeCell ref="FRV84:FSA84"/>
    <mergeCell ref="FSC84:FSH84"/>
    <mergeCell ref="FPD84:FPI84"/>
    <mergeCell ref="FPK84:FPP84"/>
    <mergeCell ref="FPR84:FPW84"/>
    <mergeCell ref="FPY84:FQD84"/>
    <mergeCell ref="FQF84:FQK84"/>
    <mergeCell ref="FQM84:FQR84"/>
    <mergeCell ref="FNN84:FNS84"/>
    <mergeCell ref="FNU84:FNZ84"/>
    <mergeCell ref="FOB84:FOG84"/>
    <mergeCell ref="FOI84:FON84"/>
    <mergeCell ref="FOP84:FOU84"/>
    <mergeCell ref="FOW84:FPB84"/>
    <mergeCell ref="FLX84:FMC84"/>
    <mergeCell ref="FME84:FMJ84"/>
    <mergeCell ref="FML84:FMQ84"/>
    <mergeCell ref="FMS84:FMX84"/>
    <mergeCell ref="FMZ84:FNE84"/>
    <mergeCell ref="FNG84:FNL84"/>
    <mergeCell ref="FKH84:FKM84"/>
    <mergeCell ref="FKO84:FKT84"/>
    <mergeCell ref="FKV84:FLA84"/>
    <mergeCell ref="FLC84:FLH84"/>
    <mergeCell ref="FLJ84:FLO84"/>
    <mergeCell ref="FLQ84:FLV84"/>
    <mergeCell ref="FIR84:FIW84"/>
    <mergeCell ref="FIY84:FJD84"/>
    <mergeCell ref="FJF84:FJK84"/>
    <mergeCell ref="FJM84:FJR84"/>
    <mergeCell ref="FJT84:FJY84"/>
    <mergeCell ref="FKA84:FKF84"/>
    <mergeCell ref="FHB84:FHG84"/>
    <mergeCell ref="FHI84:FHN84"/>
    <mergeCell ref="FHP84:FHU84"/>
    <mergeCell ref="FHW84:FIB84"/>
    <mergeCell ref="FID84:FII84"/>
    <mergeCell ref="FIK84:FIP84"/>
    <mergeCell ref="FFL84:FFQ84"/>
    <mergeCell ref="FFS84:FFX84"/>
    <mergeCell ref="FFZ84:FGE84"/>
    <mergeCell ref="FGG84:FGL84"/>
    <mergeCell ref="FGN84:FGS84"/>
    <mergeCell ref="FGU84:FGZ84"/>
    <mergeCell ref="FDV84:FEA84"/>
    <mergeCell ref="FEC84:FEH84"/>
    <mergeCell ref="FEJ84:FEO84"/>
    <mergeCell ref="FEQ84:FEV84"/>
    <mergeCell ref="FEX84:FFC84"/>
    <mergeCell ref="FFE84:FFJ84"/>
    <mergeCell ref="FCF84:FCK84"/>
    <mergeCell ref="FCM84:FCR84"/>
    <mergeCell ref="FCT84:FCY84"/>
    <mergeCell ref="FDA84:FDF84"/>
    <mergeCell ref="FDH84:FDM84"/>
    <mergeCell ref="FDO84:FDT84"/>
    <mergeCell ref="FAP84:FAU84"/>
    <mergeCell ref="FAW84:FBB84"/>
    <mergeCell ref="FBD84:FBI84"/>
    <mergeCell ref="FBK84:FBP84"/>
    <mergeCell ref="FBR84:FBW84"/>
    <mergeCell ref="FBY84:FCD84"/>
    <mergeCell ref="EYZ84:EZE84"/>
    <mergeCell ref="EZG84:EZL84"/>
    <mergeCell ref="EZN84:EZS84"/>
    <mergeCell ref="EZU84:EZZ84"/>
    <mergeCell ref="FAB84:FAG84"/>
    <mergeCell ref="FAI84:FAN84"/>
    <mergeCell ref="EXJ84:EXO84"/>
    <mergeCell ref="EXQ84:EXV84"/>
    <mergeCell ref="EXX84:EYC84"/>
    <mergeCell ref="EYE84:EYJ84"/>
    <mergeCell ref="EYL84:EYQ84"/>
    <mergeCell ref="EYS84:EYX84"/>
    <mergeCell ref="EVT84:EVY84"/>
    <mergeCell ref="EWA84:EWF84"/>
    <mergeCell ref="EWH84:EWM84"/>
    <mergeCell ref="EWO84:EWT84"/>
    <mergeCell ref="EWV84:EXA84"/>
    <mergeCell ref="EXC84:EXH84"/>
    <mergeCell ref="EUD84:EUI84"/>
    <mergeCell ref="EUK84:EUP84"/>
    <mergeCell ref="EUR84:EUW84"/>
    <mergeCell ref="EUY84:EVD84"/>
    <mergeCell ref="EVF84:EVK84"/>
    <mergeCell ref="EVM84:EVR84"/>
    <mergeCell ref="ESN84:ESS84"/>
    <mergeCell ref="ESU84:ESZ84"/>
    <mergeCell ref="ETB84:ETG84"/>
    <mergeCell ref="ETI84:ETN84"/>
    <mergeCell ref="ETP84:ETU84"/>
    <mergeCell ref="ETW84:EUB84"/>
    <mergeCell ref="EQX84:ERC84"/>
    <mergeCell ref="ERE84:ERJ84"/>
    <mergeCell ref="ERL84:ERQ84"/>
    <mergeCell ref="ERS84:ERX84"/>
    <mergeCell ref="ERZ84:ESE84"/>
    <mergeCell ref="ESG84:ESL84"/>
    <mergeCell ref="EPH84:EPM84"/>
    <mergeCell ref="EPO84:EPT84"/>
    <mergeCell ref="EPV84:EQA84"/>
    <mergeCell ref="EQC84:EQH84"/>
    <mergeCell ref="EQJ84:EQO84"/>
    <mergeCell ref="EQQ84:EQV84"/>
    <mergeCell ref="ENR84:ENW84"/>
    <mergeCell ref="ENY84:EOD84"/>
    <mergeCell ref="EOF84:EOK84"/>
    <mergeCell ref="EOM84:EOR84"/>
    <mergeCell ref="EOT84:EOY84"/>
    <mergeCell ref="EPA84:EPF84"/>
    <mergeCell ref="EMB84:EMG84"/>
    <mergeCell ref="EMI84:EMN84"/>
    <mergeCell ref="EMP84:EMU84"/>
    <mergeCell ref="EMW84:ENB84"/>
    <mergeCell ref="END84:ENI84"/>
    <mergeCell ref="ENK84:ENP84"/>
    <mergeCell ref="EKL84:EKQ84"/>
    <mergeCell ref="EKS84:EKX84"/>
    <mergeCell ref="EKZ84:ELE84"/>
    <mergeCell ref="ELG84:ELL84"/>
    <mergeCell ref="ELN84:ELS84"/>
    <mergeCell ref="ELU84:ELZ84"/>
    <mergeCell ref="EIV84:EJA84"/>
    <mergeCell ref="EJC84:EJH84"/>
    <mergeCell ref="EJJ84:EJO84"/>
    <mergeCell ref="EJQ84:EJV84"/>
    <mergeCell ref="EJX84:EKC84"/>
    <mergeCell ref="EKE84:EKJ84"/>
    <mergeCell ref="EHF84:EHK84"/>
    <mergeCell ref="EHM84:EHR84"/>
    <mergeCell ref="EHT84:EHY84"/>
    <mergeCell ref="EIA84:EIF84"/>
    <mergeCell ref="EIH84:EIM84"/>
    <mergeCell ref="EIO84:EIT84"/>
    <mergeCell ref="EFP84:EFU84"/>
    <mergeCell ref="EFW84:EGB84"/>
    <mergeCell ref="EGD84:EGI84"/>
    <mergeCell ref="EGK84:EGP84"/>
    <mergeCell ref="EGR84:EGW84"/>
    <mergeCell ref="EGY84:EHD84"/>
    <mergeCell ref="EDZ84:EEE84"/>
    <mergeCell ref="EEG84:EEL84"/>
    <mergeCell ref="EEN84:EES84"/>
    <mergeCell ref="EEU84:EEZ84"/>
    <mergeCell ref="EFB84:EFG84"/>
    <mergeCell ref="EFI84:EFN84"/>
    <mergeCell ref="ECJ84:ECO84"/>
    <mergeCell ref="ECQ84:ECV84"/>
    <mergeCell ref="ECX84:EDC84"/>
    <mergeCell ref="EDE84:EDJ84"/>
    <mergeCell ref="EDL84:EDQ84"/>
    <mergeCell ref="EDS84:EDX84"/>
    <mergeCell ref="EAT84:EAY84"/>
    <mergeCell ref="EBA84:EBF84"/>
    <mergeCell ref="EBH84:EBM84"/>
    <mergeCell ref="EBO84:EBT84"/>
    <mergeCell ref="EBV84:ECA84"/>
    <mergeCell ref="ECC84:ECH84"/>
    <mergeCell ref="DZD84:DZI84"/>
    <mergeCell ref="DZK84:DZP84"/>
    <mergeCell ref="DZR84:DZW84"/>
    <mergeCell ref="DZY84:EAD84"/>
    <mergeCell ref="EAF84:EAK84"/>
    <mergeCell ref="EAM84:EAR84"/>
    <mergeCell ref="DXN84:DXS84"/>
    <mergeCell ref="DXU84:DXZ84"/>
    <mergeCell ref="DYB84:DYG84"/>
    <mergeCell ref="DYI84:DYN84"/>
    <mergeCell ref="DYP84:DYU84"/>
    <mergeCell ref="DYW84:DZB84"/>
    <mergeCell ref="DVX84:DWC84"/>
    <mergeCell ref="DWE84:DWJ84"/>
    <mergeCell ref="DWL84:DWQ84"/>
    <mergeCell ref="DWS84:DWX84"/>
    <mergeCell ref="DWZ84:DXE84"/>
    <mergeCell ref="DXG84:DXL84"/>
    <mergeCell ref="DUH84:DUM84"/>
    <mergeCell ref="DUO84:DUT84"/>
    <mergeCell ref="DUV84:DVA84"/>
    <mergeCell ref="DVC84:DVH84"/>
    <mergeCell ref="DVJ84:DVO84"/>
    <mergeCell ref="DVQ84:DVV84"/>
    <mergeCell ref="DSR84:DSW84"/>
    <mergeCell ref="DSY84:DTD84"/>
    <mergeCell ref="DTF84:DTK84"/>
    <mergeCell ref="DTM84:DTR84"/>
    <mergeCell ref="DTT84:DTY84"/>
    <mergeCell ref="DUA84:DUF84"/>
    <mergeCell ref="DRB84:DRG84"/>
    <mergeCell ref="DRI84:DRN84"/>
    <mergeCell ref="DRP84:DRU84"/>
    <mergeCell ref="DRW84:DSB84"/>
    <mergeCell ref="DSD84:DSI84"/>
    <mergeCell ref="DSK84:DSP84"/>
    <mergeCell ref="DPL84:DPQ84"/>
    <mergeCell ref="DPS84:DPX84"/>
    <mergeCell ref="DPZ84:DQE84"/>
    <mergeCell ref="DQG84:DQL84"/>
    <mergeCell ref="DQN84:DQS84"/>
    <mergeCell ref="DQU84:DQZ84"/>
    <mergeCell ref="DNV84:DOA84"/>
    <mergeCell ref="DOC84:DOH84"/>
    <mergeCell ref="DOJ84:DOO84"/>
    <mergeCell ref="DOQ84:DOV84"/>
    <mergeCell ref="DOX84:DPC84"/>
    <mergeCell ref="DPE84:DPJ84"/>
    <mergeCell ref="DMF84:DMK84"/>
    <mergeCell ref="DMM84:DMR84"/>
    <mergeCell ref="DMT84:DMY84"/>
    <mergeCell ref="DNA84:DNF84"/>
    <mergeCell ref="DNH84:DNM84"/>
    <mergeCell ref="DNO84:DNT84"/>
    <mergeCell ref="DKP84:DKU84"/>
    <mergeCell ref="DKW84:DLB84"/>
    <mergeCell ref="DLD84:DLI84"/>
    <mergeCell ref="DLK84:DLP84"/>
    <mergeCell ref="DLR84:DLW84"/>
    <mergeCell ref="DLY84:DMD84"/>
    <mergeCell ref="DIZ84:DJE84"/>
    <mergeCell ref="DJG84:DJL84"/>
    <mergeCell ref="DJN84:DJS84"/>
    <mergeCell ref="DJU84:DJZ84"/>
    <mergeCell ref="DKB84:DKG84"/>
    <mergeCell ref="DKI84:DKN84"/>
    <mergeCell ref="DHJ84:DHO84"/>
    <mergeCell ref="DHQ84:DHV84"/>
    <mergeCell ref="DHX84:DIC84"/>
    <mergeCell ref="DIE84:DIJ84"/>
    <mergeCell ref="DIL84:DIQ84"/>
    <mergeCell ref="DIS84:DIX84"/>
    <mergeCell ref="DFT84:DFY84"/>
    <mergeCell ref="DGA84:DGF84"/>
    <mergeCell ref="DGH84:DGM84"/>
    <mergeCell ref="DGO84:DGT84"/>
    <mergeCell ref="DGV84:DHA84"/>
    <mergeCell ref="DHC84:DHH84"/>
    <mergeCell ref="DED84:DEI84"/>
    <mergeCell ref="DEK84:DEP84"/>
    <mergeCell ref="DER84:DEW84"/>
    <mergeCell ref="DEY84:DFD84"/>
    <mergeCell ref="DFF84:DFK84"/>
    <mergeCell ref="DFM84:DFR84"/>
    <mergeCell ref="DCN84:DCS84"/>
    <mergeCell ref="DCU84:DCZ84"/>
    <mergeCell ref="DDB84:DDG84"/>
    <mergeCell ref="DDI84:DDN84"/>
    <mergeCell ref="DDP84:DDU84"/>
    <mergeCell ref="DDW84:DEB84"/>
    <mergeCell ref="DAX84:DBC84"/>
    <mergeCell ref="DBE84:DBJ84"/>
    <mergeCell ref="DBL84:DBQ84"/>
    <mergeCell ref="DBS84:DBX84"/>
    <mergeCell ref="DBZ84:DCE84"/>
    <mergeCell ref="DCG84:DCL84"/>
    <mergeCell ref="CZH84:CZM84"/>
    <mergeCell ref="CZO84:CZT84"/>
    <mergeCell ref="CZV84:DAA84"/>
    <mergeCell ref="DAC84:DAH84"/>
    <mergeCell ref="DAJ84:DAO84"/>
    <mergeCell ref="DAQ84:DAV84"/>
    <mergeCell ref="CXR84:CXW84"/>
    <mergeCell ref="CXY84:CYD84"/>
    <mergeCell ref="CYF84:CYK84"/>
    <mergeCell ref="CYM84:CYR84"/>
    <mergeCell ref="CYT84:CYY84"/>
    <mergeCell ref="CZA84:CZF84"/>
    <mergeCell ref="CWB84:CWG84"/>
    <mergeCell ref="CWI84:CWN84"/>
    <mergeCell ref="CWP84:CWU84"/>
    <mergeCell ref="CWW84:CXB84"/>
    <mergeCell ref="CXD84:CXI84"/>
    <mergeCell ref="CXK84:CXP84"/>
    <mergeCell ref="CUL84:CUQ84"/>
    <mergeCell ref="CUS84:CUX84"/>
    <mergeCell ref="CUZ84:CVE84"/>
    <mergeCell ref="CVG84:CVL84"/>
    <mergeCell ref="CVN84:CVS84"/>
    <mergeCell ref="CVU84:CVZ84"/>
    <mergeCell ref="CSV84:CTA84"/>
    <mergeCell ref="CTC84:CTH84"/>
    <mergeCell ref="CTJ84:CTO84"/>
    <mergeCell ref="CTQ84:CTV84"/>
    <mergeCell ref="CTX84:CUC84"/>
    <mergeCell ref="CUE84:CUJ84"/>
    <mergeCell ref="CRF84:CRK84"/>
    <mergeCell ref="CRM84:CRR84"/>
    <mergeCell ref="CRT84:CRY84"/>
    <mergeCell ref="CSA84:CSF84"/>
    <mergeCell ref="CSH84:CSM84"/>
    <mergeCell ref="CSO84:CST84"/>
    <mergeCell ref="CPP84:CPU84"/>
    <mergeCell ref="CPW84:CQB84"/>
    <mergeCell ref="CQD84:CQI84"/>
    <mergeCell ref="CQK84:CQP84"/>
    <mergeCell ref="CQR84:CQW84"/>
    <mergeCell ref="CQY84:CRD84"/>
    <mergeCell ref="CNZ84:COE84"/>
    <mergeCell ref="COG84:COL84"/>
    <mergeCell ref="CON84:COS84"/>
    <mergeCell ref="COU84:COZ84"/>
    <mergeCell ref="CPB84:CPG84"/>
    <mergeCell ref="CPI84:CPN84"/>
    <mergeCell ref="CMJ84:CMO84"/>
    <mergeCell ref="CMQ84:CMV84"/>
    <mergeCell ref="CMX84:CNC84"/>
    <mergeCell ref="CNE84:CNJ84"/>
    <mergeCell ref="CNL84:CNQ84"/>
    <mergeCell ref="CNS84:CNX84"/>
    <mergeCell ref="CKT84:CKY84"/>
    <mergeCell ref="CLA84:CLF84"/>
    <mergeCell ref="CLH84:CLM84"/>
    <mergeCell ref="CLO84:CLT84"/>
    <mergeCell ref="CLV84:CMA84"/>
    <mergeCell ref="CMC84:CMH84"/>
    <mergeCell ref="CJD84:CJI84"/>
    <mergeCell ref="CJK84:CJP84"/>
    <mergeCell ref="CJR84:CJW84"/>
    <mergeCell ref="CJY84:CKD84"/>
    <mergeCell ref="CKF84:CKK84"/>
    <mergeCell ref="CKM84:CKR84"/>
    <mergeCell ref="CHN84:CHS84"/>
    <mergeCell ref="CHU84:CHZ84"/>
    <mergeCell ref="CIB84:CIG84"/>
    <mergeCell ref="CII84:CIN84"/>
    <mergeCell ref="CIP84:CIU84"/>
    <mergeCell ref="CIW84:CJB84"/>
    <mergeCell ref="CFX84:CGC84"/>
    <mergeCell ref="CGE84:CGJ84"/>
    <mergeCell ref="CGL84:CGQ84"/>
    <mergeCell ref="CGS84:CGX84"/>
    <mergeCell ref="CGZ84:CHE84"/>
    <mergeCell ref="CHG84:CHL84"/>
    <mergeCell ref="CEH84:CEM84"/>
    <mergeCell ref="CEO84:CET84"/>
    <mergeCell ref="CEV84:CFA84"/>
    <mergeCell ref="CFC84:CFH84"/>
    <mergeCell ref="CFJ84:CFO84"/>
    <mergeCell ref="CFQ84:CFV84"/>
    <mergeCell ref="CCR84:CCW84"/>
    <mergeCell ref="CCY84:CDD84"/>
    <mergeCell ref="CDF84:CDK84"/>
    <mergeCell ref="CDM84:CDR84"/>
    <mergeCell ref="CDT84:CDY84"/>
    <mergeCell ref="CEA84:CEF84"/>
    <mergeCell ref="CBB84:CBG84"/>
    <mergeCell ref="CBI84:CBN84"/>
    <mergeCell ref="CBP84:CBU84"/>
    <mergeCell ref="CBW84:CCB84"/>
    <mergeCell ref="CCD84:CCI84"/>
    <mergeCell ref="CCK84:CCP84"/>
    <mergeCell ref="BZL84:BZQ84"/>
    <mergeCell ref="BZS84:BZX84"/>
    <mergeCell ref="BZZ84:CAE84"/>
    <mergeCell ref="CAG84:CAL84"/>
    <mergeCell ref="CAN84:CAS84"/>
    <mergeCell ref="CAU84:CAZ84"/>
    <mergeCell ref="BXV84:BYA84"/>
    <mergeCell ref="BYC84:BYH84"/>
    <mergeCell ref="BYJ84:BYO84"/>
    <mergeCell ref="BYQ84:BYV84"/>
    <mergeCell ref="BYX84:BZC84"/>
    <mergeCell ref="BZE84:BZJ84"/>
    <mergeCell ref="BWF84:BWK84"/>
    <mergeCell ref="BWM84:BWR84"/>
    <mergeCell ref="BWT84:BWY84"/>
    <mergeCell ref="BXA84:BXF84"/>
    <mergeCell ref="BXH84:BXM84"/>
    <mergeCell ref="BXO84:BXT84"/>
    <mergeCell ref="BUP84:BUU84"/>
    <mergeCell ref="BUW84:BVB84"/>
    <mergeCell ref="BVD84:BVI84"/>
    <mergeCell ref="BVK84:BVP84"/>
    <mergeCell ref="BVR84:BVW84"/>
    <mergeCell ref="BVY84:BWD84"/>
    <mergeCell ref="BSZ84:BTE84"/>
    <mergeCell ref="BTG84:BTL84"/>
    <mergeCell ref="BTN84:BTS84"/>
    <mergeCell ref="BTU84:BTZ84"/>
    <mergeCell ref="BUB84:BUG84"/>
    <mergeCell ref="BUI84:BUN84"/>
    <mergeCell ref="BRJ84:BRO84"/>
    <mergeCell ref="BRQ84:BRV84"/>
    <mergeCell ref="BRX84:BSC84"/>
    <mergeCell ref="BSE84:BSJ84"/>
    <mergeCell ref="BSL84:BSQ84"/>
    <mergeCell ref="BSS84:BSX84"/>
    <mergeCell ref="BPT84:BPY84"/>
    <mergeCell ref="BQA84:BQF84"/>
    <mergeCell ref="BQH84:BQM84"/>
    <mergeCell ref="BQO84:BQT84"/>
    <mergeCell ref="BQV84:BRA84"/>
    <mergeCell ref="BRC84:BRH84"/>
    <mergeCell ref="BOD84:BOI84"/>
    <mergeCell ref="BOK84:BOP84"/>
    <mergeCell ref="BOR84:BOW84"/>
    <mergeCell ref="BOY84:BPD84"/>
    <mergeCell ref="BPF84:BPK84"/>
    <mergeCell ref="BPM84:BPR84"/>
    <mergeCell ref="BMN84:BMS84"/>
    <mergeCell ref="BMU84:BMZ84"/>
    <mergeCell ref="BNB84:BNG84"/>
    <mergeCell ref="BNI84:BNN84"/>
    <mergeCell ref="BNP84:BNU84"/>
    <mergeCell ref="BNW84:BOB84"/>
    <mergeCell ref="BKX84:BLC84"/>
    <mergeCell ref="BLE84:BLJ84"/>
    <mergeCell ref="BLL84:BLQ84"/>
    <mergeCell ref="BLS84:BLX84"/>
    <mergeCell ref="BLZ84:BME84"/>
    <mergeCell ref="BMG84:BML84"/>
    <mergeCell ref="BJH84:BJM84"/>
    <mergeCell ref="BJO84:BJT84"/>
    <mergeCell ref="BJV84:BKA84"/>
    <mergeCell ref="BKC84:BKH84"/>
    <mergeCell ref="BKJ84:BKO84"/>
    <mergeCell ref="BKQ84:BKV84"/>
    <mergeCell ref="BHR84:BHW84"/>
    <mergeCell ref="BHY84:BID84"/>
    <mergeCell ref="BIF84:BIK84"/>
    <mergeCell ref="BIM84:BIR84"/>
    <mergeCell ref="BIT84:BIY84"/>
    <mergeCell ref="BJA84:BJF84"/>
    <mergeCell ref="BGB84:BGG84"/>
    <mergeCell ref="BGI84:BGN84"/>
    <mergeCell ref="BGP84:BGU84"/>
    <mergeCell ref="BGW84:BHB84"/>
    <mergeCell ref="BHD84:BHI84"/>
    <mergeCell ref="BHK84:BHP84"/>
    <mergeCell ref="BEL84:BEQ84"/>
    <mergeCell ref="BES84:BEX84"/>
    <mergeCell ref="BEZ84:BFE84"/>
    <mergeCell ref="BFG84:BFL84"/>
    <mergeCell ref="BFN84:BFS84"/>
    <mergeCell ref="BFU84:BFZ84"/>
    <mergeCell ref="BCV84:BDA84"/>
    <mergeCell ref="BDC84:BDH84"/>
    <mergeCell ref="BDJ84:BDO84"/>
    <mergeCell ref="BDQ84:BDV84"/>
    <mergeCell ref="BDX84:BEC84"/>
    <mergeCell ref="BEE84:BEJ84"/>
    <mergeCell ref="BBF84:BBK84"/>
    <mergeCell ref="BBM84:BBR84"/>
    <mergeCell ref="BBT84:BBY84"/>
    <mergeCell ref="BCA84:BCF84"/>
    <mergeCell ref="BCH84:BCM84"/>
    <mergeCell ref="BCO84:BCT84"/>
    <mergeCell ref="AZP84:AZU84"/>
    <mergeCell ref="AZW84:BAB84"/>
    <mergeCell ref="BAD84:BAI84"/>
    <mergeCell ref="BAK84:BAP84"/>
    <mergeCell ref="BAR84:BAW84"/>
    <mergeCell ref="BAY84:BBD84"/>
    <mergeCell ref="AXZ84:AYE84"/>
    <mergeCell ref="AYG84:AYL84"/>
    <mergeCell ref="AYN84:AYS84"/>
    <mergeCell ref="AYU84:AYZ84"/>
    <mergeCell ref="AZB84:AZG84"/>
    <mergeCell ref="AZI84:AZN84"/>
    <mergeCell ref="AWJ84:AWO84"/>
    <mergeCell ref="AWQ84:AWV84"/>
    <mergeCell ref="AWX84:AXC84"/>
    <mergeCell ref="AXE84:AXJ84"/>
    <mergeCell ref="AXL84:AXQ84"/>
    <mergeCell ref="AXS84:AXX84"/>
    <mergeCell ref="AUT84:AUY84"/>
    <mergeCell ref="AVA84:AVF84"/>
    <mergeCell ref="AVH84:AVM84"/>
    <mergeCell ref="AVO84:AVT84"/>
    <mergeCell ref="AVV84:AWA84"/>
    <mergeCell ref="AWC84:AWH84"/>
    <mergeCell ref="ATD84:ATI84"/>
    <mergeCell ref="ATK84:ATP84"/>
    <mergeCell ref="ATR84:ATW84"/>
    <mergeCell ref="ATY84:AUD84"/>
    <mergeCell ref="AUF84:AUK84"/>
    <mergeCell ref="AUM84:AUR84"/>
    <mergeCell ref="ARN84:ARS84"/>
    <mergeCell ref="ARU84:ARZ84"/>
    <mergeCell ref="ASB84:ASG84"/>
    <mergeCell ref="ASI84:ASN84"/>
    <mergeCell ref="ASP84:ASU84"/>
    <mergeCell ref="ASW84:ATB84"/>
    <mergeCell ref="APX84:AQC84"/>
    <mergeCell ref="AQE84:AQJ84"/>
    <mergeCell ref="AQL84:AQQ84"/>
    <mergeCell ref="AQS84:AQX84"/>
    <mergeCell ref="AQZ84:ARE84"/>
    <mergeCell ref="ARG84:ARL84"/>
    <mergeCell ref="AOH84:AOM84"/>
    <mergeCell ref="AOO84:AOT84"/>
    <mergeCell ref="AOV84:APA84"/>
    <mergeCell ref="APC84:APH84"/>
    <mergeCell ref="APJ84:APO84"/>
    <mergeCell ref="APQ84:APV84"/>
    <mergeCell ref="AMR84:AMW84"/>
    <mergeCell ref="AMY84:AND84"/>
    <mergeCell ref="ANF84:ANK84"/>
    <mergeCell ref="ANM84:ANR84"/>
    <mergeCell ref="ANT84:ANY84"/>
    <mergeCell ref="AOA84:AOF84"/>
    <mergeCell ref="ALB84:ALG84"/>
    <mergeCell ref="ALI84:ALN84"/>
    <mergeCell ref="ALP84:ALU84"/>
    <mergeCell ref="ALW84:AMB84"/>
    <mergeCell ref="AMD84:AMI84"/>
    <mergeCell ref="AMK84:AMP84"/>
    <mergeCell ref="AJL84:AJQ84"/>
    <mergeCell ref="AJS84:AJX84"/>
    <mergeCell ref="AJZ84:AKE84"/>
    <mergeCell ref="AKG84:AKL84"/>
    <mergeCell ref="AKN84:AKS84"/>
    <mergeCell ref="AKU84:AKZ84"/>
    <mergeCell ref="AHV84:AIA84"/>
    <mergeCell ref="AIC84:AIH84"/>
    <mergeCell ref="AIJ84:AIO84"/>
    <mergeCell ref="AIQ84:AIV84"/>
    <mergeCell ref="AIX84:AJC84"/>
    <mergeCell ref="AJE84:AJJ84"/>
    <mergeCell ref="AGF84:AGK84"/>
    <mergeCell ref="AGM84:AGR84"/>
    <mergeCell ref="AGT84:AGY84"/>
    <mergeCell ref="AHA84:AHF84"/>
    <mergeCell ref="AHH84:AHM84"/>
    <mergeCell ref="AHO84:AHT84"/>
    <mergeCell ref="AEP84:AEU84"/>
    <mergeCell ref="AEW84:AFB84"/>
    <mergeCell ref="AFD84:AFI84"/>
    <mergeCell ref="AFK84:AFP84"/>
    <mergeCell ref="AFR84:AFW84"/>
    <mergeCell ref="AFY84:AGD84"/>
    <mergeCell ref="ACZ84:ADE84"/>
    <mergeCell ref="ADG84:ADL84"/>
    <mergeCell ref="ADN84:ADS84"/>
    <mergeCell ref="ADU84:ADZ84"/>
    <mergeCell ref="AEB84:AEG84"/>
    <mergeCell ref="AEI84:AEN84"/>
    <mergeCell ref="ABJ84:ABO84"/>
    <mergeCell ref="ABQ84:ABV84"/>
    <mergeCell ref="ABX84:ACC84"/>
    <mergeCell ref="ACE84:ACJ84"/>
    <mergeCell ref="ACL84:ACQ84"/>
    <mergeCell ref="ACS84:ACX84"/>
    <mergeCell ref="ZT84:ZY84"/>
    <mergeCell ref="AAA84:AAF84"/>
    <mergeCell ref="AAH84:AAM84"/>
    <mergeCell ref="AAO84:AAT84"/>
    <mergeCell ref="AAV84:ABA84"/>
    <mergeCell ref="ABC84:ABH84"/>
    <mergeCell ref="YD84:YI84"/>
    <mergeCell ref="YK84:YP84"/>
    <mergeCell ref="YR84:YW84"/>
    <mergeCell ref="YY84:ZD84"/>
    <mergeCell ref="ZF84:ZK84"/>
    <mergeCell ref="ZM84:ZR84"/>
    <mergeCell ref="WN84:WS84"/>
    <mergeCell ref="WU84:WZ84"/>
    <mergeCell ref="XB84:XG84"/>
    <mergeCell ref="XI84:XN84"/>
    <mergeCell ref="XP84:XU84"/>
    <mergeCell ref="XW84:YB84"/>
    <mergeCell ref="UX84:VC84"/>
    <mergeCell ref="VE84:VJ84"/>
    <mergeCell ref="VL84:VQ84"/>
    <mergeCell ref="VS84:VX84"/>
    <mergeCell ref="VZ84:WE84"/>
    <mergeCell ref="WG84:WL84"/>
    <mergeCell ref="TH84:TM84"/>
    <mergeCell ref="TO84:TT84"/>
    <mergeCell ref="TV84:UA84"/>
    <mergeCell ref="UC84:UH84"/>
    <mergeCell ref="UJ84:UO84"/>
    <mergeCell ref="UQ84:UV84"/>
    <mergeCell ref="RR84:RW84"/>
    <mergeCell ref="RY84:SD84"/>
    <mergeCell ref="SF84:SK84"/>
    <mergeCell ref="SM84:SR84"/>
    <mergeCell ref="ST84:SY84"/>
    <mergeCell ref="TA84:TF84"/>
    <mergeCell ref="QB84:QG84"/>
    <mergeCell ref="QI84:QN84"/>
    <mergeCell ref="QP84:QU84"/>
    <mergeCell ref="QW84:RB84"/>
    <mergeCell ref="RD84:RI84"/>
    <mergeCell ref="RK84:RP84"/>
    <mergeCell ref="OL84:OQ84"/>
    <mergeCell ref="OS84:OX84"/>
    <mergeCell ref="OZ84:PE84"/>
    <mergeCell ref="PG84:PL84"/>
    <mergeCell ref="PN84:PS84"/>
    <mergeCell ref="PU84:PZ84"/>
    <mergeCell ref="MV84:NA84"/>
    <mergeCell ref="NC84:NH84"/>
    <mergeCell ref="NJ84:NO84"/>
    <mergeCell ref="NQ84:NV84"/>
    <mergeCell ref="NX84:OC84"/>
    <mergeCell ref="OE84:OJ84"/>
    <mergeCell ref="LF84:LK84"/>
    <mergeCell ref="LM84:LR84"/>
    <mergeCell ref="LT84:LY84"/>
    <mergeCell ref="MA84:MF84"/>
    <mergeCell ref="MH84:MM84"/>
    <mergeCell ref="MO84:MT84"/>
    <mergeCell ref="JP84:JU84"/>
    <mergeCell ref="JW84:KB84"/>
    <mergeCell ref="KD84:KI84"/>
    <mergeCell ref="KK84:KP84"/>
    <mergeCell ref="KR84:KW84"/>
    <mergeCell ref="KY84:LD84"/>
    <mergeCell ref="HZ84:IE84"/>
    <mergeCell ref="IG84:IL84"/>
    <mergeCell ref="IN84:IS84"/>
    <mergeCell ref="IU84:IZ84"/>
    <mergeCell ref="JB84:JG84"/>
    <mergeCell ref="JI84:JN84"/>
    <mergeCell ref="GJ84:GO84"/>
    <mergeCell ref="GQ84:GV84"/>
    <mergeCell ref="GX84:HC84"/>
    <mergeCell ref="HE84:HJ84"/>
    <mergeCell ref="HL84:HQ84"/>
    <mergeCell ref="HS84:HX84"/>
    <mergeCell ref="ET84:EY84"/>
    <mergeCell ref="FA84:FF84"/>
    <mergeCell ref="FH84:FM84"/>
    <mergeCell ref="FO84:FT84"/>
    <mergeCell ref="FV84:GA84"/>
    <mergeCell ref="GC84:GH84"/>
    <mergeCell ref="DD84:DI84"/>
    <mergeCell ref="DK84:DP84"/>
    <mergeCell ref="DR84:DW84"/>
    <mergeCell ref="DY84:ED84"/>
    <mergeCell ref="EF84:EK84"/>
    <mergeCell ref="EM84:ER84"/>
    <mergeCell ref="BN84:BS84"/>
    <mergeCell ref="BU84:BZ84"/>
    <mergeCell ref="CB84:CG84"/>
    <mergeCell ref="CI84:CN84"/>
    <mergeCell ref="CP84:CU84"/>
    <mergeCell ref="CW84:DB84"/>
    <mergeCell ref="X84:AC84"/>
    <mergeCell ref="AE84:AJ84"/>
    <mergeCell ref="AL84:AQ84"/>
    <mergeCell ref="AS84:AX84"/>
    <mergeCell ref="AZ84:BE84"/>
    <mergeCell ref="BG84:BL84"/>
    <mergeCell ref="B80:G80"/>
    <mergeCell ref="B81:G81"/>
    <mergeCell ref="B83:G83"/>
    <mergeCell ref="B84:G84"/>
    <mergeCell ref="J84:O84"/>
    <mergeCell ref="Q84:V84"/>
    <mergeCell ref="B72:G72"/>
    <mergeCell ref="B73:G73"/>
    <mergeCell ref="B74:G74"/>
    <mergeCell ref="B75:G75"/>
    <mergeCell ref="B76:G76"/>
    <mergeCell ref="B77:G77"/>
    <mergeCell ref="B63:G63"/>
    <mergeCell ref="B64:G64"/>
    <mergeCell ref="B65:G65"/>
    <mergeCell ref="B66:G66"/>
    <mergeCell ref="B68:G68"/>
    <mergeCell ref="B69:G69"/>
    <mergeCell ref="B70:G70"/>
    <mergeCell ref="B16:G16"/>
    <mergeCell ref="B17:G17"/>
    <mergeCell ref="B18:G18"/>
    <mergeCell ref="B20:G20"/>
    <mergeCell ref="B21:G21"/>
    <mergeCell ref="B22:G22"/>
    <mergeCell ref="B9:G9"/>
    <mergeCell ref="B10:G10"/>
    <mergeCell ref="B12:G12"/>
    <mergeCell ref="B13:G13"/>
    <mergeCell ref="B14:G14"/>
    <mergeCell ref="B15:G15"/>
    <mergeCell ref="A2:G2"/>
    <mergeCell ref="B4:G4"/>
    <mergeCell ref="B5:G5"/>
    <mergeCell ref="B6:G6"/>
    <mergeCell ref="B7:G7"/>
    <mergeCell ref="B8:G8"/>
    <mergeCell ref="B56:G56"/>
    <mergeCell ref="B57:G57"/>
    <mergeCell ref="B59:G59"/>
    <mergeCell ref="B60:G60"/>
    <mergeCell ref="B61:G61"/>
    <mergeCell ref="B62:G62"/>
    <mergeCell ref="B50:G50"/>
    <mergeCell ref="B51:G51"/>
    <mergeCell ref="B52:G52"/>
    <mergeCell ref="B53:G53"/>
    <mergeCell ref="B54:G54"/>
    <mergeCell ref="B55:G55"/>
    <mergeCell ref="B43:G43"/>
    <mergeCell ref="B44:G44"/>
    <mergeCell ref="B45:G45"/>
    <mergeCell ref="B46:G46"/>
    <mergeCell ref="B47:G47"/>
    <mergeCell ref="B49:G49"/>
    <mergeCell ref="B36:G36"/>
    <mergeCell ref="B37:G37"/>
    <mergeCell ref="B39:G39"/>
    <mergeCell ref="B40:G40"/>
    <mergeCell ref="B41:G41"/>
    <mergeCell ref="B42:G42"/>
    <mergeCell ref="B29:G29"/>
    <mergeCell ref="B30:G30"/>
    <mergeCell ref="B32:G32"/>
    <mergeCell ref="B33:G33"/>
    <mergeCell ref="B34:G34"/>
    <mergeCell ref="B35:G35"/>
    <mergeCell ref="B23:G23"/>
    <mergeCell ref="B24:G24"/>
    <mergeCell ref="B25:G25"/>
    <mergeCell ref="B26:G26"/>
    <mergeCell ref="B27:G27"/>
    <mergeCell ref="B28:G2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27DF1-6A64-4195-B13A-218D455C65F6}">
  <dimension ref="B2:T1236"/>
  <sheetViews>
    <sheetView showGridLines="0" zoomScale="70" zoomScaleNormal="70" workbookViewId="0"/>
  </sheetViews>
  <sheetFormatPr baseColWidth="10" defaultColWidth="11.42578125" defaultRowHeight="14.25" x14ac:dyDescent="0.25"/>
  <cols>
    <col min="1" max="1" width="11.42578125" style="191"/>
    <col min="2" max="2" width="62.7109375" style="191" customWidth="1"/>
    <col min="3" max="3" width="33" style="191" customWidth="1"/>
    <col min="4" max="4" width="22.140625" style="191" customWidth="1"/>
    <col min="5" max="5" width="19.85546875" style="191" customWidth="1"/>
    <col min="6" max="6" width="24.42578125" style="193" bestFit="1" customWidth="1"/>
    <col min="7" max="7" width="25" style="191" customWidth="1"/>
    <col min="8" max="8" width="34.140625" style="191" customWidth="1"/>
    <col min="9" max="9" width="20.28515625" style="191" customWidth="1"/>
    <col min="10" max="10" width="21.42578125" style="191" customWidth="1"/>
    <col min="11" max="12" width="15" style="191" customWidth="1"/>
    <col min="13" max="13" width="14.42578125" style="191" customWidth="1"/>
    <col min="14" max="16384" width="11.42578125" style="191"/>
  </cols>
  <sheetData>
    <row r="2" spans="2:10" ht="29.25" customHeight="1" x14ac:dyDescent="0.25">
      <c r="B2" s="681" t="s">
        <v>631</v>
      </c>
      <c r="C2" s="681"/>
      <c r="D2" s="681"/>
      <c r="E2" s="681"/>
      <c r="F2" s="681"/>
      <c r="G2" s="681"/>
      <c r="H2" s="681"/>
      <c r="I2" s="681"/>
      <c r="J2" s="681"/>
    </row>
    <row r="5" spans="2:10" x14ac:dyDescent="0.25">
      <c r="B5" s="192" t="s">
        <v>632</v>
      </c>
    </row>
    <row r="6" spans="2:10" x14ac:dyDescent="0.25">
      <c r="B6" s="194" t="str">
        <f>+B190</f>
        <v>1. Costos/Gastos de Personal: Honorarios</v>
      </c>
    </row>
    <row r="7" spans="2:10" ht="28.5" x14ac:dyDescent="0.25">
      <c r="B7" s="194" t="str">
        <f>+B231</f>
        <v xml:space="preserve">2. Costos y/o gastos de viaje: transporte, alojamiento y alimentación </v>
      </c>
    </row>
    <row r="8" spans="2:10" x14ac:dyDescent="0.25">
      <c r="B8" s="194" t="str">
        <f>+B356</f>
        <v>3. Costos  administrativos</v>
      </c>
    </row>
    <row r="9" spans="2:10" x14ac:dyDescent="0.25">
      <c r="B9" s="194" t="str">
        <f>+B411</f>
        <v>4. Costos actividades grupales</v>
      </c>
    </row>
    <row r="10" spans="2:10" x14ac:dyDescent="0.25">
      <c r="B10" s="194" t="str">
        <f>+B460</f>
        <v xml:space="preserve">5. Capacitación y Formación </v>
      </c>
    </row>
    <row r="11" spans="2:10" x14ac:dyDescent="0.25">
      <c r="B11" s="194" t="str">
        <f>+B539</f>
        <v>6. Promoción  y comunicación</v>
      </c>
    </row>
    <row r="12" spans="2:10" x14ac:dyDescent="0.25">
      <c r="B12" s="194" t="str">
        <f>+B645</f>
        <v>7. Actividades para comercialización</v>
      </c>
    </row>
    <row r="13" spans="2:10" x14ac:dyDescent="0.25">
      <c r="B13" s="194" t="str">
        <f>+B702</f>
        <v>8. Sistemas de información y seguimiento</v>
      </c>
    </row>
    <row r="14" spans="2:10" x14ac:dyDescent="0.25">
      <c r="B14" s="194" t="str">
        <f>+B717</f>
        <v xml:space="preserve">9. Certificaciones </v>
      </c>
    </row>
    <row r="15" spans="2:10" x14ac:dyDescent="0.25">
      <c r="B15" s="194" t="str">
        <f>+B771</f>
        <v xml:space="preserve">10. Análisis de laboratorios </v>
      </c>
    </row>
    <row r="16" spans="2:10" x14ac:dyDescent="0.25">
      <c r="B16" s="194" t="str">
        <f>+B796</f>
        <v xml:space="preserve">11 . Incentivos </v>
      </c>
    </row>
    <row r="19" spans="2:14" ht="29.25" customHeight="1" x14ac:dyDescent="0.25">
      <c r="B19" s="198" t="s">
        <v>2191</v>
      </c>
    </row>
    <row r="20" spans="2:14" x14ac:dyDescent="0.25">
      <c r="B20" s="218"/>
    </row>
    <row r="21" spans="2:14" x14ac:dyDescent="0.25">
      <c r="B21" s="198" t="s">
        <v>634</v>
      </c>
      <c r="C21" s="196">
        <v>10</v>
      </c>
    </row>
    <row r="22" spans="2:14" x14ac:dyDescent="0.25">
      <c r="B22" s="198" t="s">
        <v>635</v>
      </c>
      <c r="C22" s="196">
        <v>8</v>
      </c>
    </row>
    <row r="23" spans="2:14" x14ac:dyDescent="0.25">
      <c r="B23" s="198" t="s">
        <v>636</v>
      </c>
      <c r="C23" s="197">
        <f>SUM(C21:C22)</f>
        <v>18</v>
      </c>
    </row>
    <row r="24" spans="2:14" x14ac:dyDescent="0.25">
      <c r="B24" s="198" t="s">
        <v>637</v>
      </c>
      <c r="C24" s="197">
        <v>10</v>
      </c>
    </row>
    <row r="25" spans="2:14" x14ac:dyDescent="0.25">
      <c r="B25" s="198" t="s">
        <v>638</v>
      </c>
      <c r="C25" s="197">
        <v>26</v>
      </c>
    </row>
    <row r="27" spans="2:14" ht="26.1" customHeight="1" x14ac:dyDescent="0.25">
      <c r="B27" s="198" t="s">
        <v>639</v>
      </c>
      <c r="E27" s="199"/>
      <c r="F27" s="200"/>
    </row>
    <row r="28" spans="2:14" ht="12" customHeight="1" x14ac:dyDescent="0.25">
      <c r="E28" s="200"/>
      <c r="F28" s="200"/>
    </row>
    <row r="29" spans="2:14" ht="36.950000000000003" customHeight="1" x14ac:dyDescent="0.25">
      <c r="B29" s="201" t="s">
        <v>633</v>
      </c>
      <c r="C29" s="201" t="s">
        <v>640</v>
      </c>
      <c r="D29" s="201" t="s">
        <v>641</v>
      </c>
      <c r="E29" s="202" t="s">
        <v>642</v>
      </c>
      <c r="F29" s="201" t="s">
        <v>643</v>
      </c>
      <c r="G29" s="201" t="s">
        <v>644</v>
      </c>
      <c r="H29" s="203" t="s">
        <v>645</v>
      </c>
      <c r="I29" s="201" t="s">
        <v>646</v>
      </c>
      <c r="J29" s="201" t="s">
        <v>647</v>
      </c>
      <c r="L29" s="660" t="s">
        <v>648</v>
      </c>
      <c r="M29" s="661"/>
      <c r="N29" s="662"/>
    </row>
    <row r="30" spans="2:14" ht="20.100000000000001" customHeight="1" x14ac:dyDescent="0.25">
      <c r="B30" s="656" t="s">
        <v>649</v>
      </c>
      <c r="C30" s="204" t="s">
        <v>650</v>
      </c>
      <c r="D30" s="205">
        <v>11</v>
      </c>
      <c r="E30" s="206">
        <f>D30/D$71</f>
        <v>2.1238801359283287E-4</v>
      </c>
      <c r="F30" s="205">
        <v>391</v>
      </c>
      <c r="G30" s="206">
        <f>F30/F$71</f>
        <v>2.1677085712638351E-4</v>
      </c>
      <c r="H30" s="207">
        <v>4.3928849999999997</v>
      </c>
      <c r="I30" s="206">
        <f>H30/H$71</f>
        <v>2.1686413008603194E-4</v>
      </c>
      <c r="J30" s="204" t="s">
        <v>651</v>
      </c>
      <c r="L30" s="659" t="s">
        <v>652</v>
      </c>
      <c r="M30" s="659"/>
      <c r="N30" s="659"/>
    </row>
    <row r="31" spans="2:14" ht="20.100000000000001" customHeight="1" x14ac:dyDescent="0.25">
      <c r="B31" s="656"/>
      <c r="C31" s="204" t="s">
        <v>653</v>
      </c>
      <c r="D31" s="205">
        <v>674</v>
      </c>
      <c r="E31" s="206">
        <f t="shared" ref="E31:E70" si="0">D31/D$71</f>
        <v>1.3013592832869941E-2</v>
      </c>
      <c r="F31" s="209">
        <v>20271</v>
      </c>
      <c r="G31" s="206">
        <f t="shared" ref="G31:G70" si="1">F31/F$71</f>
        <v>1.123826609925555E-2</v>
      </c>
      <c r="H31" s="207">
        <v>227.744685</v>
      </c>
      <c r="I31" s="206">
        <f t="shared" ref="I31:I70" si="2">H31/H$71</f>
        <v>1.1243101741621365E-2</v>
      </c>
      <c r="J31" s="210" t="s">
        <v>654</v>
      </c>
      <c r="L31" s="659" t="s">
        <v>655</v>
      </c>
      <c r="M31" s="659"/>
      <c r="N31" s="659"/>
    </row>
    <row r="32" spans="2:14" ht="20.100000000000001" customHeight="1" x14ac:dyDescent="0.25">
      <c r="B32" s="656"/>
      <c r="C32" s="211" t="s">
        <v>656</v>
      </c>
      <c r="D32" s="205">
        <v>129</v>
      </c>
      <c r="E32" s="206">
        <f t="shared" si="0"/>
        <v>2.4907321594068582E-3</v>
      </c>
      <c r="F32" s="209">
        <v>2468</v>
      </c>
      <c r="G32" s="206">
        <f t="shared" si="1"/>
        <v>1.3682620853910858E-3</v>
      </c>
      <c r="H32" s="207">
        <v>27.727979999999999</v>
      </c>
      <c r="I32" s="206">
        <f t="shared" si="2"/>
        <v>1.3688508262207847E-3</v>
      </c>
      <c r="J32" s="210" t="s">
        <v>657</v>
      </c>
      <c r="L32" s="659" t="s">
        <v>658</v>
      </c>
      <c r="M32" s="659"/>
      <c r="N32" s="659"/>
    </row>
    <row r="33" spans="2:14" ht="20.100000000000001" customHeight="1" x14ac:dyDescent="0.25">
      <c r="B33" s="656"/>
      <c r="C33" s="211" t="s">
        <v>659</v>
      </c>
      <c r="D33" s="205">
        <v>181</v>
      </c>
      <c r="E33" s="206">
        <f t="shared" si="0"/>
        <v>3.4947482236638862E-3</v>
      </c>
      <c r="F33" s="209">
        <v>4010</v>
      </c>
      <c r="G33" s="206">
        <f t="shared" si="1"/>
        <v>2.2231486881759536E-3</v>
      </c>
      <c r="H33" s="207">
        <v>45.052349999999997</v>
      </c>
      <c r="I33" s="206">
        <f t="shared" si="2"/>
        <v>2.2241052727493302E-3</v>
      </c>
      <c r="J33" s="210" t="s">
        <v>660</v>
      </c>
      <c r="L33" s="659" t="s">
        <v>661</v>
      </c>
      <c r="M33" s="659"/>
      <c r="N33" s="659"/>
    </row>
    <row r="34" spans="2:14" ht="20.100000000000001" customHeight="1" x14ac:dyDescent="0.25">
      <c r="B34" s="656" t="s">
        <v>662</v>
      </c>
      <c r="C34" s="211" t="s">
        <v>663</v>
      </c>
      <c r="D34" s="209">
        <v>13005</v>
      </c>
      <c r="E34" s="206">
        <f t="shared" si="0"/>
        <v>0.25110055607043558</v>
      </c>
      <c r="F34" s="209">
        <v>159206</v>
      </c>
      <c r="G34" s="206">
        <f t="shared" si="1"/>
        <v>8.8263992531107449E-2</v>
      </c>
      <c r="H34" s="207">
        <v>313.27674000000002</v>
      </c>
      <c r="I34" s="206">
        <f t="shared" si="2"/>
        <v>1.5465573921531754E-2</v>
      </c>
      <c r="J34" s="210" t="s">
        <v>664</v>
      </c>
      <c r="L34" s="659" t="s">
        <v>665</v>
      </c>
      <c r="M34" s="659"/>
      <c r="N34" s="659"/>
    </row>
    <row r="35" spans="2:14" ht="20.100000000000001" customHeight="1" x14ac:dyDescent="0.25">
      <c r="B35" s="656"/>
      <c r="C35" s="211" t="s">
        <v>666</v>
      </c>
      <c r="D35" s="209">
        <v>4489</v>
      </c>
      <c r="E35" s="206">
        <f t="shared" si="0"/>
        <v>8.6673617547111517E-2</v>
      </c>
      <c r="F35" s="209">
        <v>27884</v>
      </c>
      <c r="G35" s="206">
        <f t="shared" si="1"/>
        <v>1.5458922199775136E-2</v>
      </c>
      <c r="H35" s="207">
        <v>1788.69741</v>
      </c>
      <c r="I35" s="206">
        <f t="shared" si="2"/>
        <v>8.8302859693979802E-2</v>
      </c>
      <c r="J35" s="210" t="s">
        <v>667</v>
      </c>
      <c r="L35" s="659" t="s">
        <v>668</v>
      </c>
      <c r="M35" s="659"/>
      <c r="N35" s="659"/>
    </row>
    <row r="36" spans="2:14" ht="20.100000000000001" customHeight="1" x14ac:dyDescent="0.25">
      <c r="B36" s="656" t="s">
        <v>669</v>
      </c>
      <c r="C36" s="211" t="s">
        <v>670</v>
      </c>
      <c r="D36" s="209">
        <v>1752</v>
      </c>
      <c r="E36" s="206">
        <f t="shared" si="0"/>
        <v>3.3827618164967564E-2</v>
      </c>
      <c r="F36" s="209">
        <v>193653</v>
      </c>
      <c r="G36" s="206">
        <f t="shared" si="1"/>
        <v>0.10736144960382492</v>
      </c>
      <c r="H36" s="207">
        <v>2175.6914550000001</v>
      </c>
      <c r="I36" s="206">
        <f t="shared" si="2"/>
        <v>0.10740764548222596</v>
      </c>
      <c r="J36" s="210" t="s">
        <v>671</v>
      </c>
      <c r="L36" s="659" t="s">
        <v>672</v>
      </c>
      <c r="M36" s="659"/>
      <c r="N36" s="659"/>
    </row>
    <row r="37" spans="2:14" ht="20.100000000000001" customHeight="1" x14ac:dyDescent="0.25">
      <c r="B37" s="656"/>
      <c r="C37" s="211" t="s">
        <v>673</v>
      </c>
      <c r="D37" s="209">
        <v>18079</v>
      </c>
      <c r="E37" s="206">
        <f t="shared" si="0"/>
        <v>0.34906935434043868</v>
      </c>
      <c r="F37" s="209">
        <v>807641</v>
      </c>
      <c r="G37" s="206">
        <f t="shared" si="1"/>
        <v>0.44775711463020335</v>
      </c>
      <c r="H37" s="207">
        <v>9073.8466349999999</v>
      </c>
      <c r="I37" s="206">
        <f t="shared" si="2"/>
        <v>0.44794977720412515</v>
      </c>
      <c r="J37" s="210" t="s">
        <v>674</v>
      </c>
      <c r="L37" s="659" t="s">
        <v>675</v>
      </c>
      <c r="M37" s="659"/>
      <c r="N37" s="659"/>
    </row>
    <row r="38" spans="2:14" ht="20.100000000000001" customHeight="1" x14ac:dyDescent="0.25">
      <c r="B38" s="656"/>
      <c r="C38" s="211" t="s">
        <v>676</v>
      </c>
      <c r="D38" s="209">
        <v>1454</v>
      </c>
      <c r="E38" s="206">
        <f t="shared" si="0"/>
        <v>2.8073833796725362E-2</v>
      </c>
      <c r="F38" s="209">
        <v>212920</v>
      </c>
      <c r="G38" s="206">
        <f t="shared" si="1"/>
        <v>0.1180430969292828</v>
      </c>
      <c r="H38" s="207">
        <v>2392.1561999999999</v>
      </c>
      <c r="I38" s="206">
        <f t="shared" si="2"/>
        <v>0.11809388894608164</v>
      </c>
      <c r="J38" s="210" t="s">
        <v>677</v>
      </c>
      <c r="L38" s="659" t="s">
        <v>678</v>
      </c>
      <c r="M38" s="659"/>
      <c r="N38" s="659"/>
    </row>
    <row r="39" spans="2:14" ht="20.100000000000001" customHeight="1" x14ac:dyDescent="0.25">
      <c r="B39" s="656" t="s">
        <v>679</v>
      </c>
      <c r="C39" s="211" t="s">
        <v>680</v>
      </c>
      <c r="D39" s="209">
        <v>1471</v>
      </c>
      <c r="E39" s="206">
        <f t="shared" si="0"/>
        <v>2.8402069817732467E-2</v>
      </c>
      <c r="F39" s="209">
        <v>7571</v>
      </c>
      <c r="G39" s="206">
        <f t="shared" si="1"/>
        <v>4.1973712514164953E-3</v>
      </c>
      <c r="H39" s="207">
        <v>85.060185000000004</v>
      </c>
      <c r="I39" s="206">
        <f t="shared" si="2"/>
        <v>4.199177311717003E-3</v>
      </c>
      <c r="J39" s="210" t="s">
        <v>681</v>
      </c>
      <c r="L39" s="659" t="s">
        <v>682</v>
      </c>
      <c r="M39" s="659"/>
      <c r="N39" s="659"/>
    </row>
    <row r="40" spans="2:14" ht="20.100000000000001" customHeight="1" x14ac:dyDescent="0.25">
      <c r="B40" s="656"/>
      <c r="C40" s="211" t="s">
        <v>683</v>
      </c>
      <c r="D40" s="209">
        <v>422</v>
      </c>
      <c r="E40" s="206">
        <f t="shared" si="0"/>
        <v>8.1479765214704982E-3</v>
      </c>
      <c r="F40" s="209">
        <v>3179</v>
      </c>
      <c r="G40" s="206">
        <f t="shared" si="1"/>
        <v>1.7624413166362485E-3</v>
      </c>
      <c r="H40" s="207">
        <v>35.716065</v>
      </c>
      <c r="I40" s="206">
        <f t="shared" si="2"/>
        <v>1.7631996663516512E-3</v>
      </c>
      <c r="J40" s="210" t="s">
        <v>684</v>
      </c>
      <c r="L40" s="659" t="s">
        <v>685</v>
      </c>
      <c r="M40" s="659"/>
      <c r="N40" s="659"/>
    </row>
    <row r="41" spans="2:14" ht="20.100000000000001" customHeight="1" x14ac:dyDescent="0.25">
      <c r="B41" s="656"/>
      <c r="C41" s="211" t="s">
        <v>686</v>
      </c>
      <c r="D41" s="209">
        <v>62</v>
      </c>
      <c r="E41" s="206">
        <f t="shared" si="0"/>
        <v>1.197096076614149E-3</v>
      </c>
      <c r="F41" s="209">
        <v>420</v>
      </c>
      <c r="G41" s="206">
        <f t="shared" si="1"/>
        <v>2.328484910308979E-4</v>
      </c>
      <c r="H41" s="207">
        <v>4.7187000000000001</v>
      </c>
      <c r="I41" s="206">
        <f t="shared" si="2"/>
        <v>2.3294868193384508E-4</v>
      </c>
      <c r="J41" s="210" t="s">
        <v>687</v>
      </c>
      <c r="L41" s="659" t="s">
        <v>688</v>
      </c>
      <c r="M41" s="659"/>
      <c r="N41" s="659"/>
    </row>
    <row r="42" spans="2:14" ht="20.100000000000001" customHeight="1" x14ac:dyDescent="0.25">
      <c r="B42" s="656" t="s">
        <v>689</v>
      </c>
      <c r="C42" s="211" t="s">
        <v>690</v>
      </c>
      <c r="D42" s="209">
        <v>32</v>
      </c>
      <c r="E42" s="206">
        <f t="shared" si="0"/>
        <v>6.1785603954278654E-4</v>
      </c>
      <c r="F42" s="209">
        <v>1226</v>
      </c>
      <c r="G42" s="206">
        <f t="shared" si="1"/>
        <v>6.7969583334257335E-4</v>
      </c>
      <c r="H42" s="207">
        <v>13.77411</v>
      </c>
      <c r="I42" s="206">
        <f t="shared" si="2"/>
        <v>6.7998829535927162E-4</v>
      </c>
      <c r="J42" s="210" t="s">
        <v>691</v>
      </c>
      <c r="L42" s="659" t="s">
        <v>692</v>
      </c>
      <c r="M42" s="659"/>
      <c r="N42" s="659"/>
    </row>
    <row r="43" spans="2:14" ht="20.100000000000001" customHeight="1" x14ac:dyDescent="0.25">
      <c r="B43" s="656"/>
      <c r="C43" s="211" t="s">
        <v>693</v>
      </c>
      <c r="D43" s="209">
        <v>224</v>
      </c>
      <c r="E43" s="206">
        <f t="shared" si="0"/>
        <v>4.3249922767995058E-3</v>
      </c>
      <c r="F43" s="209">
        <v>8781</v>
      </c>
      <c r="G43" s="206">
        <f t="shared" si="1"/>
        <v>4.8681966660531293E-3</v>
      </c>
      <c r="H43" s="207">
        <v>98.654534999999996</v>
      </c>
      <c r="I43" s="206">
        <f t="shared" si="2"/>
        <v>4.8702913715740325E-3</v>
      </c>
      <c r="J43" s="210" t="s">
        <v>694</v>
      </c>
    </row>
    <row r="44" spans="2:14" ht="20.100000000000001" customHeight="1" x14ac:dyDescent="0.25">
      <c r="B44" s="656"/>
      <c r="C44" s="211" t="s">
        <v>695</v>
      </c>
      <c r="D44" s="209">
        <v>34</v>
      </c>
      <c r="E44" s="206">
        <f t="shared" si="0"/>
        <v>6.5647204201421065E-4</v>
      </c>
      <c r="F44" s="209">
        <v>2198</v>
      </c>
      <c r="G44" s="206">
        <f t="shared" si="1"/>
        <v>1.2185737697283656E-3</v>
      </c>
      <c r="H44" s="207">
        <v>24.69453</v>
      </c>
      <c r="I44" s="206">
        <f t="shared" si="2"/>
        <v>1.2190981021204558E-3</v>
      </c>
      <c r="J44" s="210" t="s">
        <v>696</v>
      </c>
    </row>
    <row r="45" spans="2:14" ht="20.100000000000001" customHeight="1" x14ac:dyDescent="0.25">
      <c r="B45" s="656"/>
      <c r="C45" s="211" t="s">
        <v>697</v>
      </c>
      <c r="D45" s="209">
        <v>27</v>
      </c>
      <c r="E45" s="206">
        <f t="shared" si="0"/>
        <v>5.2131603336422617E-4</v>
      </c>
      <c r="F45" s="209">
        <v>766</v>
      </c>
      <c r="G45" s="206">
        <f t="shared" si="1"/>
        <v>4.2467129554682806E-4</v>
      </c>
      <c r="H45" s="207">
        <v>8.6060099999999995</v>
      </c>
      <c r="I45" s="206">
        <f t="shared" si="2"/>
        <v>4.2485402466982218E-4</v>
      </c>
      <c r="J45" s="210" t="s">
        <v>698</v>
      </c>
    </row>
    <row r="46" spans="2:14" ht="20.100000000000001" customHeight="1" x14ac:dyDescent="0.25">
      <c r="B46" s="656"/>
      <c r="C46" s="204" t="s">
        <v>699</v>
      </c>
      <c r="D46" s="209">
        <v>20</v>
      </c>
      <c r="E46" s="206">
        <f t="shared" si="0"/>
        <v>3.8616002471424159E-4</v>
      </c>
      <c r="F46" s="209">
        <v>254</v>
      </c>
      <c r="G46" s="206">
        <f t="shared" si="1"/>
        <v>1.408178969567811E-4</v>
      </c>
      <c r="H46" s="207">
        <v>2.8536899999999998</v>
      </c>
      <c r="I46" s="206">
        <f t="shared" si="2"/>
        <v>1.4087848859808724E-4</v>
      </c>
      <c r="J46" s="210" t="s">
        <v>700</v>
      </c>
    </row>
    <row r="47" spans="2:14" ht="20.100000000000001" customHeight="1" x14ac:dyDescent="0.25">
      <c r="B47" s="656"/>
      <c r="C47" s="204" t="s">
        <v>701</v>
      </c>
      <c r="D47" s="209">
        <v>206</v>
      </c>
      <c r="E47" s="206">
        <f t="shared" si="0"/>
        <v>3.977448254556688E-3</v>
      </c>
      <c r="F47" s="209">
        <v>8234</v>
      </c>
      <c r="G47" s="206">
        <f t="shared" si="1"/>
        <v>4.5649392265438406E-3</v>
      </c>
      <c r="H47" s="207">
        <v>92.508989999999997</v>
      </c>
      <c r="I47" s="206">
        <f t="shared" si="2"/>
        <v>4.5669034453411431E-3</v>
      </c>
      <c r="J47" s="210" t="s">
        <v>702</v>
      </c>
    </row>
    <row r="48" spans="2:14" ht="20.100000000000001" customHeight="1" x14ac:dyDescent="0.25">
      <c r="B48" s="656"/>
      <c r="C48" s="204" t="s">
        <v>703</v>
      </c>
      <c r="D48" s="209">
        <v>62</v>
      </c>
      <c r="E48" s="206">
        <f t="shared" si="0"/>
        <v>1.197096076614149E-3</v>
      </c>
      <c r="F48" s="209">
        <v>5780</v>
      </c>
      <c r="G48" s="206">
        <f t="shared" si="1"/>
        <v>3.2044387575204517E-3</v>
      </c>
      <c r="H48" s="207">
        <v>64.938299999999998</v>
      </c>
      <c r="I48" s="206">
        <f t="shared" si="2"/>
        <v>3.20581757518482E-3</v>
      </c>
      <c r="J48" s="210" t="s">
        <v>704</v>
      </c>
    </row>
    <row r="49" spans="2:10" ht="20.100000000000001" customHeight="1" x14ac:dyDescent="0.25">
      <c r="B49" s="656" t="s">
        <v>705</v>
      </c>
      <c r="C49" s="204" t="s">
        <v>706</v>
      </c>
      <c r="D49" s="209">
        <v>219</v>
      </c>
      <c r="E49" s="206">
        <f t="shared" si="0"/>
        <v>4.2284522706209455E-3</v>
      </c>
      <c r="F49" s="209">
        <v>5780</v>
      </c>
      <c r="G49" s="206">
        <f t="shared" si="1"/>
        <v>3.2044387575204517E-3</v>
      </c>
      <c r="H49" s="207">
        <v>96.205304999999996</v>
      </c>
      <c r="I49" s="206">
        <f t="shared" si="2"/>
        <v>4.7493799128559885E-3</v>
      </c>
      <c r="J49" s="210" t="s">
        <v>707</v>
      </c>
    </row>
    <row r="50" spans="2:10" ht="20.100000000000001" customHeight="1" x14ac:dyDescent="0.25">
      <c r="B50" s="656"/>
      <c r="C50" s="204" t="s">
        <v>708</v>
      </c>
      <c r="D50" s="209">
        <v>530</v>
      </c>
      <c r="E50" s="206">
        <f t="shared" si="0"/>
        <v>1.0233240654927402E-2</v>
      </c>
      <c r="F50" s="209">
        <v>15299</v>
      </c>
      <c r="G50" s="206">
        <f t="shared" si="1"/>
        <v>8.4817834863850153E-3</v>
      </c>
      <c r="H50" s="207">
        <v>171.884265</v>
      </c>
      <c r="I50" s="206">
        <f t="shared" si="2"/>
        <v>8.4854330592997514E-3</v>
      </c>
      <c r="J50" s="210" t="s">
        <v>709</v>
      </c>
    </row>
    <row r="51" spans="2:10" ht="20.100000000000001" customHeight="1" x14ac:dyDescent="0.25">
      <c r="B51" s="656"/>
      <c r="C51" s="204" t="s">
        <v>710</v>
      </c>
      <c r="D51" s="209">
        <v>26</v>
      </c>
      <c r="E51" s="206">
        <f t="shared" si="0"/>
        <v>5.0200803212851401E-4</v>
      </c>
      <c r="F51" s="209">
        <v>780</v>
      </c>
      <c r="G51" s="206">
        <f t="shared" si="1"/>
        <v>4.3243291191452464E-4</v>
      </c>
      <c r="H51" s="207">
        <v>8.7632999999999992</v>
      </c>
      <c r="I51" s="206">
        <f t="shared" si="2"/>
        <v>4.3261898073428367E-4</v>
      </c>
      <c r="J51" s="210" t="s">
        <v>711</v>
      </c>
    </row>
    <row r="52" spans="2:10" ht="20.100000000000001" customHeight="1" x14ac:dyDescent="0.25">
      <c r="B52" s="656"/>
      <c r="C52" s="204" t="s">
        <v>712</v>
      </c>
      <c r="D52" s="209">
        <v>840</v>
      </c>
      <c r="E52" s="206">
        <f t="shared" si="0"/>
        <v>1.6218721037998145E-2</v>
      </c>
      <c r="F52" s="209">
        <v>43116</v>
      </c>
      <c r="G52" s="206">
        <f t="shared" si="1"/>
        <v>2.390356080782903E-2</v>
      </c>
      <c r="H52" s="207">
        <v>484.40825999999998</v>
      </c>
      <c r="I52" s="206">
        <f t="shared" si="2"/>
        <v>2.3913846119665867E-2</v>
      </c>
      <c r="J52" s="210" t="s">
        <v>713</v>
      </c>
    </row>
    <row r="53" spans="2:10" ht="20.100000000000001" customHeight="1" x14ac:dyDescent="0.25">
      <c r="B53" s="656"/>
      <c r="C53" s="204" t="s">
        <v>714</v>
      </c>
      <c r="D53" s="209">
        <v>67</v>
      </c>
      <c r="E53" s="206">
        <f t="shared" si="0"/>
        <v>1.2936360827927092E-3</v>
      </c>
      <c r="F53" s="209">
        <v>1617</v>
      </c>
      <c r="G53" s="206">
        <f t="shared" si="1"/>
        <v>8.9646669046895681E-4</v>
      </c>
      <c r="H53" s="207">
        <v>18.166995</v>
      </c>
      <c r="I53" s="206">
        <f t="shared" si="2"/>
        <v>8.9685242544530351E-4</v>
      </c>
      <c r="J53" s="210" t="s">
        <v>715</v>
      </c>
    </row>
    <row r="54" spans="2:10" ht="20.100000000000001" customHeight="1" x14ac:dyDescent="0.25">
      <c r="B54" s="656" t="s">
        <v>716</v>
      </c>
      <c r="C54" s="204" t="s">
        <v>717</v>
      </c>
      <c r="D54" s="209">
        <v>197</v>
      </c>
      <c r="E54" s="206">
        <f t="shared" si="0"/>
        <v>3.8036762434352795E-3</v>
      </c>
      <c r="F54" s="209">
        <v>24333</v>
      </c>
      <c r="G54" s="206">
        <f t="shared" si="1"/>
        <v>1.3490243648225805E-2</v>
      </c>
      <c r="H54" s="207">
        <v>233.38125500000001</v>
      </c>
      <c r="I54" s="206">
        <f t="shared" si="2"/>
        <v>1.1521363032258163E-2</v>
      </c>
      <c r="J54" s="210" t="s">
        <v>718</v>
      </c>
    </row>
    <row r="55" spans="2:10" ht="20.100000000000001" customHeight="1" x14ac:dyDescent="0.25">
      <c r="B55" s="656" t="s">
        <v>719</v>
      </c>
      <c r="C55" s="210" t="s">
        <v>720</v>
      </c>
      <c r="D55" s="209">
        <v>733</v>
      </c>
      <c r="E55" s="206">
        <f t="shared" si="0"/>
        <v>1.4152764905776953E-2</v>
      </c>
      <c r="F55" s="209">
        <v>9979</v>
      </c>
      <c r="G55" s="206">
        <f t="shared" si="1"/>
        <v>5.5323692666603098E-3</v>
      </c>
      <c r="H55" s="207">
        <v>112.114065</v>
      </c>
      <c r="I55" s="206">
        <f t="shared" si="2"/>
        <v>5.5347497548043807E-3</v>
      </c>
      <c r="J55" s="210" t="s">
        <v>721</v>
      </c>
    </row>
    <row r="56" spans="2:10" ht="20.100000000000001" customHeight="1" x14ac:dyDescent="0.25">
      <c r="B56" s="656"/>
      <c r="C56" s="204" t="s">
        <v>722</v>
      </c>
      <c r="D56" s="209">
        <v>3400</v>
      </c>
      <c r="E56" s="206">
        <f t="shared" si="0"/>
        <v>6.5647204201421075E-2</v>
      </c>
      <c r="F56" s="209">
        <v>38747</v>
      </c>
      <c r="G56" s="206">
        <f t="shared" si="1"/>
        <v>2.1481382099938572E-2</v>
      </c>
      <c r="H56" s="207">
        <v>435.32254499999999</v>
      </c>
      <c r="I56" s="206">
        <f t="shared" si="2"/>
        <v>2.1490625187834986E-2</v>
      </c>
      <c r="J56" s="210" t="s">
        <v>723</v>
      </c>
    </row>
    <row r="57" spans="2:10" ht="20.100000000000001" customHeight="1" x14ac:dyDescent="0.25">
      <c r="B57" s="656" t="s">
        <v>724</v>
      </c>
      <c r="C57" s="210" t="s">
        <v>725</v>
      </c>
      <c r="D57" s="209">
        <v>106</v>
      </c>
      <c r="E57" s="206">
        <f t="shared" si="0"/>
        <v>2.0466481309854806E-3</v>
      </c>
      <c r="F57" s="209">
        <v>3929</v>
      </c>
      <c r="G57" s="206">
        <f t="shared" si="1"/>
        <v>2.1782421934771375E-3</v>
      </c>
      <c r="H57" s="207">
        <v>44.142315000000004</v>
      </c>
      <c r="I57" s="206">
        <f t="shared" si="2"/>
        <v>2.179179455519232E-3</v>
      </c>
      <c r="J57" s="210" t="s">
        <v>726</v>
      </c>
    </row>
    <row r="58" spans="2:10" ht="20.100000000000001" customHeight="1" x14ac:dyDescent="0.25">
      <c r="B58" s="656"/>
      <c r="C58" s="204" t="s">
        <v>727</v>
      </c>
      <c r="D58" s="209">
        <v>350</v>
      </c>
      <c r="E58" s="206">
        <f t="shared" si="0"/>
        <v>6.7578004324992278E-3</v>
      </c>
      <c r="F58" s="209">
        <v>11581</v>
      </c>
      <c r="G58" s="206">
        <f t="shared" si="1"/>
        <v>6.4205199395924485E-3</v>
      </c>
      <c r="H58" s="207">
        <v>130.11253500000001</v>
      </c>
      <c r="I58" s="206">
        <f t="shared" si="2"/>
        <v>6.4232825844663336E-3</v>
      </c>
      <c r="J58" s="210" t="s">
        <v>728</v>
      </c>
    </row>
    <row r="59" spans="2:10" ht="20.100000000000001" customHeight="1" x14ac:dyDescent="0.25">
      <c r="B59" s="656"/>
      <c r="C59" s="204" t="s">
        <v>729</v>
      </c>
      <c r="D59" s="209">
        <v>801</v>
      </c>
      <c r="E59" s="206">
        <f t="shared" si="0"/>
        <v>1.5465708989805375E-2</v>
      </c>
      <c r="F59" s="209">
        <v>24707</v>
      </c>
      <c r="G59" s="206">
        <f t="shared" si="1"/>
        <v>1.369758968547713E-2</v>
      </c>
      <c r="H59" s="207">
        <v>277.583145</v>
      </c>
      <c r="I59" s="206">
        <f t="shared" si="2"/>
        <v>1.3703483534617882E-2</v>
      </c>
      <c r="J59" s="210" t="s">
        <v>730</v>
      </c>
    </row>
    <row r="60" spans="2:10" ht="20.100000000000001" customHeight="1" x14ac:dyDescent="0.25">
      <c r="B60" s="656" t="s">
        <v>731</v>
      </c>
      <c r="C60" s="204" t="s">
        <v>732</v>
      </c>
      <c r="D60" s="209">
        <v>46</v>
      </c>
      <c r="E60" s="206">
        <f t="shared" si="0"/>
        <v>8.881680568427556E-4</v>
      </c>
      <c r="F60" s="209">
        <v>7838</v>
      </c>
      <c r="G60" s="206">
        <f t="shared" si="1"/>
        <v>4.3453963635718511E-3</v>
      </c>
      <c r="H60" s="207">
        <v>88.058930000000004</v>
      </c>
      <c r="I60" s="206">
        <f t="shared" si="2"/>
        <v>4.3472167495294742E-3</v>
      </c>
      <c r="J60" s="210" t="s">
        <v>733</v>
      </c>
    </row>
    <row r="61" spans="2:10" ht="20.100000000000001" customHeight="1" x14ac:dyDescent="0.25">
      <c r="B61" s="656"/>
      <c r="C61" s="204" t="s">
        <v>734</v>
      </c>
      <c r="D61" s="209">
        <v>61</v>
      </c>
      <c r="E61" s="206">
        <f t="shared" si="0"/>
        <v>1.1777880753784369E-3</v>
      </c>
      <c r="F61" s="209">
        <v>8561</v>
      </c>
      <c r="G61" s="206">
        <f t="shared" si="1"/>
        <v>4.7462284088464687E-3</v>
      </c>
      <c r="H61" s="207">
        <v>96.182834999999997</v>
      </c>
      <c r="I61" s="206">
        <f t="shared" si="2"/>
        <v>4.7482706334182083E-3</v>
      </c>
      <c r="J61" s="210" t="s">
        <v>735</v>
      </c>
    </row>
    <row r="62" spans="2:10" ht="20.100000000000001" customHeight="1" x14ac:dyDescent="0.25">
      <c r="B62" s="656"/>
      <c r="C62" s="204" t="s">
        <v>736</v>
      </c>
      <c r="D62" s="209">
        <v>268</v>
      </c>
      <c r="E62" s="206">
        <f t="shared" si="0"/>
        <v>5.174544331170837E-3</v>
      </c>
      <c r="F62" s="209">
        <v>23165</v>
      </c>
      <c r="G62" s="206">
        <f t="shared" si="1"/>
        <v>1.2842703082692261E-2</v>
      </c>
      <c r="H62" s="207">
        <v>260.25877500000001</v>
      </c>
      <c r="I62" s="206">
        <f t="shared" si="2"/>
        <v>1.2848229088089337E-2</v>
      </c>
      <c r="J62" s="210" t="s">
        <v>737</v>
      </c>
    </row>
    <row r="63" spans="2:10" ht="20.100000000000001" customHeight="1" x14ac:dyDescent="0.25">
      <c r="B63" s="656"/>
      <c r="C63" s="204" t="s">
        <v>738</v>
      </c>
      <c r="D63" s="209">
        <v>7</v>
      </c>
      <c r="E63" s="206">
        <f t="shared" si="0"/>
        <v>1.3515600864998456E-4</v>
      </c>
      <c r="F63" s="209">
        <v>829</v>
      </c>
      <c r="G63" s="206">
        <f t="shared" si="1"/>
        <v>4.5959856920146274E-4</v>
      </c>
      <c r="H63" s="207">
        <v>9.313815</v>
      </c>
      <c r="I63" s="206">
        <f t="shared" si="2"/>
        <v>4.5979632695989893E-4</v>
      </c>
      <c r="J63" s="210" t="s">
        <v>739</v>
      </c>
    </row>
    <row r="64" spans="2:10" ht="20.100000000000001" customHeight="1" x14ac:dyDescent="0.25">
      <c r="B64" s="656"/>
      <c r="C64" s="204" t="s">
        <v>740</v>
      </c>
      <c r="D64" s="209">
        <v>767</v>
      </c>
      <c r="E64" s="206">
        <f t="shared" si="0"/>
        <v>1.4809236947791165E-2</v>
      </c>
      <c r="F64" s="209">
        <v>59186</v>
      </c>
      <c r="G64" s="206">
        <f t="shared" si="1"/>
        <v>3.2812787595606484E-2</v>
      </c>
      <c r="H64" s="207">
        <v>664.95470999999998</v>
      </c>
      <c r="I64" s="206">
        <f t="shared" si="2"/>
        <v>3.2826906402229891E-2</v>
      </c>
      <c r="J64" s="210" t="s">
        <v>741</v>
      </c>
    </row>
    <row r="65" spans="2:11" ht="20.100000000000001" customHeight="1" x14ac:dyDescent="0.25">
      <c r="B65" s="656"/>
      <c r="C65" s="204" t="s">
        <v>742</v>
      </c>
      <c r="D65" s="209">
        <v>386</v>
      </c>
      <c r="E65" s="206">
        <f t="shared" si="0"/>
        <v>7.4528884769848626E-3</v>
      </c>
      <c r="F65" s="209">
        <v>26361</v>
      </c>
      <c r="G65" s="206">
        <f t="shared" si="1"/>
        <v>1.4614569219203569E-2</v>
      </c>
      <c r="H65" s="207">
        <v>296.16583500000002</v>
      </c>
      <c r="I65" s="206">
        <f t="shared" si="2"/>
        <v>1.462085762966212E-2</v>
      </c>
      <c r="J65" s="210" t="s">
        <v>743</v>
      </c>
    </row>
    <row r="66" spans="2:11" ht="20.100000000000001" customHeight="1" x14ac:dyDescent="0.25">
      <c r="B66" s="656" t="s">
        <v>744</v>
      </c>
      <c r="C66" s="204" t="s">
        <v>745</v>
      </c>
      <c r="D66" s="209">
        <v>37</v>
      </c>
      <c r="E66" s="206">
        <f t="shared" si="0"/>
        <v>7.1439604572134691E-4</v>
      </c>
      <c r="F66" s="209">
        <v>1684</v>
      </c>
      <c r="G66" s="206">
        <f t="shared" si="1"/>
        <v>9.3361156880007626E-4</v>
      </c>
      <c r="H66" s="207">
        <v>18.919740000000001</v>
      </c>
      <c r="I66" s="206">
        <f t="shared" si="2"/>
        <v>9.3401328661094074E-4</v>
      </c>
      <c r="J66" s="210" t="s">
        <v>746</v>
      </c>
    </row>
    <row r="67" spans="2:11" ht="20.100000000000001" customHeight="1" x14ac:dyDescent="0.25">
      <c r="B67" s="656"/>
      <c r="C67" s="204" t="s">
        <v>747</v>
      </c>
      <c r="D67" s="209">
        <v>155</v>
      </c>
      <c r="E67" s="206">
        <f t="shared" si="0"/>
        <v>2.9927401915353724E-3</v>
      </c>
      <c r="F67" s="209">
        <v>6086</v>
      </c>
      <c r="G67" s="206">
        <f t="shared" si="1"/>
        <v>3.3740855152715344E-3</v>
      </c>
      <c r="H67" s="207">
        <v>68.37621</v>
      </c>
      <c r="I67" s="206">
        <f t="shared" si="2"/>
        <v>3.375537329165193E-3</v>
      </c>
      <c r="J67" s="210" t="s">
        <v>748</v>
      </c>
    </row>
    <row r="68" spans="2:11" ht="20.100000000000001" customHeight="1" x14ac:dyDescent="0.25">
      <c r="B68" s="656"/>
      <c r="C68" s="204" t="s">
        <v>749</v>
      </c>
      <c r="D68" s="209">
        <v>50</v>
      </c>
      <c r="E68" s="206">
        <f t="shared" si="0"/>
        <v>9.6540006178560392E-4</v>
      </c>
      <c r="F68" s="209">
        <v>1090</v>
      </c>
      <c r="G68" s="206">
        <f t="shared" si="1"/>
        <v>6.0429727434209218E-4</v>
      </c>
      <c r="H68" s="207">
        <v>12.24615</v>
      </c>
      <c r="I68" s="206">
        <f t="shared" si="2"/>
        <v>6.0455729359021695E-4</v>
      </c>
      <c r="J68" s="210" t="s">
        <v>750</v>
      </c>
    </row>
    <row r="69" spans="2:11" ht="20.100000000000001" customHeight="1" x14ac:dyDescent="0.25">
      <c r="B69" s="656"/>
      <c r="C69" s="204" t="s">
        <v>751</v>
      </c>
      <c r="D69" s="209">
        <v>31</v>
      </c>
      <c r="E69" s="206">
        <f t="shared" si="0"/>
        <v>5.9854803830707449E-4</v>
      </c>
      <c r="F69" s="209">
        <v>533</v>
      </c>
      <c r="G69" s="206">
        <f t="shared" si="1"/>
        <v>2.9549582314159184E-4</v>
      </c>
      <c r="H69" s="207">
        <v>5.9882549999999997</v>
      </c>
      <c r="I69" s="206">
        <f t="shared" si="2"/>
        <v>2.956229701684272E-4</v>
      </c>
      <c r="J69" s="210" t="s">
        <v>752</v>
      </c>
    </row>
    <row r="70" spans="2:11" ht="20.100000000000001" customHeight="1" x14ac:dyDescent="0.25">
      <c r="B70" s="656"/>
      <c r="C70" s="210" t="s">
        <v>753</v>
      </c>
      <c r="D70" s="209">
        <v>381</v>
      </c>
      <c r="E70" s="206">
        <f t="shared" si="0"/>
        <v>7.3563484708063023E-3</v>
      </c>
      <c r="F70" s="209">
        <v>21694</v>
      </c>
      <c r="G70" s="206">
        <f t="shared" si="1"/>
        <v>1.2027178962914997E-2</v>
      </c>
      <c r="H70" s="207">
        <v>243.73209</v>
      </c>
      <c r="I70" s="206">
        <f t="shared" si="2"/>
        <v>1.2032354061601988E-2</v>
      </c>
      <c r="J70" s="210" t="s">
        <v>754</v>
      </c>
    </row>
    <row r="71" spans="2:11" s="216" customFormat="1" ht="20.100000000000001" customHeight="1" x14ac:dyDescent="0.25">
      <c r="B71" s="685" t="s">
        <v>0</v>
      </c>
      <c r="C71" s="685"/>
      <c r="D71" s="213">
        <f t="shared" ref="D71:I71" si="3">SUM(D30:D70)</f>
        <v>51792</v>
      </c>
      <c r="E71" s="214">
        <f t="shared" si="3"/>
        <v>0.99999999999999989</v>
      </c>
      <c r="F71" s="213">
        <f t="shared" si="3"/>
        <v>1803748</v>
      </c>
      <c r="G71" s="214">
        <f t="shared" si="3"/>
        <v>1</v>
      </c>
      <c r="H71" s="213">
        <f t="shared" si="3"/>
        <v>20256.392785000004</v>
      </c>
      <c r="I71" s="214">
        <f t="shared" si="3"/>
        <v>0.99999999999999978</v>
      </c>
      <c r="J71" s="215"/>
      <c r="K71" s="191"/>
    </row>
    <row r="72" spans="2:11" ht="12" customHeight="1" x14ac:dyDescent="0.25">
      <c r="B72" s="654" t="s">
        <v>756</v>
      </c>
      <c r="C72" s="654"/>
      <c r="D72" s="654"/>
      <c r="E72" s="654"/>
      <c r="F72" s="217"/>
      <c r="G72" s="654"/>
      <c r="H72" s="654"/>
    </row>
    <row r="73" spans="2:11" ht="12" customHeight="1" x14ac:dyDescent="0.25">
      <c r="B73" s="217" t="s">
        <v>2126</v>
      </c>
      <c r="C73" s="655"/>
      <c r="D73" s="655"/>
      <c r="E73" s="200"/>
      <c r="F73" s="200"/>
    </row>
    <row r="74" spans="2:11" ht="12" customHeight="1" x14ac:dyDescent="0.25">
      <c r="E74" s="200"/>
      <c r="F74" s="200"/>
    </row>
    <row r="75" spans="2:11" ht="12" customHeight="1" x14ac:dyDescent="0.25">
      <c r="E75" s="199"/>
      <c r="F75" s="200"/>
    </row>
    <row r="76" spans="2:11" ht="34.5" customHeight="1" x14ac:dyDescent="0.25">
      <c r="B76" s="198" t="s">
        <v>757</v>
      </c>
      <c r="E76" s="199"/>
      <c r="F76" s="219"/>
    </row>
    <row r="77" spans="2:11" ht="12" customHeight="1" x14ac:dyDescent="0.25">
      <c r="E77" s="200"/>
      <c r="F77" s="200"/>
    </row>
    <row r="78" spans="2:11" ht="30" customHeight="1" x14ac:dyDescent="0.25">
      <c r="B78" s="220" t="s">
        <v>633</v>
      </c>
      <c r="C78" s="220" t="s">
        <v>640</v>
      </c>
      <c r="D78" s="220" t="s">
        <v>641</v>
      </c>
      <c r="E78" s="220" t="s">
        <v>642</v>
      </c>
      <c r="F78" s="220" t="s">
        <v>758</v>
      </c>
      <c r="G78" s="220" t="s">
        <v>644</v>
      </c>
      <c r="H78" s="220" t="s">
        <v>645</v>
      </c>
      <c r="I78" s="220" t="s">
        <v>646</v>
      </c>
      <c r="J78" s="220" t="s">
        <v>647</v>
      </c>
    </row>
    <row r="79" spans="2:11" ht="20.100000000000001" customHeight="1" x14ac:dyDescent="0.25">
      <c r="B79" s="656" t="s">
        <v>759</v>
      </c>
      <c r="C79" s="204" t="s">
        <v>760</v>
      </c>
      <c r="D79" s="205">
        <v>61</v>
      </c>
      <c r="E79" s="206">
        <f>D79/D$109</f>
        <v>1.5270997621729878E-3</v>
      </c>
      <c r="F79" s="205">
        <v>1181</v>
      </c>
      <c r="G79" s="206">
        <f>F79/F$109</f>
        <v>1.0396730795979344E-3</v>
      </c>
      <c r="H79" s="207">
        <v>12.855185000000001</v>
      </c>
      <c r="I79" s="206">
        <f>H79/H$109</f>
        <v>1.0396752355256128E-3</v>
      </c>
      <c r="J79" s="210" t="s">
        <v>761</v>
      </c>
    </row>
    <row r="80" spans="2:11" ht="20.100000000000001" customHeight="1" x14ac:dyDescent="0.25">
      <c r="B80" s="656"/>
      <c r="C80" s="204" t="s">
        <v>762</v>
      </c>
      <c r="D80" s="205">
        <v>50</v>
      </c>
      <c r="E80" s="206">
        <f>D80/D$109</f>
        <v>1.251721116535236E-3</v>
      </c>
      <c r="F80" s="209">
        <v>129</v>
      </c>
      <c r="G80" s="206">
        <f t="shared" ref="G80:G108" si="4">F80/F$109</f>
        <v>1.1356293587479554E-4</v>
      </c>
      <c r="H80" s="207">
        <v>1.4041650000000001</v>
      </c>
      <c r="I80" s="206">
        <f t="shared" ref="I80:I108" si="5">H80/H$109</f>
        <v>1.1356317136562577E-4</v>
      </c>
      <c r="J80" s="210" t="s">
        <v>763</v>
      </c>
    </row>
    <row r="81" spans="2:10" ht="20.100000000000001" customHeight="1" x14ac:dyDescent="0.25">
      <c r="B81" s="656"/>
      <c r="C81" s="204" t="s">
        <v>764</v>
      </c>
      <c r="D81" s="205">
        <v>1</v>
      </c>
      <c r="E81" s="206">
        <f t="shared" ref="E81:E108" si="6">D81/D$109</f>
        <v>2.5034422330704718E-5</v>
      </c>
      <c r="F81" s="209">
        <v>134</v>
      </c>
      <c r="G81" s="206">
        <f t="shared" si="4"/>
        <v>1.1796460005598917E-4</v>
      </c>
      <c r="H81" s="207">
        <v>1.4585900000000001</v>
      </c>
      <c r="I81" s="206">
        <f t="shared" si="5"/>
        <v>1.1796484467437096E-4</v>
      </c>
      <c r="J81" s="210" t="s">
        <v>765</v>
      </c>
    </row>
    <row r="82" spans="2:10" ht="20.100000000000001" customHeight="1" x14ac:dyDescent="0.25">
      <c r="B82" s="656" t="s">
        <v>766</v>
      </c>
      <c r="C82" s="204" t="s">
        <v>767</v>
      </c>
      <c r="D82" s="209">
        <v>5218</v>
      </c>
      <c r="E82" s="206">
        <f t="shared" si="6"/>
        <v>0.13062961572161721</v>
      </c>
      <c r="F82" s="209">
        <v>55284</v>
      </c>
      <c r="G82" s="206">
        <f t="shared" si="4"/>
        <v>4.8668320518621681E-2</v>
      </c>
      <c r="H82" s="207">
        <v>601.76634000000001</v>
      </c>
      <c r="I82" s="206">
        <f t="shared" si="5"/>
        <v>4.8668421440133759E-2</v>
      </c>
      <c r="J82" s="210" t="s">
        <v>768</v>
      </c>
    </row>
    <row r="83" spans="2:10" ht="30.95" customHeight="1" x14ac:dyDescent="0.25">
      <c r="B83" s="656"/>
      <c r="C83" s="210" t="s">
        <v>769</v>
      </c>
      <c r="D83" s="209">
        <v>802</v>
      </c>
      <c r="E83" s="206">
        <f t="shared" si="6"/>
        <v>2.0077606709225183E-2</v>
      </c>
      <c r="F83" s="209">
        <v>6813</v>
      </c>
      <c r="G83" s="206">
        <f t="shared" si="4"/>
        <v>5.997707613294434E-3</v>
      </c>
      <c r="H83" s="207">
        <v>74.150000000000006</v>
      </c>
      <c r="I83" s="206">
        <f t="shared" si="5"/>
        <v>5.9969513246385941E-3</v>
      </c>
      <c r="J83" s="210" t="s">
        <v>770</v>
      </c>
    </row>
    <row r="84" spans="2:10" ht="20.100000000000001" customHeight="1" x14ac:dyDescent="0.25">
      <c r="B84" s="656" t="s">
        <v>771</v>
      </c>
      <c r="C84" s="204" t="s">
        <v>670</v>
      </c>
      <c r="D84" s="209">
        <v>1313</v>
      </c>
      <c r="E84" s="206">
        <f t="shared" si="6"/>
        <v>3.2870196520215299E-2</v>
      </c>
      <c r="F84" s="209">
        <v>54025</v>
      </c>
      <c r="G84" s="206">
        <f t="shared" si="4"/>
        <v>4.7559981477797122E-2</v>
      </c>
      <c r="H84" s="207">
        <v>588.06212500000004</v>
      </c>
      <c r="I84" s="206">
        <f t="shared" si="5"/>
        <v>4.7560080100991727E-2</v>
      </c>
      <c r="J84" s="210" t="s">
        <v>772</v>
      </c>
    </row>
    <row r="85" spans="2:10" ht="20.100000000000001" customHeight="1" x14ac:dyDescent="0.25">
      <c r="B85" s="656"/>
      <c r="C85" s="204" t="s">
        <v>673</v>
      </c>
      <c r="D85" s="209">
        <v>23476</v>
      </c>
      <c r="E85" s="206">
        <f t="shared" si="6"/>
        <v>0.58770809863562401</v>
      </c>
      <c r="F85" s="209">
        <v>900448</v>
      </c>
      <c r="G85" s="206">
        <f t="shared" si="4"/>
        <v>0.79269394172548757</v>
      </c>
      <c r="H85" s="207">
        <v>9801.3764800000008</v>
      </c>
      <c r="I85" s="206">
        <f t="shared" si="5"/>
        <v>0.79269558550259689</v>
      </c>
      <c r="J85" s="210" t="s">
        <v>674</v>
      </c>
    </row>
    <row r="86" spans="2:10" ht="20.100000000000001" customHeight="1" x14ac:dyDescent="0.25">
      <c r="B86" s="656"/>
      <c r="C86" s="204" t="s">
        <v>773</v>
      </c>
      <c r="D86" s="209">
        <v>1891</v>
      </c>
      <c r="E86" s="206">
        <f t="shared" si="6"/>
        <v>4.734009262736262E-2</v>
      </c>
      <c r="F86" s="209">
        <v>40956</v>
      </c>
      <c r="G86" s="206">
        <f t="shared" si="4"/>
        <v>3.6054911640993226E-2</v>
      </c>
      <c r="H86" s="207">
        <v>445.80606</v>
      </c>
      <c r="I86" s="206">
        <f t="shared" si="5"/>
        <v>3.6054986406593555E-2</v>
      </c>
      <c r="J86" s="210" t="s">
        <v>774</v>
      </c>
    </row>
    <row r="87" spans="2:10" ht="20.100000000000001" customHeight="1" x14ac:dyDescent="0.25">
      <c r="B87" s="656" t="s">
        <v>775</v>
      </c>
      <c r="C87" s="204" t="s">
        <v>776</v>
      </c>
      <c r="D87" s="209">
        <v>171</v>
      </c>
      <c r="E87" s="206">
        <f t="shared" si="6"/>
        <v>4.2808862185505069E-3</v>
      </c>
      <c r="F87" s="209">
        <v>2145</v>
      </c>
      <c r="G87" s="206">
        <f t="shared" si="4"/>
        <v>1.8883139337320654E-3</v>
      </c>
      <c r="H87" s="207">
        <v>23.34</v>
      </c>
      <c r="I87" s="206">
        <f t="shared" si="5"/>
        <v>1.8876445572092349E-3</v>
      </c>
      <c r="J87" s="210" t="s">
        <v>777</v>
      </c>
    </row>
    <row r="88" spans="2:10" ht="20.100000000000001" customHeight="1" x14ac:dyDescent="0.25">
      <c r="B88" s="656"/>
      <c r="C88" s="204" t="s">
        <v>778</v>
      </c>
      <c r="D88" s="209">
        <v>33</v>
      </c>
      <c r="E88" s="206">
        <f t="shared" si="6"/>
        <v>8.2613593691325572E-4</v>
      </c>
      <c r="F88" s="209">
        <v>1228</v>
      </c>
      <c r="G88" s="206">
        <f t="shared" si="4"/>
        <v>1.0810487229011546E-3</v>
      </c>
      <c r="H88" s="207">
        <v>13.36678</v>
      </c>
      <c r="I88" s="206">
        <f t="shared" si="5"/>
        <v>1.0810509646278174E-3</v>
      </c>
      <c r="J88" s="210" t="s">
        <v>779</v>
      </c>
    </row>
    <row r="89" spans="2:10" ht="20.100000000000001" customHeight="1" x14ac:dyDescent="0.25">
      <c r="B89" s="656"/>
      <c r="C89" s="204" t="s">
        <v>780</v>
      </c>
      <c r="D89" s="209">
        <v>146</v>
      </c>
      <c r="E89" s="206">
        <f t="shared" si="6"/>
        <v>3.6550256602828888E-3</v>
      </c>
      <c r="F89" s="209">
        <v>4773</v>
      </c>
      <c r="G89" s="206">
        <f t="shared" si="4"/>
        <v>4.2018286273674352E-3</v>
      </c>
      <c r="H89" s="207">
        <v>51.954104999999998</v>
      </c>
      <c r="I89" s="206">
        <f t="shared" si="5"/>
        <v>4.2018373405281534E-3</v>
      </c>
      <c r="J89" s="210" t="s">
        <v>781</v>
      </c>
    </row>
    <row r="90" spans="2:10" ht="20.100000000000001" customHeight="1" x14ac:dyDescent="0.25">
      <c r="B90" s="656" t="s">
        <v>782</v>
      </c>
      <c r="C90" s="204" t="s">
        <v>783</v>
      </c>
      <c r="D90" s="209">
        <v>27</v>
      </c>
      <c r="E90" s="206">
        <f t="shared" si="6"/>
        <v>6.7592940292902741E-4</v>
      </c>
      <c r="F90" s="209">
        <v>474</v>
      </c>
      <c r="G90" s="206">
        <f t="shared" si="4"/>
        <v>4.1727776437715572E-4</v>
      </c>
      <c r="H90" s="207">
        <v>5.1594899999999999</v>
      </c>
      <c r="I90" s="206">
        <f t="shared" si="5"/>
        <v>4.1727862966904351E-4</v>
      </c>
      <c r="J90" s="210" t="s">
        <v>784</v>
      </c>
    </row>
    <row r="91" spans="2:10" ht="20.100000000000001" customHeight="1" x14ac:dyDescent="0.25">
      <c r="B91" s="656"/>
      <c r="C91" s="204" t="s">
        <v>785</v>
      </c>
      <c r="D91" s="209">
        <v>91</v>
      </c>
      <c r="E91" s="206">
        <f t="shared" si="6"/>
        <v>2.2781324320941296E-3</v>
      </c>
      <c r="F91" s="209">
        <v>959</v>
      </c>
      <c r="G91" s="206">
        <f t="shared" si="4"/>
        <v>8.4423918995293738E-4</v>
      </c>
      <c r="H91" s="207">
        <v>10.438715</v>
      </c>
      <c r="I91" s="206">
        <f t="shared" si="5"/>
        <v>8.4424094061732644E-4</v>
      </c>
      <c r="J91" s="210" t="s">
        <v>786</v>
      </c>
    </row>
    <row r="92" spans="2:10" ht="20.100000000000001" customHeight="1" x14ac:dyDescent="0.25">
      <c r="B92" s="656"/>
      <c r="C92" s="204" t="s">
        <v>787</v>
      </c>
      <c r="D92" s="209">
        <v>160</v>
      </c>
      <c r="E92" s="206">
        <f t="shared" si="6"/>
        <v>4.0055075729127547E-3</v>
      </c>
      <c r="F92" s="209">
        <v>4039</v>
      </c>
      <c r="G92" s="206">
        <f t="shared" si="4"/>
        <v>3.5556643255682109E-3</v>
      </c>
      <c r="H92" s="207">
        <v>43.964514999999999</v>
      </c>
      <c r="I92" s="206">
        <f t="shared" si="5"/>
        <v>3.5556716988043601E-3</v>
      </c>
      <c r="J92" s="210" t="s">
        <v>788</v>
      </c>
    </row>
    <row r="93" spans="2:10" ht="20.100000000000001" customHeight="1" x14ac:dyDescent="0.25">
      <c r="B93" s="656" t="s">
        <v>719</v>
      </c>
      <c r="C93" s="210" t="s">
        <v>789</v>
      </c>
      <c r="D93" s="209">
        <v>240</v>
      </c>
      <c r="E93" s="206">
        <f t="shared" si="6"/>
        <v>6.0082613593691325E-3</v>
      </c>
      <c r="F93" s="209">
        <v>2506</v>
      </c>
      <c r="G93" s="206">
        <f t="shared" si="4"/>
        <v>2.2061140876142452E-3</v>
      </c>
      <c r="H93" s="207">
        <v>27.27</v>
      </c>
      <c r="I93" s="206">
        <f t="shared" si="5"/>
        <v>2.2054870212123321E-3</v>
      </c>
      <c r="J93" s="210" t="s">
        <v>790</v>
      </c>
    </row>
    <row r="94" spans="2:10" ht="20.100000000000001" customHeight="1" x14ac:dyDescent="0.25">
      <c r="B94" s="656"/>
      <c r="C94" s="204" t="s">
        <v>791</v>
      </c>
      <c r="D94" s="209">
        <v>4407</v>
      </c>
      <c r="E94" s="206">
        <f t="shared" si="6"/>
        <v>0.11032669921141569</v>
      </c>
      <c r="F94" s="209">
        <v>31246</v>
      </c>
      <c r="G94" s="206">
        <f t="shared" si="4"/>
        <v>2.7506879801115207E-2</v>
      </c>
      <c r="H94" s="207">
        <v>340.11270999999999</v>
      </c>
      <c r="I94" s="206">
        <f t="shared" si="5"/>
        <v>2.750693684101041E-2</v>
      </c>
      <c r="J94" s="210" t="s">
        <v>792</v>
      </c>
    </row>
    <row r="95" spans="2:10" ht="20.100000000000001" customHeight="1" x14ac:dyDescent="0.25">
      <c r="B95" s="656" t="s">
        <v>793</v>
      </c>
      <c r="C95" s="210" t="s">
        <v>794</v>
      </c>
      <c r="D95" s="209">
        <v>28</v>
      </c>
      <c r="E95" s="206">
        <f t="shared" si="6"/>
        <v>7.0096382525973216E-4</v>
      </c>
      <c r="F95" s="209">
        <v>345</v>
      </c>
      <c r="G95" s="206">
        <f t="shared" si="4"/>
        <v>3.0371482850236015E-4</v>
      </c>
      <c r="H95" s="207">
        <v>3.755325</v>
      </c>
      <c r="I95" s="206">
        <f t="shared" si="5"/>
        <v>3.0371545830341776E-4</v>
      </c>
      <c r="J95" s="210" t="s">
        <v>795</v>
      </c>
    </row>
    <row r="96" spans="2:10" ht="20.100000000000001" customHeight="1" x14ac:dyDescent="0.25">
      <c r="B96" s="656"/>
      <c r="C96" s="204" t="s">
        <v>796</v>
      </c>
      <c r="D96" s="209">
        <v>159</v>
      </c>
      <c r="E96" s="206">
        <f t="shared" si="6"/>
        <v>3.9804731505820503E-3</v>
      </c>
      <c r="F96" s="209">
        <v>7969</v>
      </c>
      <c r="G96" s="206">
        <f t="shared" si="4"/>
        <v>7.0153723719864006E-3</v>
      </c>
      <c r="H96" s="207">
        <v>86.742564999999999</v>
      </c>
      <c r="I96" s="206">
        <f t="shared" si="5"/>
        <v>7.0153869194780755E-3</v>
      </c>
      <c r="J96" s="210" t="s">
        <v>797</v>
      </c>
    </row>
    <row r="97" spans="2:10" ht="20.100000000000001" customHeight="1" x14ac:dyDescent="0.25">
      <c r="B97" s="656"/>
      <c r="C97" s="204" t="s">
        <v>729</v>
      </c>
      <c r="D97" s="209">
        <v>114</v>
      </c>
      <c r="E97" s="206">
        <f t="shared" si="6"/>
        <v>2.8539241457003379E-3</v>
      </c>
      <c r="F97" s="209">
        <v>2345</v>
      </c>
      <c r="G97" s="206">
        <f t="shared" si="4"/>
        <v>2.0643805009798104E-3</v>
      </c>
      <c r="H97" s="207">
        <v>25.525324999999999</v>
      </c>
      <c r="I97" s="206">
        <f t="shared" si="5"/>
        <v>2.0643847818014914E-3</v>
      </c>
      <c r="J97" s="210" t="s">
        <v>798</v>
      </c>
    </row>
    <row r="98" spans="2:10" ht="20.100000000000001" customHeight="1" x14ac:dyDescent="0.25">
      <c r="B98" s="656" t="s">
        <v>799</v>
      </c>
      <c r="C98" s="204" t="s">
        <v>800</v>
      </c>
      <c r="D98" s="209">
        <v>29</v>
      </c>
      <c r="E98" s="206">
        <f t="shared" si="6"/>
        <v>7.2599824759043681E-4</v>
      </c>
      <c r="F98" s="209">
        <v>1262</v>
      </c>
      <c r="G98" s="206">
        <f t="shared" si="4"/>
        <v>1.1109800393332711E-3</v>
      </c>
      <c r="H98" s="207">
        <v>13.73687</v>
      </c>
      <c r="I98" s="206">
        <f t="shared" si="5"/>
        <v>1.1109823431272846E-3</v>
      </c>
      <c r="J98" s="210" t="s">
        <v>801</v>
      </c>
    </row>
    <row r="99" spans="2:10" ht="20.100000000000001" customHeight="1" x14ac:dyDescent="0.25">
      <c r="B99" s="656"/>
      <c r="C99" s="204" t="s">
        <v>802</v>
      </c>
      <c r="D99" s="209">
        <v>100</v>
      </c>
      <c r="E99" s="206">
        <f t="shared" si="6"/>
        <v>2.503442233070472E-3</v>
      </c>
      <c r="F99" s="209">
        <v>2805</v>
      </c>
      <c r="G99" s="206">
        <f t="shared" si="4"/>
        <v>2.469333605649624E-3</v>
      </c>
      <c r="H99" s="207">
        <v>30.532425</v>
      </c>
      <c r="I99" s="206">
        <f t="shared" si="5"/>
        <v>2.4693387262060486E-3</v>
      </c>
      <c r="J99" s="210" t="s">
        <v>803</v>
      </c>
    </row>
    <row r="100" spans="2:10" ht="20.100000000000001" customHeight="1" x14ac:dyDescent="0.25">
      <c r="B100" s="656"/>
      <c r="C100" s="204" t="s">
        <v>804</v>
      </c>
      <c r="D100" s="209">
        <v>310</v>
      </c>
      <c r="E100" s="206">
        <f t="shared" si="6"/>
        <v>7.7606709225184626E-3</v>
      </c>
      <c r="F100" s="209">
        <v>3904</v>
      </c>
      <c r="G100" s="206">
        <f t="shared" si="4"/>
        <v>3.4368193926759831E-3</v>
      </c>
      <c r="H100" s="207">
        <v>42.495040000000003</v>
      </c>
      <c r="I100" s="206">
        <f t="shared" si="5"/>
        <v>3.4368265194682406E-3</v>
      </c>
      <c r="J100" s="210" t="s">
        <v>805</v>
      </c>
    </row>
    <row r="101" spans="2:10" ht="20.100000000000001" customHeight="1" x14ac:dyDescent="0.25">
      <c r="B101" s="656"/>
      <c r="C101" s="204" t="s">
        <v>806</v>
      </c>
      <c r="D101" s="209">
        <v>613</v>
      </c>
      <c r="E101" s="206">
        <f t="shared" si="6"/>
        <v>1.5346100888721993E-2</v>
      </c>
      <c r="F101" s="209">
        <v>3599</v>
      </c>
      <c r="G101" s="206">
        <f t="shared" si="4"/>
        <v>3.168317877623172E-3</v>
      </c>
      <c r="H101" s="207">
        <v>39.175114999999998</v>
      </c>
      <c r="I101" s="206">
        <f t="shared" si="5"/>
        <v>3.168324447634784E-3</v>
      </c>
      <c r="J101" s="210" t="s">
        <v>807</v>
      </c>
    </row>
    <row r="102" spans="2:10" ht="20.100000000000001" customHeight="1" x14ac:dyDescent="0.25">
      <c r="B102" s="656"/>
      <c r="C102" s="204" t="s">
        <v>808</v>
      </c>
      <c r="D102" s="209">
        <v>116</v>
      </c>
      <c r="E102" s="206">
        <f t="shared" si="6"/>
        <v>2.9039929903617472E-3</v>
      </c>
      <c r="F102" s="209">
        <v>2316</v>
      </c>
      <c r="G102" s="206">
        <f t="shared" si="4"/>
        <v>2.0388508487288876E-3</v>
      </c>
      <c r="H102" s="207">
        <v>25.20966</v>
      </c>
      <c r="I102" s="206">
        <f t="shared" si="5"/>
        <v>2.0388550766107694E-3</v>
      </c>
      <c r="J102" s="210" t="s">
        <v>809</v>
      </c>
    </row>
    <row r="103" spans="2:10" ht="20.100000000000001" customHeight="1" x14ac:dyDescent="0.25">
      <c r="B103" s="656" t="s">
        <v>810</v>
      </c>
      <c r="C103" s="204" t="s">
        <v>811</v>
      </c>
      <c r="D103" s="209">
        <v>88</v>
      </c>
      <c r="E103" s="206">
        <f t="shared" si="6"/>
        <v>2.2030291651020154E-3</v>
      </c>
      <c r="F103" s="209">
        <v>316</v>
      </c>
      <c r="G103" s="206">
        <f t="shared" si="4"/>
        <v>2.7818517625143713E-4</v>
      </c>
      <c r="H103" s="207">
        <v>3.4396599999999999</v>
      </c>
      <c r="I103" s="206">
        <f t="shared" si="5"/>
        <v>2.7818575311269565E-4</v>
      </c>
      <c r="J103" s="210" t="s">
        <v>812</v>
      </c>
    </row>
    <row r="104" spans="2:10" ht="20.100000000000001" customHeight="1" x14ac:dyDescent="0.25">
      <c r="B104" s="656"/>
      <c r="C104" s="204" t="s">
        <v>813</v>
      </c>
      <c r="D104" s="209">
        <v>65</v>
      </c>
      <c r="E104" s="206">
        <f t="shared" si="6"/>
        <v>1.6272374514958068E-3</v>
      </c>
      <c r="F104" s="209">
        <v>750</v>
      </c>
      <c r="G104" s="206">
        <f t="shared" si="4"/>
        <v>6.6024962717904385E-4</v>
      </c>
      <c r="H104" s="207">
        <v>8.1637500000000003</v>
      </c>
      <c r="I104" s="206">
        <f t="shared" si="5"/>
        <v>6.6025099631177779E-4</v>
      </c>
      <c r="J104" s="210" t="s">
        <v>814</v>
      </c>
    </row>
    <row r="105" spans="2:10" ht="20.100000000000001" customHeight="1" x14ac:dyDescent="0.25">
      <c r="B105" s="656"/>
      <c r="C105" s="204" t="s">
        <v>815</v>
      </c>
      <c r="D105" s="209">
        <v>7</v>
      </c>
      <c r="E105" s="206">
        <f t="shared" si="6"/>
        <v>1.7524095631493304E-4</v>
      </c>
      <c r="F105" s="209">
        <v>586</v>
      </c>
      <c r="G105" s="206">
        <f t="shared" si="4"/>
        <v>5.1587504203589294E-4</v>
      </c>
      <c r="H105" s="207">
        <v>6.3786100000000001</v>
      </c>
      <c r="I105" s="206">
        <f t="shared" si="5"/>
        <v>5.1587611178493566E-4</v>
      </c>
      <c r="J105" s="210" t="s">
        <v>816</v>
      </c>
    </row>
    <row r="106" spans="2:10" ht="20.100000000000001" customHeight="1" x14ac:dyDescent="0.25">
      <c r="B106" s="656"/>
      <c r="C106" s="204" t="s">
        <v>817</v>
      </c>
      <c r="D106" s="209">
        <v>44</v>
      </c>
      <c r="E106" s="206">
        <f t="shared" si="6"/>
        <v>1.1015145825510077E-3</v>
      </c>
      <c r="F106" s="209">
        <v>380</v>
      </c>
      <c r="G106" s="206">
        <f t="shared" si="4"/>
        <v>3.3452647777071554E-4</v>
      </c>
      <c r="H106" s="207">
        <v>4.1363000000000003</v>
      </c>
      <c r="I106" s="206">
        <f t="shared" si="5"/>
        <v>3.3452717146463409E-4</v>
      </c>
      <c r="J106" s="210" t="s">
        <v>818</v>
      </c>
    </row>
    <row r="107" spans="2:10" ht="20.100000000000001" customHeight="1" x14ac:dyDescent="0.25">
      <c r="B107" s="656"/>
      <c r="C107" s="204" t="s">
        <v>819</v>
      </c>
      <c r="D107" s="209">
        <v>40</v>
      </c>
      <c r="E107" s="206">
        <f t="shared" si="6"/>
        <v>1.0013768932281887E-3</v>
      </c>
      <c r="F107" s="209">
        <v>124</v>
      </c>
      <c r="G107" s="206">
        <f t="shared" si="4"/>
        <v>1.0916127169360192E-4</v>
      </c>
      <c r="H107" s="207">
        <v>1.3497399999999999</v>
      </c>
      <c r="I107" s="206">
        <f t="shared" si="5"/>
        <v>1.0916149805688058E-4</v>
      </c>
      <c r="J107" s="210" t="s">
        <v>820</v>
      </c>
    </row>
    <row r="108" spans="2:10" ht="23.1" customHeight="1" x14ac:dyDescent="0.25">
      <c r="B108" s="656"/>
      <c r="C108" s="210" t="s">
        <v>821</v>
      </c>
      <c r="D108" s="209">
        <v>145</v>
      </c>
      <c r="E108" s="206">
        <f t="shared" si="6"/>
        <v>3.6299912379521844E-3</v>
      </c>
      <c r="F108" s="209">
        <v>2893</v>
      </c>
      <c r="G108" s="206">
        <f t="shared" si="4"/>
        <v>2.5468028952386318E-3</v>
      </c>
      <c r="H108" s="207">
        <v>31.490304999999999</v>
      </c>
      <c r="I108" s="206">
        <f t="shared" si="5"/>
        <v>2.546808176439964E-3</v>
      </c>
      <c r="J108" s="210" t="s">
        <v>822</v>
      </c>
    </row>
    <row r="109" spans="2:10" ht="20.100000000000001" customHeight="1" x14ac:dyDescent="0.25">
      <c r="B109" s="657" t="s">
        <v>0</v>
      </c>
      <c r="C109" s="658"/>
      <c r="D109" s="213">
        <f>SUM(D79:D108)</f>
        <v>39945</v>
      </c>
      <c r="E109" s="214">
        <f t="shared" ref="E109:I109" si="7">SUM(E79:E108)</f>
        <v>1</v>
      </c>
      <c r="F109" s="213">
        <f t="shared" si="7"/>
        <v>1135934</v>
      </c>
      <c r="G109" s="214">
        <f t="shared" si="7"/>
        <v>0.99999999999999989</v>
      </c>
      <c r="H109" s="213">
        <f t="shared" si="7"/>
        <v>12364.615950000003</v>
      </c>
      <c r="I109" s="214">
        <f t="shared" si="7"/>
        <v>0.99999999999999967</v>
      </c>
      <c r="J109" s="215"/>
    </row>
    <row r="110" spans="2:10" ht="12" customHeight="1" x14ac:dyDescent="0.25">
      <c r="B110" s="654" t="s">
        <v>756</v>
      </c>
      <c r="C110" s="654"/>
      <c r="D110" s="654"/>
      <c r="E110" s="654"/>
      <c r="F110" s="200"/>
    </row>
    <row r="111" spans="2:10" ht="12" customHeight="1" x14ac:dyDescent="0.25">
      <c r="B111" s="217" t="s">
        <v>2192</v>
      </c>
      <c r="C111" s="654"/>
      <c r="D111" s="654"/>
      <c r="E111" s="221"/>
      <c r="F111" s="221"/>
    </row>
    <row r="112" spans="2:10" ht="12" customHeight="1" x14ac:dyDescent="0.25">
      <c r="B112" s="218"/>
      <c r="C112" s="218"/>
      <c r="D112" s="200"/>
      <c r="E112" s="221"/>
      <c r="F112" s="221"/>
    </row>
    <row r="113" spans="2:15" ht="12" customHeight="1" x14ac:dyDescent="0.25">
      <c r="B113" s="218"/>
      <c r="C113" s="218"/>
      <c r="D113" s="200"/>
      <c r="E113" s="221"/>
      <c r="F113" s="221"/>
    </row>
    <row r="114" spans="2:15" ht="21.95" customHeight="1" x14ac:dyDescent="0.25">
      <c r="B114" s="222" t="s">
        <v>2137</v>
      </c>
      <c r="C114" s="222" t="s">
        <v>2127</v>
      </c>
      <c r="D114" s="222" t="s">
        <v>2150</v>
      </c>
      <c r="E114" s="221"/>
      <c r="F114" s="221"/>
    </row>
    <row r="115" spans="2:15" ht="12" customHeight="1" x14ac:dyDescent="0.25">
      <c r="B115" s="223" t="s">
        <v>2128</v>
      </c>
      <c r="C115" s="224">
        <v>16872</v>
      </c>
      <c r="D115" s="225">
        <v>0.31</v>
      </c>
      <c r="E115" s="221"/>
      <c r="F115" s="221"/>
    </row>
    <row r="116" spans="2:15" ht="12" customHeight="1" x14ac:dyDescent="0.25">
      <c r="B116" s="223" t="s">
        <v>2129</v>
      </c>
      <c r="C116" s="224">
        <v>12989</v>
      </c>
      <c r="D116" s="225">
        <v>0.24</v>
      </c>
      <c r="E116" s="221"/>
      <c r="F116" s="221"/>
    </row>
    <row r="117" spans="2:15" ht="12" customHeight="1" x14ac:dyDescent="0.25">
      <c r="B117" s="223" t="s">
        <v>2130</v>
      </c>
      <c r="C117" s="224">
        <v>10189</v>
      </c>
      <c r="D117" s="225">
        <v>0.19</v>
      </c>
      <c r="E117" s="221"/>
      <c r="F117" s="221"/>
    </row>
    <row r="118" spans="2:15" ht="12" customHeight="1" x14ac:dyDescent="0.25">
      <c r="B118" s="223" t="s">
        <v>2131</v>
      </c>
      <c r="C118" s="224">
        <v>9029</v>
      </c>
      <c r="D118" s="225">
        <v>0.17</v>
      </c>
      <c r="E118" s="221"/>
      <c r="F118" s="221"/>
    </row>
    <row r="119" spans="2:15" ht="12" customHeight="1" x14ac:dyDescent="0.25">
      <c r="B119" s="223" t="s">
        <v>2132</v>
      </c>
      <c r="C119" s="224">
        <v>4083</v>
      </c>
      <c r="D119" s="225">
        <v>7.0000000000000007E-2</v>
      </c>
      <c r="E119" s="221"/>
      <c r="F119" s="221"/>
    </row>
    <row r="120" spans="2:15" ht="12" customHeight="1" x14ac:dyDescent="0.25">
      <c r="B120" s="223" t="s">
        <v>2133</v>
      </c>
      <c r="C120" s="224">
        <v>1465</v>
      </c>
      <c r="D120" s="225">
        <v>0.03</v>
      </c>
      <c r="E120" s="221"/>
      <c r="F120" s="221"/>
    </row>
    <row r="121" spans="2:15" ht="12" customHeight="1" x14ac:dyDescent="0.25">
      <c r="B121" s="226" t="s">
        <v>2135</v>
      </c>
      <c r="C121" s="227">
        <f>SUM(C115:C120)</f>
        <v>54627</v>
      </c>
      <c r="D121" s="228">
        <f>SUM(D115:D120)</f>
        <v>1.01</v>
      </c>
      <c r="E121" s="221"/>
      <c r="F121" s="221"/>
    </row>
    <row r="122" spans="2:15" ht="12" customHeight="1" x14ac:dyDescent="0.25">
      <c r="B122" s="622" t="s">
        <v>2176</v>
      </c>
      <c r="C122" s="622"/>
      <c r="D122" s="622"/>
      <c r="E122" s="221"/>
      <c r="F122" s="221"/>
    </row>
    <row r="123" spans="2:15" ht="12" customHeight="1" x14ac:dyDescent="0.25">
      <c r="C123" s="218"/>
      <c r="D123" s="200"/>
      <c r="E123" s="221"/>
      <c r="F123" s="221"/>
    </row>
    <row r="124" spans="2:15" ht="30" customHeight="1" x14ac:dyDescent="0.25">
      <c r="B124" s="222" t="s">
        <v>2136</v>
      </c>
      <c r="C124" s="229">
        <f>+C115+C116+C117+C118</f>
        <v>49079</v>
      </c>
      <c r="D124" s="200"/>
      <c r="E124" s="221"/>
      <c r="F124" s="200"/>
    </row>
    <row r="125" spans="2:15" ht="12" customHeight="1" x14ac:dyDescent="0.25">
      <c r="B125" s="218"/>
      <c r="C125" s="218"/>
      <c r="D125" s="200"/>
      <c r="E125" s="221"/>
      <c r="F125" s="200"/>
    </row>
    <row r="126" spans="2:15" ht="12" customHeight="1" x14ac:dyDescent="0.25">
      <c r="B126" s="218"/>
      <c r="C126" s="218"/>
      <c r="D126" s="200"/>
      <c r="E126" s="221"/>
      <c r="F126" s="200"/>
    </row>
    <row r="127" spans="2:15" ht="12" customHeight="1" x14ac:dyDescent="0.25">
      <c r="B127" s="218"/>
      <c r="C127" s="218"/>
      <c r="D127" s="200"/>
      <c r="E127" s="221"/>
      <c r="F127" s="200"/>
    </row>
    <row r="128" spans="2:15" ht="21" customHeight="1" x14ac:dyDescent="0.25">
      <c r="B128" s="222" t="s">
        <v>2178</v>
      </c>
      <c r="C128" s="222" t="s">
        <v>2127</v>
      </c>
      <c r="D128" s="222"/>
      <c r="E128" s="221"/>
      <c r="F128" s="221"/>
      <c r="H128" s="221"/>
      <c r="I128" s="221"/>
      <c r="K128" s="221"/>
      <c r="L128" s="221"/>
      <c r="N128" s="221"/>
      <c r="O128" s="221"/>
    </row>
    <row r="129" spans="2:16" ht="12" customHeight="1" x14ac:dyDescent="0.25">
      <c r="B129" s="223" t="s">
        <v>2128</v>
      </c>
      <c r="C129" s="224">
        <v>17275</v>
      </c>
      <c r="D129" s="225">
        <v>0.37</v>
      </c>
      <c r="E129" s="221"/>
      <c r="F129" s="221"/>
      <c r="H129" s="221"/>
      <c r="I129" s="221"/>
      <c r="K129" s="221"/>
      <c r="L129" s="221"/>
      <c r="N129" s="221"/>
      <c r="O129" s="221"/>
    </row>
    <row r="130" spans="2:16" ht="12" customHeight="1" x14ac:dyDescent="0.25">
      <c r="B130" s="223" t="s">
        <v>2129</v>
      </c>
      <c r="C130" s="224">
        <v>8860</v>
      </c>
      <c r="D130" s="225">
        <v>0.19</v>
      </c>
      <c r="E130" s="221"/>
      <c r="F130" s="221"/>
      <c r="H130" s="221"/>
      <c r="I130" s="221"/>
      <c r="K130" s="221"/>
      <c r="L130" s="221"/>
      <c r="N130" s="221"/>
      <c r="O130" s="221"/>
    </row>
    <row r="131" spans="2:16" ht="12" customHeight="1" x14ac:dyDescent="0.25">
      <c r="B131" s="223" t="s">
        <v>2130</v>
      </c>
      <c r="C131" s="224">
        <v>8846</v>
      </c>
      <c r="D131" s="225">
        <v>0.19</v>
      </c>
      <c r="E131" s="221"/>
      <c r="F131" s="221"/>
      <c r="H131" s="221"/>
      <c r="I131" s="221"/>
      <c r="K131" s="221"/>
      <c r="L131" s="221"/>
      <c r="N131" s="221"/>
      <c r="O131" s="221"/>
    </row>
    <row r="132" spans="2:16" ht="12" customHeight="1" x14ac:dyDescent="0.25">
      <c r="B132" s="223" t="s">
        <v>2131</v>
      </c>
      <c r="C132" s="224">
        <v>7923</v>
      </c>
      <c r="D132" s="225">
        <v>0.17</v>
      </c>
      <c r="E132" s="221"/>
      <c r="F132" s="221"/>
      <c r="H132" s="221"/>
      <c r="I132" s="221"/>
      <c r="K132" s="221"/>
      <c r="L132" s="221"/>
      <c r="N132" s="221"/>
      <c r="O132" s="221"/>
    </row>
    <row r="133" spans="2:16" ht="12" customHeight="1" x14ac:dyDescent="0.25">
      <c r="B133" s="223" t="s">
        <v>2132</v>
      </c>
      <c r="C133" s="224">
        <v>2865</v>
      </c>
      <c r="D133" s="225">
        <v>0.06</v>
      </c>
      <c r="E133" s="221"/>
      <c r="F133" s="221"/>
      <c r="H133" s="221"/>
      <c r="I133" s="221"/>
      <c r="K133" s="221"/>
      <c r="L133" s="221"/>
      <c r="N133" s="221"/>
      <c r="O133" s="221"/>
    </row>
    <row r="134" spans="2:16" ht="12" customHeight="1" x14ac:dyDescent="0.25">
      <c r="B134" s="223" t="s">
        <v>2133</v>
      </c>
      <c r="C134" s="224">
        <v>1001</v>
      </c>
      <c r="D134" s="225">
        <v>0.02</v>
      </c>
      <c r="E134" s="221"/>
      <c r="F134" s="221"/>
      <c r="H134" s="221"/>
      <c r="I134" s="221"/>
      <c r="K134" s="221"/>
      <c r="L134" s="221"/>
      <c r="N134" s="221"/>
      <c r="O134" s="221"/>
    </row>
    <row r="135" spans="2:16" ht="12" customHeight="1" x14ac:dyDescent="0.25">
      <c r="B135" s="226" t="s">
        <v>2134</v>
      </c>
      <c r="C135" s="227">
        <f>SUM(C129:C134)</f>
        <v>46770</v>
      </c>
      <c r="D135" s="228">
        <f>SUM(D129:D134)</f>
        <v>1</v>
      </c>
      <c r="E135" s="221"/>
      <c r="F135" s="221"/>
      <c r="H135" s="221"/>
      <c r="I135" s="221"/>
      <c r="K135" s="221"/>
      <c r="L135" s="221"/>
      <c r="N135" s="221"/>
      <c r="O135" s="221"/>
    </row>
    <row r="136" spans="2:16" ht="12" customHeight="1" x14ac:dyDescent="0.25">
      <c r="B136" s="622" t="s">
        <v>2177</v>
      </c>
      <c r="C136" s="622"/>
      <c r="D136" s="622"/>
      <c r="E136" s="221"/>
      <c r="F136" s="200"/>
    </row>
    <row r="137" spans="2:16" ht="12" customHeight="1" x14ac:dyDescent="0.25">
      <c r="B137" s="218"/>
      <c r="C137" s="218"/>
      <c r="D137" s="200"/>
      <c r="E137" s="221"/>
      <c r="F137" s="200"/>
    </row>
    <row r="138" spans="2:16" ht="30" customHeight="1" x14ac:dyDescent="0.25">
      <c r="B138" s="222" t="s">
        <v>2138</v>
      </c>
      <c r="C138" s="229">
        <f>+C129+C130+C131+C132</f>
        <v>42904</v>
      </c>
      <c r="D138" s="200"/>
      <c r="E138" s="221"/>
      <c r="F138" s="200"/>
    </row>
    <row r="139" spans="2:16" ht="12" customHeight="1" x14ac:dyDescent="0.25">
      <c r="B139" s="218"/>
      <c r="C139" s="218"/>
      <c r="D139" s="200"/>
      <c r="E139" s="221"/>
      <c r="F139" s="200"/>
    </row>
    <row r="140" spans="2:16" x14ac:dyDescent="0.25">
      <c r="E140" s="221"/>
      <c r="F140" s="200"/>
    </row>
    <row r="141" spans="2:16" ht="30" customHeight="1" x14ac:dyDescent="0.25">
      <c r="B141" s="684" t="s">
        <v>823</v>
      </c>
      <c r="C141" s="684"/>
      <c r="D141" s="684"/>
      <c r="E141" s="200"/>
      <c r="F141" s="231"/>
      <c r="G141" s="231"/>
      <c r="H141" s="232"/>
    </row>
    <row r="142" spans="2:16" ht="12.75" customHeight="1" x14ac:dyDescent="0.25">
      <c r="B142" s="233"/>
      <c r="C142" s="233"/>
      <c r="D142" s="233"/>
      <c r="E142" s="233"/>
      <c r="F142" s="233"/>
      <c r="G142" s="233"/>
      <c r="H142" s="233"/>
      <c r="J142" s="634" t="s">
        <v>824</v>
      </c>
      <c r="K142" s="634"/>
      <c r="O142" s="634" t="s">
        <v>825</v>
      </c>
      <c r="P142" s="634"/>
    </row>
    <row r="143" spans="2:16" ht="44.1" customHeight="1" x14ac:dyDescent="0.25">
      <c r="B143" s="234" t="s">
        <v>826</v>
      </c>
      <c r="C143" s="235" t="s">
        <v>827</v>
      </c>
      <c r="D143" s="234" t="s">
        <v>828</v>
      </c>
      <c r="E143" s="235" t="s">
        <v>829</v>
      </c>
      <c r="F143" s="234" t="s">
        <v>828</v>
      </c>
      <c r="G143" s="235" t="s">
        <v>830</v>
      </c>
      <c r="H143" s="234" t="s">
        <v>828</v>
      </c>
    </row>
    <row r="144" spans="2:16" ht="21.75" customHeight="1" x14ac:dyDescent="0.25">
      <c r="B144" s="236" t="s">
        <v>831</v>
      </c>
      <c r="C144" s="237">
        <v>27843</v>
      </c>
      <c r="D144" s="206">
        <f>C144/C$148</f>
        <v>0.50969300895161729</v>
      </c>
      <c r="E144" s="237">
        <v>16505</v>
      </c>
      <c r="F144" s="206">
        <f>E144/E$148</f>
        <v>0.35289715629677143</v>
      </c>
      <c r="G144" s="237">
        <f>+C144+E144</f>
        <v>44348</v>
      </c>
      <c r="H144" s="206">
        <f>G144/G$148</f>
        <v>0.43736994191149642</v>
      </c>
    </row>
    <row r="145" spans="2:14" ht="21.75" customHeight="1" x14ac:dyDescent="0.25">
      <c r="B145" s="236" t="s">
        <v>832</v>
      </c>
      <c r="C145" s="237">
        <v>25445</v>
      </c>
      <c r="D145" s="206">
        <f>C145/C$148</f>
        <v>0.46579530268914637</v>
      </c>
      <c r="E145" s="237">
        <v>29269</v>
      </c>
      <c r="F145" s="206">
        <f t="shared" ref="F145:H147" si="8">E145/E$148</f>
        <v>0.62580714132991233</v>
      </c>
      <c r="G145" s="237">
        <f>+C145+E145</f>
        <v>54714</v>
      </c>
      <c r="H145" s="206">
        <f t="shared" si="8"/>
        <v>0.53960176336578003</v>
      </c>
    </row>
    <row r="146" spans="2:14" ht="21.75" customHeight="1" x14ac:dyDescent="0.25">
      <c r="B146" s="236" t="s">
        <v>833</v>
      </c>
      <c r="C146" s="238">
        <v>1214</v>
      </c>
      <c r="D146" s="206">
        <f>C146/C$148</f>
        <v>2.2223442619949841E-2</v>
      </c>
      <c r="E146" s="238">
        <v>942</v>
      </c>
      <c r="F146" s="206">
        <f t="shared" si="8"/>
        <v>2.0141116100064145E-2</v>
      </c>
      <c r="G146" s="237">
        <f>+C146+E146</f>
        <v>2156</v>
      </c>
      <c r="H146" s="206">
        <f t="shared" si="8"/>
        <v>2.1262956497726759E-2</v>
      </c>
    </row>
    <row r="147" spans="2:14" ht="21.75" customHeight="1" x14ac:dyDescent="0.25">
      <c r="B147" s="236" t="s">
        <v>834</v>
      </c>
      <c r="C147" s="238">
        <v>125</v>
      </c>
      <c r="D147" s="206">
        <f>C147/C$148</f>
        <v>2.2882457392864332E-3</v>
      </c>
      <c r="E147" s="238">
        <v>54</v>
      </c>
      <c r="F147" s="206">
        <f t="shared" si="8"/>
        <v>1.1545862732520846E-3</v>
      </c>
      <c r="G147" s="237">
        <f>+C147+E147</f>
        <v>179</v>
      </c>
      <c r="H147" s="206">
        <f t="shared" si="8"/>
        <v>1.7653382249967948E-3</v>
      </c>
    </row>
    <row r="148" spans="2:14" ht="21.75" customHeight="1" x14ac:dyDescent="0.25">
      <c r="B148" s="212" t="s">
        <v>755</v>
      </c>
      <c r="C148" s="213">
        <f t="shared" ref="C148:H148" si="9">SUM(C144:C147)</f>
        <v>54627</v>
      </c>
      <c r="D148" s="214">
        <f t="shared" si="9"/>
        <v>0.99999999999999989</v>
      </c>
      <c r="E148" s="213">
        <f t="shared" si="9"/>
        <v>46770</v>
      </c>
      <c r="F148" s="214">
        <f t="shared" si="9"/>
        <v>1</v>
      </c>
      <c r="G148" s="213">
        <f>SUM(G144:G147)</f>
        <v>101397</v>
      </c>
      <c r="H148" s="214">
        <f t="shared" si="9"/>
        <v>1</v>
      </c>
    </row>
    <row r="149" spans="2:14" ht="20.100000000000001" customHeight="1" x14ac:dyDescent="0.25">
      <c r="B149" s="239" t="s">
        <v>835</v>
      </c>
      <c r="C149" s="240">
        <v>39726</v>
      </c>
      <c r="D149" s="241">
        <f>C149/C$148</f>
        <v>0.72722280191114286</v>
      </c>
      <c r="E149" s="240">
        <v>34216</v>
      </c>
      <c r="F149" s="241">
        <f>E149/E$148</f>
        <v>0.73158007269617276</v>
      </c>
      <c r="G149" s="240">
        <f>+C149+E149</f>
        <v>73942</v>
      </c>
      <c r="H149" s="241">
        <f>G149/G$148</f>
        <v>0.72923262029448599</v>
      </c>
    </row>
    <row r="150" spans="2:14" ht="12.95" customHeight="1" x14ac:dyDescent="0.25">
      <c r="B150" s="242" t="s">
        <v>836</v>
      </c>
      <c r="C150" s="242"/>
      <c r="D150" s="242"/>
      <c r="E150" s="242"/>
      <c r="F150" s="242"/>
      <c r="G150" s="242"/>
      <c r="H150" s="242"/>
    </row>
    <row r="151" spans="2:14" ht="12.95" customHeight="1" x14ac:dyDescent="0.25">
      <c r="B151" s="242"/>
      <c r="C151" s="242"/>
      <c r="D151" s="242"/>
      <c r="E151" s="242"/>
      <c r="F151" s="242"/>
      <c r="G151" s="242"/>
      <c r="H151" s="242"/>
    </row>
    <row r="153" spans="2:14" ht="59.1" customHeight="1" x14ac:dyDescent="0.25">
      <c r="B153" s="243" t="s">
        <v>837</v>
      </c>
      <c r="C153" s="244" t="s">
        <v>2180</v>
      </c>
      <c r="D153" s="235" t="s">
        <v>838</v>
      </c>
      <c r="E153" s="235" t="s">
        <v>2181</v>
      </c>
      <c r="F153" s="235" t="s">
        <v>2182</v>
      </c>
      <c r="G153" s="235" t="s">
        <v>2183</v>
      </c>
      <c r="H153" s="235" t="s">
        <v>839</v>
      </c>
      <c r="I153" s="245" t="s">
        <v>840</v>
      </c>
      <c r="J153" s="235" t="s">
        <v>841</v>
      </c>
    </row>
    <row r="154" spans="2:14" x14ac:dyDescent="0.25">
      <c r="B154" s="246" t="s">
        <v>842</v>
      </c>
      <c r="C154" s="237">
        <f>+C121</f>
        <v>54627</v>
      </c>
      <c r="D154" s="247">
        <v>0.21</v>
      </c>
      <c r="E154" s="237">
        <f>+D154*C154</f>
        <v>11471.67</v>
      </c>
      <c r="F154" s="237">
        <v>6234</v>
      </c>
      <c r="G154" s="237">
        <f>+E154-F154</f>
        <v>5237.67</v>
      </c>
      <c r="H154" s="717">
        <f>+G157/20</f>
        <v>21.847316826215017</v>
      </c>
      <c r="I154" s="717">
        <v>23</v>
      </c>
      <c r="J154" s="237">
        <f>+G154/C25</f>
        <v>201.44884615384615</v>
      </c>
    </row>
    <row r="155" spans="2:14" ht="16.5" customHeight="1" x14ac:dyDescent="0.25">
      <c r="B155" s="248" t="s">
        <v>843</v>
      </c>
      <c r="C155" s="237">
        <f>+C135</f>
        <v>46770</v>
      </c>
      <c r="D155" s="247">
        <v>0.19</v>
      </c>
      <c r="E155" s="237">
        <f>+D155*C155</f>
        <v>8886.2999999999993</v>
      </c>
      <c r="F155" s="237">
        <v>4630</v>
      </c>
      <c r="G155" s="237">
        <f>+E155-F155</f>
        <v>4256.2999999999993</v>
      </c>
      <c r="H155" s="718"/>
      <c r="I155" s="718"/>
      <c r="J155" s="237">
        <f>+G155/26</f>
        <v>163.70384615384611</v>
      </c>
      <c r="L155" s="242"/>
      <c r="M155" s="242"/>
      <c r="N155" s="242"/>
    </row>
    <row r="156" spans="2:14" x14ac:dyDescent="0.25">
      <c r="B156" s="213" t="s">
        <v>755</v>
      </c>
      <c r="C156" s="213">
        <f>SUM(C154:C155)</f>
        <v>101397</v>
      </c>
      <c r="E156" s="213">
        <f>SUM(E154:E155)</f>
        <v>20357.97</v>
      </c>
      <c r="F156" s="213">
        <f>SUM(F154:F155)</f>
        <v>10864</v>
      </c>
      <c r="G156" s="213">
        <f>SUM(G154:G155)</f>
        <v>9493.9699999999993</v>
      </c>
      <c r="H156" s="719"/>
      <c r="I156" s="719"/>
      <c r="J156" s="249">
        <f>SUM(J154:J155)</f>
        <v>365.15269230769229</v>
      </c>
      <c r="K156" s="250"/>
      <c r="L156" s="251"/>
      <c r="M156" s="251"/>
      <c r="N156" s="250"/>
    </row>
    <row r="157" spans="2:14" ht="14.1" customHeight="1" x14ac:dyDescent="0.25">
      <c r="C157" s="720" t="s">
        <v>844</v>
      </c>
      <c r="D157" s="721"/>
      <c r="E157" s="722"/>
      <c r="F157" s="213">
        <f>+F156/500</f>
        <v>21.728000000000002</v>
      </c>
      <c r="G157" s="213">
        <f>+G156/F157</f>
        <v>436.94633652430036</v>
      </c>
      <c r="K157" s="252"/>
      <c r="N157" s="252"/>
    </row>
    <row r="158" spans="2:14" x14ac:dyDescent="0.25">
      <c r="K158" s="252"/>
      <c r="N158" s="252"/>
    </row>
    <row r="159" spans="2:14" x14ac:dyDescent="0.25">
      <c r="K159" s="252"/>
      <c r="N159" s="252"/>
    </row>
    <row r="160" spans="2:14" ht="22.5" customHeight="1" x14ac:dyDescent="0.25">
      <c r="B160" s="253" t="s">
        <v>845</v>
      </c>
      <c r="H160" s="252"/>
      <c r="I160" s="252"/>
      <c r="K160" s="252"/>
      <c r="N160" s="252"/>
    </row>
    <row r="161" spans="2:14" ht="14.25" customHeight="1" x14ac:dyDescent="0.25">
      <c r="B161" s="254"/>
      <c r="H161" s="252"/>
      <c r="I161" s="252"/>
      <c r="K161" s="252"/>
      <c r="N161" s="252"/>
    </row>
    <row r="162" spans="2:14" x14ac:dyDescent="0.25">
      <c r="B162" s="255" t="s">
        <v>2125</v>
      </c>
      <c r="C162" s="256">
        <f>+(C124+C138)*30%</f>
        <v>27594.899999999998</v>
      </c>
      <c r="D162" s="257"/>
      <c r="H162" s="252"/>
      <c r="I162" s="252"/>
      <c r="K162" s="252"/>
      <c r="N162" s="252"/>
    </row>
    <row r="163" spans="2:14" x14ac:dyDescent="0.25">
      <c r="B163" s="258" t="s">
        <v>846</v>
      </c>
      <c r="C163" s="259">
        <f>15*10</f>
        <v>150</v>
      </c>
      <c r="H163" s="252"/>
      <c r="I163" s="260"/>
      <c r="K163" s="252"/>
      <c r="N163" s="252"/>
    </row>
    <row r="164" spans="2:14" x14ac:dyDescent="0.25">
      <c r="B164" s="258" t="s">
        <v>2179</v>
      </c>
      <c r="C164" s="261">
        <v>0.8</v>
      </c>
      <c r="E164" s="200"/>
      <c r="F164" s="262"/>
      <c r="H164" s="252"/>
      <c r="I164" s="260"/>
      <c r="K164" s="252"/>
      <c r="N164" s="252"/>
    </row>
    <row r="165" spans="2:14" ht="14.25" customHeight="1" x14ac:dyDescent="0.25">
      <c r="B165" s="258" t="s">
        <v>847</v>
      </c>
      <c r="C165" s="263">
        <f>+Categoria_de_Costos!$G$209+Categoria_de_Costos!$C$353</f>
        <v>5021000</v>
      </c>
      <c r="E165" s="252"/>
      <c r="F165" s="252"/>
      <c r="G165" s="252"/>
      <c r="H165" s="252"/>
      <c r="I165" s="260"/>
      <c r="K165" s="252"/>
      <c r="N165" s="252"/>
    </row>
    <row r="166" spans="2:14" x14ac:dyDescent="0.25">
      <c r="B166" s="264"/>
      <c r="D166" s="250"/>
      <c r="E166" s="250"/>
      <c r="F166" s="250"/>
      <c r="G166" s="250"/>
      <c r="H166" s="252"/>
      <c r="I166" s="260"/>
      <c r="K166" s="252"/>
      <c r="N166" s="252"/>
    </row>
    <row r="167" spans="2:14" ht="28.5" x14ac:dyDescent="0.25">
      <c r="B167" s="265" t="s">
        <v>848</v>
      </c>
      <c r="C167" s="265" t="s">
        <v>849</v>
      </c>
      <c r="D167" s="265" t="s">
        <v>850</v>
      </c>
      <c r="E167" s="265" t="s">
        <v>851</v>
      </c>
      <c r="F167" s="265" t="s">
        <v>852</v>
      </c>
      <c r="H167" s="252"/>
      <c r="I167" s="260"/>
      <c r="K167" s="252"/>
      <c r="N167" s="252"/>
    </row>
    <row r="168" spans="2:14" ht="14.25" customHeight="1" x14ac:dyDescent="0.25">
      <c r="B168" s="208">
        <v>1</v>
      </c>
      <c r="C168" s="266">
        <v>0</v>
      </c>
      <c r="D168" s="267">
        <v>0</v>
      </c>
      <c r="E168" s="266">
        <v>0</v>
      </c>
      <c r="F168" s="266">
        <v>0</v>
      </c>
      <c r="H168" s="252"/>
      <c r="I168" s="260"/>
      <c r="K168" s="252"/>
      <c r="N168" s="252"/>
    </row>
    <row r="169" spans="2:14" ht="14.25" customHeight="1" x14ac:dyDescent="0.25">
      <c r="B169" s="208">
        <v>2</v>
      </c>
      <c r="C169" s="266">
        <v>0</v>
      </c>
      <c r="D169" s="267">
        <v>0</v>
      </c>
      <c r="E169" s="266">
        <v>0</v>
      </c>
      <c r="F169" s="266">
        <v>0</v>
      </c>
      <c r="H169" s="252"/>
      <c r="I169" s="260"/>
      <c r="K169" s="252"/>
      <c r="N169" s="252"/>
    </row>
    <row r="170" spans="2:14" ht="14.25" customHeight="1" x14ac:dyDescent="0.25">
      <c r="B170" s="208">
        <v>3</v>
      </c>
      <c r="C170" s="266">
        <v>0</v>
      </c>
      <c r="D170" s="267">
        <v>0.1</v>
      </c>
      <c r="E170" s="268">
        <f>+C$162*D170</f>
        <v>2759.49</v>
      </c>
      <c r="F170" s="269">
        <f t="shared" ref="F170:F187" si="10">+E170/C$163</f>
        <v>18.396599999999999</v>
      </c>
      <c r="H170" s="252"/>
      <c r="I170" s="260"/>
      <c r="K170" s="252"/>
      <c r="N170" s="252"/>
    </row>
    <row r="171" spans="2:14" ht="14.25" customHeight="1" x14ac:dyDescent="0.25">
      <c r="B171" s="208">
        <v>4</v>
      </c>
      <c r="C171" s="270">
        <f t="shared" ref="C171:C187" si="11">+($E$187/$E$170)^(1/17)</f>
        <v>1.1301157834293298</v>
      </c>
      <c r="D171" s="271">
        <f t="shared" ref="D171:D186" si="12">+E171/C$162</f>
        <v>0.11301157834293299</v>
      </c>
      <c r="E171" s="268">
        <f t="shared" ref="E171:E186" si="13">+E170*C171</f>
        <v>3118.5432032154013</v>
      </c>
      <c r="F171" s="269">
        <f t="shared" si="10"/>
        <v>20.790288021436009</v>
      </c>
      <c r="H171" s="252"/>
      <c r="I171" s="260"/>
      <c r="K171" s="252"/>
      <c r="N171" s="252"/>
    </row>
    <row r="172" spans="2:14" ht="14.25" customHeight="1" x14ac:dyDescent="0.25">
      <c r="B172" s="208">
        <v>5</v>
      </c>
      <c r="C172" s="270">
        <f t="shared" si="11"/>
        <v>1.1301157834293298</v>
      </c>
      <c r="D172" s="271">
        <f t="shared" si="12"/>
        <v>0.12771616839560879</v>
      </c>
      <c r="E172" s="268">
        <f t="shared" si="13"/>
        <v>3524.314895259985</v>
      </c>
      <c r="F172" s="269">
        <f t="shared" si="10"/>
        <v>23.495432635066567</v>
      </c>
      <c r="H172" s="252"/>
      <c r="I172" s="260"/>
      <c r="K172" s="252"/>
      <c r="N172" s="252"/>
    </row>
    <row r="173" spans="2:14" ht="14.25" customHeight="1" x14ac:dyDescent="0.25">
      <c r="B173" s="208">
        <v>6</v>
      </c>
      <c r="C173" s="270">
        <f t="shared" si="11"/>
        <v>1.1301157834293298</v>
      </c>
      <c r="D173" s="271">
        <f t="shared" si="12"/>
        <v>0.14433405770299565</v>
      </c>
      <c r="E173" s="268">
        <f t="shared" si="13"/>
        <v>3982.8838889083945</v>
      </c>
      <c r="F173" s="269">
        <f t="shared" si="10"/>
        <v>26.552559259389298</v>
      </c>
      <c r="H173" s="252"/>
      <c r="I173" s="260"/>
      <c r="K173" s="252"/>
      <c r="N173" s="252"/>
    </row>
    <row r="174" spans="2:14" ht="14.25" customHeight="1" x14ac:dyDescent="0.25">
      <c r="B174" s="208">
        <v>7</v>
      </c>
      <c r="C174" s="270">
        <f t="shared" si="11"/>
        <v>1.1301157834293298</v>
      </c>
      <c r="D174" s="271">
        <f t="shared" si="12"/>
        <v>0.16311419669655502</v>
      </c>
      <c r="E174" s="268">
        <f t="shared" si="13"/>
        <v>4501.1199464217661</v>
      </c>
      <c r="F174" s="269">
        <f t="shared" si="10"/>
        <v>30.007466309478442</v>
      </c>
      <c r="H174" s="252"/>
      <c r="I174" s="260"/>
      <c r="K174" s="252"/>
      <c r="N174" s="252"/>
    </row>
    <row r="175" spans="2:14" ht="14.25" customHeight="1" x14ac:dyDescent="0.25">
      <c r="B175" s="208">
        <v>8</v>
      </c>
      <c r="C175" s="270">
        <f t="shared" si="11"/>
        <v>1.1301157834293298</v>
      </c>
      <c r="D175" s="271">
        <f t="shared" si="12"/>
        <v>0.18433792818817307</v>
      </c>
      <c r="E175" s="268">
        <f t="shared" si="13"/>
        <v>5086.7866945598171</v>
      </c>
      <c r="F175" s="269">
        <f t="shared" si="10"/>
        <v>33.911911297065444</v>
      </c>
      <c r="H175" s="252"/>
      <c r="I175" s="260"/>
      <c r="K175" s="252"/>
      <c r="N175" s="252"/>
    </row>
    <row r="176" spans="2:14" ht="14.25" customHeight="1" x14ac:dyDescent="0.25">
      <c r="B176" s="208">
        <v>9</v>
      </c>
      <c r="C176" s="270">
        <f t="shared" si="11"/>
        <v>1.1301157834293298</v>
      </c>
      <c r="D176" s="271">
        <f t="shared" si="12"/>
        <v>0.20832320213011679</v>
      </c>
      <c r="E176" s="268">
        <f t="shared" si="13"/>
        <v>5748.6579304603592</v>
      </c>
      <c r="F176" s="269">
        <f t="shared" si="10"/>
        <v>38.324386203069061</v>
      </c>
      <c r="H176" s="252"/>
      <c r="I176" s="260"/>
      <c r="K176" s="252"/>
      <c r="N176" s="252"/>
    </row>
    <row r="177" spans="2:14" ht="14.25" customHeight="1" x14ac:dyDescent="0.25">
      <c r="B177" s="208">
        <v>10</v>
      </c>
      <c r="C177" s="270">
        <f t="shared" si="11"/>
        <v>1.1301157834293298</v>
      </c>
      <c r="D177" s="271">
        <f t="shared" si="12"/>
        <v>0.23542933878178357</v>
      </c>
      <c r="E177" s="268">
        <f t="shared" si="13"/>
        <v>6496.6490607494388</v>
      </c>
      <c r="F177" s="269">
        <f t="shared" si="10"/>
        <v>43.310993738329593</v>
      </c>
      <c r="H177" s="252"/>
      <c r="I177" s="260"/>
      <c r="K177" s="252"/>
      <c r="N177" s="252"/>
    </row>
    <row r="178" spans="2:14" ht="14.25" customHeight="1" x14ac:dyDescent="0.25">
      <c r="B178" s="208">
        <v>11</v>
      </c>
      <c r="C178" s="270">
        <f t="shared" si="11"/>
        <v>1.1301157834293298</v>
      </c>
      <c r="D178" s="271">
        <f t="shared" si="12"/>
        <v>0.26606241163962446</v>
      </c>
      <c r="E178" s="268">
        <f t="shared" si="13"/>
        <v>7341.965642954272</v>
      </c>
      <c r="F178" s="269">
        <f t="shared" si="10"/>
        <v>48.946437619695146</v>
      </c>
      <c r="H178" s="252"/>
      <c r="I178" s="260"/>
      <c r="K178" s="252"/>
      <c r="N178" s="252"/>
    </row>
    <row r="179" spans="2:14" ht="14.25" customHeight="1" x14ac:dyDescent="0.25">
      <c r="B179" s="208">
        <v>12</v>
      </c>
      <c r="C179" s="270">
        <f t="shared" si="11"/>
        <v>1.1301157834293298</v>
      </c>
      <c r="D179" s="271">
        <f t="shared" si="12"/>
        <v>0.30068133077121101</v>
      </c>
      <c r="E179" s="268">
        <f t="shared" si="13"/>
        <v>8297.2712544984897</v>
      </c>
      <c r="F179" s="269">
        <f t="shared" si="10"/>
        <v>55.315141696656596</v>
      </c>
      <c r="H179" s="252"/>
      <c r="I179" s="260"/>
      <c r="K179" s="252"/>
      <c r="N179" s="252"/>
    </row>
    <row r="180" spans="2:14" ht="14.25" customHeight="1" x14ac:dyDescent="0.25">
      <c r="B180" s="208">
        <v>13</v>
      </c>
      <c r="C180" s="270">
        <f t="shared" si="11"/>
        <v>1.1301157834293298</v>
      </c>
      <c r="D180" s="271">
        <f t="shared" si="12"/>
        <v>0.33980471768708059</v>
      </c>
      <c r="E180" s="268">
        <f t="shared" si="13"/>
        <v>9376.8772041032189</v>
      </c>
      <c r="F180" s="269">
        <f t="shared" si="10"/>
        <v>62.512514694021462</v>
      </c>
      <c r="H180" s="252"/>
      <c r="I180" s="260"/>
      <c r="K180" s="252"/>
      <c r="N180" s="252"/>
    </row>
    <row r="181" spans="2:14" ht="14.25" customHeight="1" x14ac:dyDescent="0.25">
      <c r="B181" s="208">
        <v>14</v>
      </c>
      <c r="C181" s="270">
        <f t="shared" si="11"/>
        <v>1.1301157834293298</v>
      </c>
      <c r="D181" s="271">
        <f t="shared" si="12"/>
        <v>0.38401867474191731</v>
      </c>
      <c r="E181" s="268">
        <f t="shared" si="13"/>
        <v>10596.956927635732</v>
      </c>
      <c r="F181" s="269">
        <f t="shared" si="10"/>
        <v>70.646379517571546</v>
      </c>
      <c r="H181" s="252"/>
      <c r="I181" s="260"/>
      <c r="K181" s="252"/>
      <c r="N181" s="252"/>
    </row>
    <row r="182" spans="2:14" ht="14.25" customHeight="1" x14ac:dyDescent="0.25">
      <c r="B182" s="208">
        <v>15</v>
      </c>
      <c r="C182" s="270">
        <f t="shared" si="11"/>
        <v>1.1301157834293298</v>
      </c>
      <c r="D182" s="271">
        <f t="shared" si="12"/>
        <v>0.43398556545745481</v>
      </c>
      <c r="E182" s="268">
        <f t="shared" si="13"/>
        <v>11975.788280241919</v>
      </c>
      <c r="F182" s="269">
        <f t="shared" si="10"/>
        <v>79.838588534946126</v>
      </c>
      <c r="H182" s="252"/>
      <c r="I182" s="260"/>
      <c r="K182" s="252"/>
      <c r="N182" s="252"/>
    </row>
    <row r="183" spans="2:14" ht="14.25" customHeight="1" x14ac:dyDescent="0.25">
      <c r="B183" s="208">
        <v>16</v>
      </c>
      <c r="C183" s="270">
        <f t="shared" si="11"/>
        <v>1.1301157834293298</v>
      </c>
      <c r="D183" s="271">
        <f t="shared" si="12"/>
        <v>0.49045393730397224</v>
      </c>
      <c r="E183" s="268">
        <f t="shared" si="13"/>
        <v>13534.027354509382</v>
      </c>
      <c r="F183" s="269">
        <f t="shared" si="10"/>
        <v>90.226849030062553</v>
      </c>
      <c r="H183" s="252"/>
      <c r="I183" s="260"/>
      <c r="K183" s="252"/>
      <c r="N183" s="252"/>
    </row>
    <row r="184" spans="2:14" ht="14.25" customHeight="1" x14ac:dyDescent="0.25">
      <c r="B184" s="208">
        <v>17</v>
      </c>
      <c r="C184" s="270">
        <f t="shared" si="11"/>
        <v>1.1301157834293298</v>
      </c>
      <c r="D184" s="271">
        <f t="shared" si="12"/>
        <v>0.55426973559227799</v>
      </c>
      <c r="E184" s="268">
        <f t="shared" si="13"/>
        <v>15295.017926695351</v>
      </c>
      <c r="F184" s="269">
        <f t="shared" si="10"/>
        <v>101.96678617796901</v>
      </c>
      <c r="H184" s="252"/>
      <c r="I184" s="260"/>
      <c r="K184" s="252"/>
      <c r="N184" s="252"/>
    </row>
    <row r="185" spans="2:14" ht="14.25" customHeight="1" x14ac:dyDescent="0.25">
      <c r="B185" s="208">
        <v>18</v>
      </c>
      <c r="C185" s="270">
        <f t="shared" si="11"/>
        <v>1.1301157834293298</v>
      </c>
      <c r="D185" s="271">
        <f t="shared" si="12"/>
        <v>0.62638897647003478</v>
      </c>
      <c r="E185" s="268">
        <f t="shared" si="13"/>
        <v>17285.141166792961</v>
      </c>
      <c r="F185" s="269">
        <f t="shared" si="10"/>
        <v>115.2342744452864</v>
      </c>
      <c r="H185" s="252"/>
      <c r="I185" s="260"/>
      <c r="K185" s="252"/>
      <c r="N185" s="252"/>
    </row>
    <row r="186" spans="2:14" ht="14.25" customHeight="1" x14ac:dyDescent="0.25">
      <c r="B186" s="208">
        <v>19</v>
      </c>
      <c r="C186" s="270">
        <f t="shared" si="11"/>
        <v>1.1301157834293298</v>
      </c>
      <c r="D186" s="271">
        <f t="shared" si="12"/>
        <v>0.70789206887492939</v>
      </c>
      <c r="E186" s="268">
        <f t="shared" si="13"/>
        <v>19534.210851396787</v>
      </c>
      <c r="F186" s="269">
        <f t="shared" si="10"/>
        <v>130.22807234264525</v>
      </c>
      <c r="H186" s="252"/>
      <c r="I186" s="260"/>
      <c r="K186" s="252"/>
      <c r="N186" s="252"/>
    </row>
    <row r="187" spans="2:14" ht="14.25" customHeight="1" x14ac:dyDescent="0.25">
      <c r="B187" s="208">
        <v>20</v>
      </c>
      <c r="C187" s="270">
        <f t="shared" si="11"/>
        <v>1.1301157834293298</v>
      </c>
      <c r="D187" s="267">
        <f>+C164</f>
        <v>0.8</v>
      </c>
      <c r="E187" s="268">
        <f>+C$162*D187</f>
        <v>22075.919999999998</v>
      </c>
      <c r="F187" s="269">
        <f t="shared" si="10"/>
        <v>147.1728</v>
      </c>
      <c r="H187" s="252"/>
      <c r="I187" s="260"/>
      <c r="K187" s="252"/>
      <c r="N187" s="252"/>
    </row>
    <row r="188" spans="2:14" x14ac:dyDescent="0.25">
      <c r="B188" s="272" t="s">
        <v>853</v>
      </c>
      <c r="C188" s="273"/>
      <c r="D188" s="274"/>
      <c r="E188" s="274"/>
      <c r="F188" s="274"/>
      <c r="H188" s="252"/>
      <c r="I188" s="260"/>
      <c r="K188" s="252"/>
      <c r="N188" s="252"/>
    </row>
    <row r="189" spans="2:14" x14ac:dyDescent="0.25">
      <c r="K189" s="252"/>
      <c r="N189" s="252"/>
    </row>
    <row r="190" spans="2:14" x14ac:dyDescent="0.25">
      <c r="B190" s="253" t="s">
        <v>854</v>
      </c>
      <c r="K190" s="252"/>
      <c r="N190" s="252"/>
    </row>
    <row r="191" spans="2:14" x14ac:dyDescent="0.25">
      <c r="K191" s="252"/>
      <c r="N191" s="252"/>
    </row>
    <row r="192" spans="2:14" x14ac:dyDescent="0.25">
      <c r="B192" s="192" t="s">
        <v>508</v>
      </c>
      <c r="K192" s="252"/>
      <c r="N192" s="252"/>
    </row>
    <row r="193" spans="2:14" x14ac:dyDescent="0.25">
      <c r="K193" s="252"/>
      <c r="N193" s="252"/>
    </row>
    <row r="194" spans="2:14" ht="21.95" customHeight="1" x14ac:dyDescent="0.25">
      <c r="B194" s="623" t="s">
        <v>855</v>
      </c>
      <c r="C194" s="623"/>
      <c r="D194" s="623"/>
      <c r="E194" s="623"/>
      <c r="F194" s="623"/>
      <c r="G194" s="623"/>
      <c r="H194" s="623"/>
      <c r="K194" s="252"/>
      <c r="N194" s="252"/>
    </row>
    <row r="195" spans="2:14" ht="18.95" customHeight="1" x14ac:dyDescent="0.25">
      <c r="B195" s="628" t="s">
        <v>856</v>
      </c>
      <c r="C195" s="628" t="s">
        <v>857</v>
      </c>
      <c r="D195" s="632" t="s">
        <v>858</v>
      </c>
      <c r="E195" s="628" t="s">
        <v>859</v>
      </c>
      <c r="F195" s="628"/>
      <c r="G195" s="632" t="s">
        <v>860</v>
      </c>
      <c r="H195" s="628" t="s">
        <v>861</v>
      </c>
      <c r="I195" s="193"/>
      <c r="K195" s="252"/>
      <c r="N195" s="252"/>
    </row>
    <row r="196" spans="2:14" ht="11.1" customHeight="1" x14ac:dyDescent="0.25">
      <c r="B196" s="628"/>
      <c r="C196" s="628"/>
      <c r="D196" s="632"/>
      <c r="E196" s="276" t="s">
        <v>862</v>
      </c>
      <c r="F196" s="276" t="s">
        <v>863</v>
      </c>
      <c r="G196" s="632"/>
      <c r="H196" s="628"/>
      <c r="I196" s="193"/>
      <c r="K196" s="252"/>
      <c r="N196" s="252"/>
    </row>
    <row r="197" spans="2:14" x14ac:dyDescent="0.25">
      <c r="B197" s="629" t="s">
        <v>864</v>
      </c>
      <c r="C197" s="618" t="s">
        <v>865</v>
      </c>
      <c r="D197" s="277">
        <v>1</v>
      </c>
      <c r="E197" s="278">
        <v>0</v>
      </c>
      <c r="F197" s="278">
        <v>12</v>
      </c>
      <c r="G197" s="279">
        <v>1836000</v>
      </c>
      <c r="H197" s="278" t="s">
        <v>866</v>
      </c>
      <c r="I197" s="280">
        <v>18823000</v>
      </c>
      <c r="K197" s="252"/>
      <c r="N197" s="252"/>
    </row>
    <row r="198" spans="2:14" x14ac:dyDescent="0.25">
      <c r="B198" s="630"/>
      <c r="C198" s="619"/>
      <c r="D198" s="277">
        <v>2</v>
      </c>
      <c r="E198" s="278">
        <v>13</v>
      </c>
      <c r="F198" s="278">
        <v>24</v>
      </c>
      <c r="G198" s="279">
        <v>2203000</v>
      </c>
      <c r="H198" s="278" t="s">
        <v>866</v>
      </c>
      <c r="I198" s="280">
        <v>17007000</v>
      </c>
      <c r="K198" s="252"/>
      <c r="N198" s="252"/>
    </row>
    <row r="199" spans="2:14" x14ac:dyDescent="0.25">
      <c r="B199" s="631"/>
      <c r="C199" s="620"/>
      <c r="D199" s="277">
        <v>3</v>
      </c>
      <c r="E199" s="278">
        <v>25</v>
      </c>
      <c r="F199" s="278">
        <v>36</v>
      </c>
      <c r="G199" s="279">
        <v>2558000</v>
      </c>
      <c r="H199" s="278" t="s">
        <v>866</v>
      </c>
      <c r="I199" s="280">
        <v>15191000</v>
      </c>
      <c r="K199" s="252"/>
      <c r="N199" s="252"/>
    </row>
    <row r="200" spans="2:14" ht="17.100000000000001" customHeight="1" x14ac:dyDescent="0.25">
      <c r="B200" s="629" t="s">
        <v>867</v>
      </c>
      <c r="C200" s="618" t="s">
        <v>868</v>
      </c>
      <c r="D200" s="277">
        <v>4</v>
      </c>
      <c r="E200" s="278">
        <v>0</v>
      </c>
      <c r="F200" s="278">
        <v>3</v>
      </c>
      <c r="G200" s="279">
        <v>2571000</v>
      </c>
      <c r="H200" s="278" t="s">
        <v>866</v>
      </c>
      <c r="I200" s="280">
        <v>13540000</v>
      </c>
      <c r="K200" s="252"/>
      <c r="N200" s="252"/>
    </row>
    <row r="201" spans="2:14" ht="15.95" customHeight="1" x14ac:dyDescent="0.25">
      <c r="B201" s="630"/>
      <c r="C201" s="620"/>
      <c r="D201" s="277">
        <v>5</v>
      </c>
      <c r="E201" s="278">
        <v>4</v>
      </c>
      <c r="F201" s="278">
        <v>8</v>
      </c>
      <c r="G201" s="616">
        <v>2938000</v>
      </c>
      <c r="H201" s="278" t="s">
        <v>866</v>
      </c>
      <c r="I201" s="280">
        <v>12054000</v>
      </c>
      <c r="K201" s="252"/>
      <c r="N201" s="252"/>
    </row>
    <row r="202" spans="2:14" ht="71.25" x14ac:dyDescent="0.25">
      <c r="B202" s="630"/>
      <c r="C202" s="278" t="s">
        <v>869</v>
      </c>
      <c r="D202" s="277">
        <v>6</v>
      </c>
      <c r="E202" s="278">
        <v>0</v>
      </c>
      <c r="F202" s="278">
        <v>5</v>
      </c>
      <c r="G202" s="617"/>
      <c r="H202" s="278" t="s">
        <v>866</v>
      </c>
      <c r="I202" s="280">
        <v>11393000</v>
      </c>
      <c r="J202" s="251"/>
      <c r="K202" s="262"/>
      <c r="L202" s="281"/>
      <c r="M202" s="281"/>
      <c r="N202" s="282"/>
    </row>
    <row r="203" spans="2:14" ht="24.75" customHeight="1" x14ac:dyDescent="0.25">
      <c r="B203" s="630"/>
      <c r="C203" s="278" t="s">
        <v>868</v>
      </c>
      <c r="D203" s="277">
        <v>7</v>
      </c>
      <c r="E203" s="278">
        <v>9</v>
      </c>
      <c r="F203" s="278">
        <v>12</v>
      </c>
      <c r="G203" s="616">
        <v>3306000</v>
      </c>
      <c r="H203" s="278" t="s">
        <v>866</v>
      </c>
      <c r="I203" s="280">
        <v>10898000</v>
      </c>
      <c r="J203" s="251"/>
      <c r="K203" s="252"/>
      <c r="L203" s="281"/>
      <c r="M203" s="281"/>
      <c r="N203" s="282"/>
    </row>
    <row r="204" spans="2:14" ht="71.25" x14ac:dyDescent="0.25">
      <c r="B204" s="630"/>
      <c r="C204" s="278" t="s">
        <v>869</v>
      </c>
      <c r="D204" s="277">
        <v>8</v>
      </c>
      <c r="E204" s="278">
        <v>6</v>
      </c>
      <c r="F204" s="278">
        <v>9</v>
      </c>
      <c r="G204" s="617"/>
      <c r="H204" s="278" t="s">
        <v>866</v>
      </c>
      <c r="I204" s="280">
        <v>10402000</v>
      </c>
      <c r="J204" s="251"/>
      <c r="K204" s="283"/>
      <c r="L204" s="284"/>
      <c r="M204" s="284"/>
      <c r="N204" s="285"/>
    </row>
    <row r="205" spans="2:14" ht="28.5" x14ac:dyDescent="0.25">
      <c r="B205" s="630"/>
      <c r="C205" s="278" t="s">
        <v>870</v>
      </c>
      <c r="D205" s="277">
        <v>9</v>
      </c>
      <c r="E205" s="278">
        <v>0</v>
      </c>
      <c r="F205" s="278">
        <v>5</v>
      </c>
      <c r="G205" s="616">
        <v>3672000</v>
      </c>
      <c r="H205" s="278" t="s">
        <v>866</v>
      </c>
      <c r="I205" s="280">
        <v>9412000</v>
      </c>
      <c r="J205" s="242"/>
      <c r="K205" s="252"/>
      <c r="N205" s="252"/>
    </row>
    <row r="206" spans="2:14" ht="71.25" x14ac:dyDescent="0.25">
      <c r="B206" s="630"/>
      <c r="C206" s="278" t="s">
        <v>869</v>
      </c>
      <c r="D206" s="277">
        <v>10</v>
      </c>
      <c r="E206" s="278">
        <v>10</v>
      </c>
      <c r="F206" s="278">
        <v>13</v>
      </c>
      <c r="G206" s="617"/>
      <c r="H206" s="278" t="s">
        <v>866</v>
      </c>
      <c r="I206" s="280">
        <v>8256000</v>
      </c>
      <c r="J206" s="242"/>
      <c r="K206" s="252"/>
      <c r="N206" s="252"/>
    </row>
    <row r="207" spans="2:14" ht="14.1" customHeight="1" x14ac:dyDescent="0.25">
      <c r="B207" s="630"/>
      <c r="C207" s="278" t="s">
        <v>870</v>
      </c>
      <c r="D207" s="277">
        <v>11</v>
      </c>
      <c r="E207" s="278">
        <v>6</v>
      </c>
      <c r="F207" s="278">
        <v>11</v>
      </c>
      <c r="G207" s="616">
        <v>4132000</v>
      </c>
      <c r="H207" s="278" t="s">
        <v>866</v>
      </c>
      <c r="I207" s="280">
        <v>7595000</v>
      </c>
      <c r="J207" s="652"/>
      <c r="K207" s="652"/>
      <c r="L207" s="652"/>
      <c r="M207" s="652"/>
      <c r="N207" s="652"/>
    </row>
    <row r="208" spans="2:14" ht="71.25" x14ac:dyDescent="0.25">
      <c r="B208" s="630"/>
      <c r="C208" s="278" t="s">
        <v>869</v>
      </c>
      <c r="D208" s="277">
        <v>12</v>
      </c>
      <c r="E208" s="278">
        <v>14</v>
      </c>
      <c r="F208" s="278">
        <v>17</v>
      </c>
      <c r="G208" s="617"/>
      <c r="H208" s="278" t="s">
        <v>866</v>
      </c>
      <c r="I208" s="280">
        <v>6935000</v>
      </c>
      <c r="J208" s="251"/>
      <c r="K208" s="250"/>
      <c r="L208" s="251"/>
      <c r="M208" s="251"/>
      <c r="N208" s="250"/>
    </row>
    <row r="209" spans="2:14" ht="28.5" x14ac:dyDescent="0.25">
      <c r="B209" s="630"/>
      <c r="C209" s="278" t="s">
        <v>870</v>
      </c>
      <c r="D209" s="277">
        <v>13</v>
      </c>
      <c r="E209" s="278">
        <v>12</v>
      </c>
      <c r="F209" s="278">
        <v>16</v>
      </c>
      <c r="G209" s="616">
        <v>4591000</v>
      </c>
      <c r="H209" s="278" t="s">
        <v>866</v>
      </c>
      <c r="I209" s="280">
        <v>5944000</v>
      </c>
      <c r="J209" s="251"/>
      <c r="K209" s="250"/>
      <c r="L209" s="251"/>
      <c r="M209" s="251"/>
      <c r="N209" s="250"/>
    </row>
    <row r="210" spans="2:14" ht="71.25" x14ac:dyDescent="0.25">
      <c r="B210" s="631"/>
      <c r="C210" s="278" t="s">
        <v>869</v>
      </c>
      <c r="D210" s="277">
        <v>14</v>
      </c>
      <c r="E210" s="278">
        <v>18</v>
      </c>
      <c r="F210" s="278">
        <v>20</v>
      </c>
      <c r="G210" s="617"/>
      <c r="H210" s="278" t="s">
        <v>866</v>
      </c>
      <c r="I210" s="280">
        <v>5284000</v>
      </c>
      <c r="J210" s="251"/>
      <c r="K210" s="250"/>
      <c r="L210" s="251"/>
      <c r="M210" s="251"/>
      <c r="N210" s="250"/>
    </row>
    <row r="211" spans="2:14" x14ac:dyDescent="0.25">
      <c r="B211" s="629" t="s">
        <v>871</v>
      </c>
      <c r="C211" s="618" t="s">
        <v>872</v>
      </c>
      <c r="D211" s="277">
        <v>15</v>
      </c>
      <c r="E211" s="278">
        <v>0</v>
      </c>
      <c r="F211" s="278">
        <v>0</v>
      </c>
      <c r="G211" s="279">
        <v>4672000</v>
      </c>
      <c r="H211" s="278" t="s">
        <v>866</v>
      </c>
      <c r="I211" s="280">
        <v>4788000</v>
      </c>
      <c r="J211" s="251"/>
      <c r="K211" s="250"/>
      <c r="L211" s="251"/>
      <c r="M211" s="251"/>
      <c r="N211" s="250"/>
    </row>
    <row r="212" spans="2:14" x14ac:dyDescent="0.25">
      <c r="B212" s="630"/>
      <c r="C212" s="619"/>
      <c r="D212" s="277">
        <v>16</v>
      </c>
      <c r="E212" s="278">
        <v>1</v>
      </c>
      <c r="F212" s="278">
        <v>9</v>
      </c>
      <c r="G212" s="279">
        <v>5005000</v>
      </c>
      <c r="H212" s="278" t="s">
        <v>866</v>
      </c>
      <c r="I212" s="280">
        <v>4500000</v>
      </c>
      <c r="J212" s="251"/>
      <c r="K212" s="250"/>
      <c r="L212" s="251"/>
      <c r="M212" s="251"/>
      <c r="N212" s="250"/>
    </row>
    <row r="213" spans="2:14" x14ac:dyDescent="0.25">
      <c r="B213" s="630"/>
      <c r="C213" s="619"/>
      <c r="D213" s="277">
        <v>17</v>
      </c>
      <c r="E213" s="278">
        <v>10</v>
      </c>
      <c r="F213" s="278">
        <v>17</v>
      </c>
      <c r="G213" s="279">
        <v>5326000</v>
      </c>
      <c r="H213" s="278" t="s">
        <v>866</v>
      </c>
      <c r="I213" s="280">
        <v>4200000</v>
      </c>
      <c r="J213" s="251"/>
      <c r="K213" s="250"/>
      <c r="L213" s="251"/>
      <c r="M213" s="251"/>
      <c r="N213" s="250"/>
    </row>
    <row r="214" spans="2:14" x14ac:dyDescent="0.25">
      <c r="B214" s="630"/>
      <c r="C214" s="619"/>
      <c r="D214" s="277">
        <v>18</v>
      </c>
      <c r="E214" s="278">
        <v>18</v>
      </c>
      <c r="F214" s="278">
        <v>24</v>
      </c>
      <c r="G214" s="279">
        <v>5878000</v>
      </c>
      <c r="H214" s="278" t="s">
        <v>866</v>
      </c>
      <c r="I214" s="280">
        <v>4128000</v>
      </c>
      <c r="J214" s="251"/>
      <c r="K214" s="250"/>
      <c r="L214" s="251"/>
      <c r="M214" s="251"/>
      <c r="N214" s="250"/>
    </row>
    <row r="215" spans="2:14" x14ac:dyDescent="0.25">
      <c r="B215" s="631"/>
      <c r="C215" s="620"/>
      <c r="D215" s="277">
        <v>19</v>
      </c>
      <c r="E215" s="278">
        <v>25</v>
      </c>
      <c r="F215" s="278">
        <v>33</v>
      </c>
      <c r="G215" s="279">
        <v>6612000</v>
      </c>
      <c r="H215" s="278" t="s">
        <v>866</v>
      </c>
      <c r="I215" s="280">
        <v>4128000</v>
      </c>
      <c r="J215" s="251"/>
      <c r="K215" s="250"/>
      <c r="L215" s="251"/>
      <c r="M215" s="251"/>
      <c r="N215" s="250"/>
    </row>
    <row r="216" spans="2:14" x14ac:dyDescent="0.25">
      <c r="B216" s="629" t="s">
        <v>873</v>
      </c>
      <c r="C216" s="618" t="s">
        <v>874</v>
      </c>
      <c r="D216" s="277">
        <v>20</v>
      </c>
      <c r="E216" s="278">
        <v>5</v>
      </c>
      <c r="F216" s="278">
        <v>10</v>
      </c>
      <c r="G216" s="279">
        <v>7714000</v>
      </c>
      <c r="H216" s="278" t="s">
        <v>866</v>
      </c>
      <c r="I216" s="280">
        <v>3715000</v>
      </c>
      <c r="J216" s="251"/>
      <c r="K216" s="250"/>
      <c r="L216" s="251"/>
      <c r="M216" s="251"/>
      <c r="N216" s="250"/>
    </row>
    <row r="217" spans="2:14" x14ac:dyDescent="0.25">
      <c r="B217" s="630"/>
      <c r="C217" s="619"/>
      <c r="D217" s="277">
        <v>21</v>
      </c>
      <c r="E217" s="278">
        <v>11</v>
      </c>
      <c r="F217" s="278">
        <v>16</v>
      </c>
      <c r="G217" s="279">
        <v>8449000</v>
      </c>
      <c r="H217" s="278" t="s">
        <v>866</v>
      </c>
      <c r="I217" s="280">
        <v>3715000</v>
      </c>
      <c r="J217" s="251"/>
      <c r="K217" s="250"/>
      <c r="L217" s="251"/>
      <c r="M217" s="251"/>
      <c r="N217" s="250"/>
    </row>
    <row r="218" spans="2:14" x14ac:dyDescent="0.25">
      <c r="B218" s="630"/>
      <c r="C218" s="619"/>
      <c r="D218" s="277">
        <v>22</v>
      </c>
      <c r="E218" s="278">
        <v>17</v>
      </c>
      <c r="F218" s="278">
        <v>22</v>
      </c>
      <c r="G218" s="279">
        <v>9183000</v>
      </c>
      <c r="H218" s="278" t="s">
        <v>866</v>
      </c>
      <c r="I218" s="280">
        <v>3302000</v>
      </c>
      <c r="J218" s="251"/>
      <c r="K218" s="250"/>
      <c r="L218" s="251"/>
      <c r="M218" s="251"/>
      <c r="N218" s="250"/>
    </row>
    <row r="219" spans="2:14" x14ac:dyDescent="0.25">
      <c r="B219" s="630"/>
      <c r="C219" s="619"/>
      <c r="D219" s="277">
        <v>23</v>
      </c>
      <c r="E219" s="278">
        <v>23</v>
      </c>
      <c r="F219" s="278">
        <v>28</v>
      </c>
      <c r="G219" s="279">
        <v>10469000</v>
      </c>
      <c r="H219" s="278" t="s">
        <v>866</v>
      </c>
      <c r="I219" s="280">
        <v>3302000</v>
      </c>
      <c r="J219" s="251"/>
      <c r="K219" s="250"/>
      <c r="L219" s="251"/>
      <c r="M219" s="251"/>
      <c r="N219" s="250"/>
    </row>
    <row r="220" spans="2:14" x14ac:dyDescent="0.25">
      <c r="B220" s="630"/>
      <c r="C220" s="619"/>
      <c r="D220" s="277">
        <v>24</v>
      </c>
      <c r="E220" s="278">
        <v>29</v>
      </c>
      <c r="F220" s="278">
        <v>34</v>
      </c>
      <c r="G220" s="279">
        <v>11571000</v>
      </c>
      <c r="H220" s="278" t="s">
        <v>866</v>
      </c>
      <c r="I220" s="280"/>
      <c r="J220" s="251"/>
      <c r="K220" s="250"/>
      <c r="L220" s="251"/>
      <c r="M220" s="251"/>
      <c r="N220" s="250"/>
    </row>
    <row r="221" spans="2:14" x14ac:dyDescent="0.25">
      <c r="B221" s="630"/>
      <c r="C221" s="619"/>
      <c r="D221" s="277">
        <v>25</v>
      </c>
      <c r="E221" s="278">
        <v>35</v>
      </c>
      <c r="F221" s="278">
        <v>40</v>
      </c>
      <c r="G221" s="279">
        <v>12123000</v>
      </c>
      <c r="H221" s="278" t="s">
        <v>866</v>
      </c>
      <c r="I221" s="280"/>
      <c r="J221" s="251"/>
      <c r="K221" s="250"/>
      <c r="L221" s="251"/>
      <c r="M221" s="251"/>
      <c r="N221" s="250"/>
    </row>
    <row r="222" spans="2:14" x14ac:dyDescent="0.25">
      <c r="B222" s="630"/>
      <c r="C222" s="619"/>
      <c r="D222" s="277">
        <v>26</v>
      </c>
      <c r="E222" s="278">
        <v>41</v>
      </c>
      <c r="F222" s="278">
        <v>45</v>
      </c>
      <c r="G222" s="279">
        <v>12673000</v>
      </c>
      <c r="H222" s="278" t="s">
        <v>866</v>
      </c>
      <c r="I222" s="280">
        <v>2972000</v>
      </c>
      <c r="J222" s="251"/>
      <c r="K222" s="250"/>
      <c r="L222" s="251"/>
      <c r="M222" s="251"/>
      <c r="N222" s="250"/>
    </row>
    <row r="223" spans="2:14" x14ac:dyDescent="0.25">
      <c r="B223" s="630"/>
      <c r="C223" s="620"/>
      <c r="D223" s="277">
        <v>27</v>
      </c>
      <c r="E223" s="278">
        <v>46</v>
      </c>
      <c r="F223" s="278">
        <v>51</v>
      </c>
      <c r="G223" s="279">
        <v>13408000</v>
      </c>
      <c r="H223" s="278" t="s">
        <v>866</v>
      </c>
      <c r="I223" s="280">
        <v>2642000</v>
      </c>
      <c r="J223" s="251"/>
      <c r="K223" s="282"/>
      <c r="L223" s="286"/>
      <c r="M223" s="286"/>
      <c r="N223" s="282"/>
    </row>
    <row r="224" spans="2:14" x14ac:dyDescent="0.25">
      <c r="B224" s="630"/>
      <c r="C224" s="618" t="s">
        <v>875</v>
      </c>
      <c r="D224" s="277">
        <v>28</v>
      </c>
      <c r="E224" s="278">
        <v>40</v>
      </c>
      <c r="F224" s="278">
        <v>49</v>
      </c>
      <c r="G224" s="279">
        <v>15061000</v>
      </c>
      <c r="H224" s="278" t="s">
        <v>866</v>
      </c>
      <c r="I224" s="280">
        <v>2312000</v>
      </c>
      <c r="J224" s="251"/>
      <c r="K224" s="250"/>
      <c r="L224" s="286"/>
      <c r="M224" s="286"/>
      <c r="N224" s="282"/>
    </row>
    <row r="225" spans="2:14" x14ac:dyDescent="0.25">
      <c r="B225" s="630"/>
      <c r="C225" s="619"/>
      <c r="D225" s="277">
        <v>29</v>
      </c>
      <c r="E225" s="278">
        <v>50</v>
      </c>
      <c r="F225" s="278">
        <v>59</v>
      </c>
      <c r="G225" s="279">
        <v>16898000</v>
      </c>
      <c r="H225" s="278" t="s">
        <v>866</v>
      </c>
      <c r="I225" s="280">
        <v>2300000</v>
      </c>
      <c r="J225" s="251"/>
      <c r="K225" s="285"/>
      <c r="L225" s="287"/>
      <c r="M225" s="287"/>
      <c r="N225" s="285"/>
    </row>
    <row r="226" spans="2:14" x14ac:dyDescent="0.25">
      <c r="B226" s="630"/>
      <c r="C226" s="619"/>
      <c r="D226" s="277">
        <v>30</v>
      </c>
      <c r="E226" s="278">
        <v>60</v>
      </c>
      <c r="F226" s="278">
        <v>69</v>
      </c>
      <c r="G226" s="279">
        <v>18919000</v>
      </c>
      <c r="H226" s="278" t="s">
        <v>866</v>
      </c>
      <c r="I226" s="280">
        <v>1981000</v>
      </c>
      <c r="J226" s="242"/>
      <c r="K226" s="252"/>
      <c r="N226" s="252"/>
    </row>
    <row r="227" spans="2:14" x14ac:dyDescent="0.25">
      <c r="B227" s="631"/>
      <c r="C227" s="620"/>
      <c r="D227" s="277">
        <v>31</v>
      </c>
      <c r="E227" s="278">
        <v>70</v>
      </c>
      <c r="F227" s="278">
        <v>79</v>
      </c>
      <c r="G227" s="279">
        <v>20938000</v>
      </c>
      <c r="H227" s="278" t="s">
        <v>866</v>
      </c>
      <c r="I227" s="280">
        <v>1651000</v>
      </c>
      <c r="J227" s="242" t="s">
        <v>64</v>
      </c>
      <c r="K227" s="252"/>
      <c r="N227" s="252"/>
    </row>
    <row r="228" spans="2:14" ht="37.5" customHeight="1" x14ac:dyDescent="0.25">
      <c r="B228" s="615" t="s">
        <v>876</v>
      </c>
      <c r="C228" s="615"/>
      <c r="D228" s="615"/>
      <c r="E228" s="615"/>
      <c r="F228" s="615"/>
      <c r="G228" s="615"/>
      <c r="H228" s="615"/>
    </row>
    <row r="229" spans="2:14" x14ac:dyDescent="0.25">
      <c r="B229" s="633" t="s">
        <v>877</v>
      </c>
      <c r="C229" s="633"/>
      <c r="D229" s="633"/>
      <c r="E229" s="633"/>
      <c r="F229" s="633"/>
      <c r="G229" s="633"/>
      <c r="H229" s="633"/>
    </row>
    <row r="231" spans="2:14" ht="28.5" x14ac:dyDescent="0.25">
      <c r="B231" s="253" t="s">
        <v>878</v>
      </c>
    </row>
    <row r="232" spans="2:14" x14ac:dyDescent="0.25">
      <c r="B232" s="288"/>
    </row>
    <row r="233" spans="2:14" ht="28.5" x14ac:dyDescent="0.25">
      <c r="B233" s="289" t="s">
        <v>879</v>
      </c>
    </row>
    <row r="235" spans="2:14" x14ac:dyDescent="0.25">
      <c r="B235" s="624" t="s">
        <v>856</v>
      </c>
      <c r="C235" s="624" t="s">
        <v>880</v>
      </c>
      <c r="D235" s="626" t="s">
        <v>858</v>
      </c>
      <c r="E235" s="628" t="s">
        <v>859</v>
      </c>
      <c r="F235" s="628"/>
      <c r="G235" s="632" t="s">
        <v>881</v>
      </c>
    </row>
    <row r="236" spans="2:14" ht="12.95" customHeight="1" x14ac:dyDescent="0.25">
      <c r="B236" s="625"/>
      <c r="C236" s="625"/>
      <c r="D236" s="627"/>
      <c r="E236" s="276" t="s">
        <v>862</v>
      </c>
      <c r="F236" s="276" t="s">
        <v>863</v>
      </c>
      <c r="G236" s="632"/>
    </row>
    <row r="237" spans="2:14" x14ac:dyDescent="0.25">
      <c r="B237" s="629" t="s">
        <v>864</v>
      </c>
      <c r="C237" s="618" t="s">
        <v>865</v>
      </c>
      <c r="D237" s="277">
        <v>1</v>
      </c>
      <c r="E237" s="278">
        <v>0</v>
      </c>
      <c r="F237" s="278">
        <v>12</v>
      </c>
      <c r="G237" s="616">
        <f>(H237*3.2%)+H237</f>
        <v>183836.7607752</v>
      </c>
      <c r="H237" s="621">
        <v>178136.39610000001</v>
      </c>
      <c r="I237" s="290"/>
    </row>
    <row r="238" spans="2:14" x14ac:dyDescent="0.25">
      <c r="B238" s="630"/>
      <c r="C238" s="619"/>
      <c r="D238" s="277">
        <v>2</v>
      </c>
      <c r="E238" s="278">
        <v>13</v>
      </c>
      <c r="F238" s="278">
        <v>24</v>
      </c>
      <c r="G238" s="696"/>
      <c r="H238" s="621"/>
      <c r="I238" s="290"/>
    </row>
    <row r="239" spans="2:14" ht="12.95" customHeight="1" x14ac:dyDescent="0.25">
      <c r="B239" s="631"/>
      <c r="C239" s="620"/>
      <c r="D239" s="277">
        <v>3</v>
      </c>
      <c r="E239" s="278">
        <v>25</v>
      </c>
      <c r="F239" s="278">
        <v>36</v>
      </c>
      <c r="G239" s="617"/>
      <c r="H239" s="621"/>
      <c r="I239" s="290"/>
    </row>
    <row r="240" spans="2:14" x14ac:dyDescent="0.25">
      <c r="B240" s="629" t="s">
        <v>867</v>
      </c>
      <c r="C240" s="618" t="s">
        <v>868</v>
      </c>
      <c r="D240" s="277">
        <v>4</v>
      </c>
      <c r="E240" s="278">
        <v>0</v>
      </c>
      <c r="F240" s="278">
        <v>3</v>
      </c>
      <c r="G240" s="616">
        <f>(H240*3.2%)+H240</f>
        <v>223057.25080079999</v>
      </c>
      <c r="H240" s="621">
        <v>216140.7469</v>
      </c>
      <c r="I240" s="290"/>
    </row>
    <row r="241" spans="2:9" x14ac:dyDescent="0.25">
      <c r="B241" s="630"/>
      <c r="C241" s="620"/>
      <c r="D241" s="277">
        <v>5</v>
      </c>
      <c r="E241" s="278">
        <v>4</v>
      </c>
      <c r="F241" s="278">
        <v>8</v>
      </c>
      <c r="G241" s="696"/>
      <c r="H241" s="621"/>
      <c r="I241" s="290"/>
    </row>
    <row r="242" spans="2:9" ht="71.25" x14ac:dyDescent="0.25">
      <c r="B242" s="630"/>
      <c r="C242" s="278" t="s">
        <v>869</v>
      </c>
      <c r="D242" s="277">
        <v>6</v>
      </c>
      <c r="E242" s="278">
        <v>0</v>
      </c>
      <c r="F242" s="278">
        <v>5</v>
      </c>
      <c r="G242" s="617"/>
      <c r="H242" s="621"/>
      <c r="I242" s="290"/>
    </row>
    <row r="243" spans="2:9" ht="29.25" customHeight="1" x14ac:dyDescent="0.25">
      <c r="B243" s="630"/>
      <c r="C243" s="278" t="s">
        <v>868</v>
      </c>
      <c r="D243" s="277">
        <v>7</v>
      </c>
      <c r="E243" s="278">
        <v>9</v>
      </c>
      <c r="F243" s="278">
        <v>12</v>
      </c>
      <c r="G243" s="616">
        <f>(H243*3.2%)+H243</f>
        <v>259550.4062112</v>
      </c>
      <c r="H243" s="621">
        <v>251502.3316</v>
      </c>
      <c r="I243" s="290"/>
    </row>
    <row r="244" spans="2:9" ht="71.25" x14ac:dyDescent="0.25">
      <c r="B244" s="630"/>
      <c r="C244" s="278" t="s">
        <v>869</v>
      </c>
      <c r="D244" s="277">
        <v>8</v>
      </c>
      <c r="E244" s="278">
        <v>6</v>
      </c>
      <c r="F244" s="278">
        <v>9</v>
      </c>
      <c r="G244" s="617"/>
      <c r="H244" s="621"/>
      <c r="I244" s="290"/>
    </row>
    <row r="245" spans="2:9" ht="15" customHeight="1" x14ac:dyDescent="0.25">
      <c r="B245" s="630"/>
      <c r="C245" s="278" t="s">
        <v>870</v>
      </c>
      <c r="D245" s="277">
        <v>9</v>
      </c>
      <c r="E245" s="278">
        <v>0</v>
      </c>
      <c r="F245" s="278">
        <v>5</v>
      </c>
      <c r="G245" s="616">
        <f>(H245*3.2%)+H245</f>
        <v>298044.88268879999</v>
      </c>
      <c r="H245" s="621">
        <v>288803.18089999998</v>
      </c>
      <c r="I245" s="290"/>
    </row>
    <row r="246" spans="2:9" ht="71.25" x14ac:dyDescent="0.25">
      <c r="B246" s="630"/>
      <c r="C246" s="278" t="s">
        <v>869</v>
      </c>
      <c r="D246" s="277">
        <v>10</v>
      </c>
      <c r="E246" s="278">
        <v>10</v>
      </c>
      <c r="F246" s="278">
        <v>13</v>
      </c>
      <c r="G246" s="617"/>
      <c r="H246" s="621"/>
      <c r="I246" s="290"/>
    </row>
    <row r="247" spans="2:9" ht="28.5" x14ac:dyDescent="0.25">
      <c r="B247" s="630"/>
      <c r="C247" s="278" t="s">
        <v>870</v>
      </c>
      <c r="D247" s="277">
        <v>11</v>
      </c>
      <c r="E247" s="278">
        <v>6</v>
      </c>
      <c r="F247" s="278">
        <v>11</v>
      </c>
      <c r="G247" s="616">
        <f>(H247*3.2%)+H247</f>
        <v>335838.10887120001</v>
      </c>
      <c r="H247" s="621">
        <v>325424.52409999998</v>
      </c>
      <c r="I247" s="290"/>
    </row>
    <row r="248" spans="2:9" ht="71.25" x14ac:dyDescent="0.25">
      <c r="B248" s="630"/>
      <c r="C248" s="278" t="s">
        <v>869</v>
      </c>
      <c r="D248" s="277">
        <v>12</v>
      </c>
      <c r="E248" s="278">
        <v>14</v>
      </c>
      <c r="F248" s="278">
        <v>17</v>
      </c>
      <c r="G248" s="617"/>
      <c r="H248" s="621"/>
      <c r="I248" s="290"/>
    </row>
    <row r="249" spans="2:9" ht="28.5" x14ac:dyDescent="0.25">
      <c r="B249" s="630"/>
      <c r="C249" s="278" t="s">
        <v>870</v>
      </c>
      <c r="D249" s="277">
        <v>13</v>
      </c>
      <c r="E249" s="278">
        <v>12</v>
      </c>
      <c r="F249" s="278">
        <v>16</v>
      </c>
      <c r="G249" s="616">
        <f>(H249*3.2%)+H249</f>
        <v>408609.4296336</v>
      </c>
      <c r="H249" s="621">
        <v>395939.36979999999</v>
      </c>
      <c r="I249" s="290"/>
    </row>
    <row r="250" spans="2:9" ht="45" customHeight="1" x14ac:dyDescent="0.25">
      <c r="B250" s="631"/>
      <c r="C250" s="278" t="s">
        <v>869</v>
      </c>
      <c r="D250" s="277">
        <v>14</v>
      </c>
      <c r="E250" s="278">
        <v>18</v>
      </c>
      <c r="F250" s="278">
        <v>20</v>
      </c>
      <c r="G250" s="617"/>
      <c r="H250" s="621"/>
      <c r="I250" s="290"/>
    </row>
    <row r="251" spans="2:9" x14ac:dyDescent="0.25">
      <c r="B251" s="629" t="s">
        <v>871</v>
      </c>
      <c r="C251" s="618" t="s">
        <v>872</v>
      </c>
      <c r="D251" s="277">
        <v>15</v>
      </c>
      <c r="E251" s="278">
        <v>0</v>
      </c>
      <c r="F251" s="278">
        <v>0</v>
      </c>
      <c r="G251" s="616">
        <f>(H251*3.2%)+H251</f>
        <v>551216.50009920006</v>
      </c>
      <c r="H251" s="621">
        <v>534124.51560000004</v>
      </c>
      <c r="I251" s="290"/>
    </row>
    <row r="252" spans="2:9" x14ac:dyDescent="0.25">
      <c r="B252" s="630"/>
      <c r="C252" s="619"/>
      <c r="D252" s="277">
        <v>16</v>
      </c>
      <c r="E252" s="278">
        <v>1</v>
      </c>
      <c r="F252" s="278">
        <v>9</v>
      </c>
      <c r="G252" s="696"/>
      <c r="H252" s="621"/>
      <c r="I252" s="290"/>
    </row>
    <row r="253" spans="2:9" x14ac:dyDescent="0.25">
      <c r="B253" s="630"/>
      <c r="C253" s="619"/>
      <c r="D253" s="277">
        <v>17</v>
      </c>
      <c r="E253" s="278">
        <v>10</v>
      </c>
      <c r="F253" s="278">
        <v>17</v>
      </c>
      <c r="G253" s="696"/>
      <c r="H253" s="621"/>
      <c r="I253" s="290"/>
    </row>
    <row r="254" spans="2:9" x14ac:dyDescent="0.25">
      <c r="B254" s="630"/>
      <c r="C254" s="619"/>
      <c r="D254" s="277">
        <v>18</v>
      </c>
      <c r="E254" s="278">
        <v>18</v>
      </c>
      <c r="F254" s="278">
        <v>24</v>
      </c>
      <c r="G254" s="696"/>
      <c r="H254" s="621"/>
      <c r="I254" s="290"/>
    </row>
    <row r="255" spans="2:9" ht="12.95" customHeight="1" x14ac:dyDescent="0.25">
      <c r="B255" s="631"/>
      <c r="C255" s="620"/>
      <c r="D255" s="277">
        <v>19</v>
      </c>
      <c r="E255" s="278">
        <v>25</v>
      </c>
      <c r="F255" s="278">
        <v>33</v>
      </c>
      <c r="G255" s="617"/>
      <c r="H255" s="621"/>
      <c r="I255" s="290"/>
    </row>
    <row r="256" spans="2:9" x14ac:dyDescent="0.25">
      <c r="B256" s="629" t="s">
        <v>873</v>
      </c>
      <c r="C256" s="618" t="s">
        <v>874</v>
      </c>
      <c r="D256" s="277">
        <v>20</v>
      </c>
      <c r="E256" s="278">
        <v>5</v>
      </c>
      <c r="F256" s="278">
        <v>10</v>
      </c>
      <c r="G256" s="616">
        <f>(H256*3.2%)+H256</f>
        <v>716571.99506880005</v>
      </c>
      <c r="H256" s="621">
        <v>694352.7084</v>
      </c>
      <c r="I256" s="290"/>
    </row>
    <row r="257" spans="2:9" x14ac:dyDescent="0.25">
      <c r="B257" s="630"/>
      <c r="C257" s="619"/>
      <c r="D257" s="277">
        <v>21</v>
      </c>
      <c r="E257" s="278">
        <v>11</v>
      </c>
      <c r="F257" s="278">
        <v>16</v>
      </c>
      <c r="G257" s="696"/>
      <c r="H257" s="621"/>
      <c r="I257" s="290"/>
    </row>
    <row r="258" spans="2:9" x14ac:dyDescent="0.25">
      <c r="B258" s="630"/>
      <c r="C258" s="619"/>
      <c r="D258" s="277">
        <v>22</v>
      </c>
      <c r="E258" s="278">
        <v>17</v>
      </c>
      <c r="F258" s="278">
        <v>22</v>
      </c>
      <c r="G258" s="696"/>
      <c r="H258" s="621"/>
      <c r="I258" s="290"/>
    </row>
    <row r="259" spans="2:9" x14ac:dyDescent="0.25">
      <c r="B259" s="630"/>
      <c r="C259" s="619"/>
      <c r="D259" s="277">
        <v>23</v>
      </c>
      <c r="E259" s="278">
        <v>23</v>
      </c>
      <c r="F259" s="278">
        <v>28</v>
      </c>
      <c r="G259" s="696"/>
      <c r="H259" s="621"/>
      <c r="I259" s="290"/>
    </row>
    <row r="260" spans="2:9" x14ac:dyDescent="0.25">
      <c r="B260" s="630"/>
      <c r="C260" s="619"/>
      <c r="D260" s="277">
        <v>24</v>
      </c>
      <c r="E260" s="278">
        <v>29</v>
      </c>
      <c r="F260" s="278">
        <v>34</v>
      </c>
      <c r="G260" s="696"/>
      <c r="H260" s="621"/>
      <c r="I260" s="290"/>
    </row>
    <row r="261" spans="2:9" x14ac:dyDescent="0.25">
      <c r="B261" s="630"/>
      <c r="C261" s="619"/>
      <c r="D261" s="277">
        <v>25</v>
      </c>
      <c r="E261" s="278">
        <v>35</v>
      </c>
      <c r="F261" s="278">
        <v>40</v>
      </c>
      <c r="G261" s="696"/>
      <c r="H261" s="621"/>
      <c r="I261" s="290"/>
    </row>
    <row r="262" spans="2:9" x14ac:dyDescent="0.25">
      <c r="B262" s="630"/>
      <c r="C262" s="619"/>
      <c r="D262" s="277">
        <v>26</v>
      </c>
      <c r="E262" s="278">
        <v>41</v>
      </c>
      <c r="F262" s="278">
        <v>45</v>
      </c>
      <c r="G262" s="696"/>
      <c r="H262" s="621"/>
      <c r="I262" s="290"/>
    </row>
    <row r="263" spans="2:9" ht="12.95" customHeight="1" x14ac:dyDescent="0.25">
      <c r="B263" s="630"/>
      <c r="C263" s="620"/>
      <c r="D263" s="277">
        <v>27</v>
      </c>
      <c r="E263" s="278">
        <v>46</v>
      </c>
      <c r="F263" s="278">
        <v>51</v>
      </c>
      <c r="G263" s="617"/>
      <c r="H263" s="621"/>
      <c r="I263" s="290"/>
    </row>
    <row r="264" spans="2:9" x14ac:dyDescent="0.25">
      <c r="B264" s="630"/>
      <c r="C264" s="618" t="s">
        <v>875</v>
      </c>
      <c r="D264" s="277">
        <v>28</v>
      </c>
      <c r="E264" s="278">
        <v>40</v>
      </c>
      <c r="F264" s="278">
        <v>49</v>
      </c>
      <c r="G264" s="616">
        <f>(H264*3.2%)+H264</f>
        <v>866764.50010800001</v>
      </c>
      <c r="H264" s="621">
        <v>839888.08149999997</v>
      </c>
      <c r="I264" s="290"/>
    </row>
    <row r="265" spans="2:9" x14ac:dyDescent="0.25">
      <c r="B265" s="630"/>
      <c r="C265" s="619"/>
      <c r="D265" s="277">
        <v>29</v>
      </c>
      <c r="E265" s="278">
        <v>50</v>
      </c>
      <c r="F265" s="278">
        <v>59</v>
      </c>
      <c r="G265" s="617"/>
      <c r="H265" s="621"/>
      <c r="I265" s="290"/>
    </row>
    <row r="266" spans="2:9" x14ac:dyDescent="0.25">
      <c r="B266" s="630"/>
      <c r="C266" s="619"/>
      <c r="D266" s="277">
        <v>30</v>
      </c>
      <c r="E266" s="278">
        <v>60</v>
      </c>
      <c r="F266" s="278">
        <v>69</v>
      </c>
      <c r="G266" s="616">
        <f>(H266*3.2%)+H266</f>
        <v>1020745.7828256</v>
      </c>
      <c r="H266" s="621">
        <v>989094.75080000004</v>
      </c>
    </row>
    <row r="267" spans="2:9" x14ac:dyDescent="0.25">
      <c r="B267" s="631"/>
      <c r="C267" s="620"/>
      <c r="D267" s="277">
        <v>31</v>
      </c>
      <c r="E267" s="278">
        <v>70</v>
      </c>
      <c r="F267" s="278">
        <v>79</v>
      </c>
      <c r="G267" s="617"/>
      <c r="H267" s="621"/>
    </row>
    <row r="268" spans="2:9" x14ac:dyDescent="0.25">
      <c r="B268" s="291" t="s">
        <v>882</v>
      </c>
      <c r="C268" s="291"/>
      <c r="D268" s="292"/>
      <c r="E268" s="293"/>
      <c r="H268" s="193"/>
    </row>
    <row r="269" spans="2:9" ht="9.9499999999999993" customHeight="1" x14ac:dyDescent="0.25">
      <c r="B269" s="686" t="s">
        <v>883</v>
      </c>
      <c r="C269" s="686"/>
      <c r="D269" s="686"/>
      <c r="E269" s="686"/>
      <c r="F269" s="686"/>
      <c r="G269" s="686"/>
      <c r="H269" s="193"/>
    </row>
    <row r="270" spans="2:9" ht="17.100000000000001" customHeight="1" x14ac:dyDescent="0.25">
      <c r="B270" s="686"/>
      <c r="C270" s="686"/>
      <c r="D270" s="686"/>
      <c r="E270" s="686"/>
      <c r="F270" s="686"/>
      <c r="G270" s="686"/>
      <c r="H270" s="193"/>
    </row>
    <row r="271" spans="2:9" x14ac:dyDescent="0.25">
      <c r="B271" s="725"/>
      <c r="C271" s="725"/>
      <c r="D271" s="294"/>
      <c r="E271" s="291"/>
      <c r="H271" s="193"/>
    </row>
    <row r="272" spans="2:9" x14ac:dyDescent="0.25">
      <c r="B272" s="289" t="s">
        <v>884</v>
      </c>
      <c r="C272" s="291"/>
      <c r="D272" s="295"/>
      <c r="E272" s="288"/>
    </row>
    <row r="273" spans="2:5" x14ac:dyDescent="0.25">
      <c r="B273" s="296"/>
      <c r="C273" s="288"/>
      <c r="D273" s="295"/>
      <c r="E273" s="288"/>
    </row>
    <row r="274" spans="2:5" x14ac:dyDescent="0.25">
      <c r="B274" s="275" t="s">
        <v>885</v>
      </c>
      <c r="C274" s="275" t="s">
        <v>886</v>
      </c>
      <c r="D274" s="295"/>
      <c r="E274" s="288"/>
    </row>
    <row r="275" spans="2:5" x14ac:dyDescent="0.25">
      <c r="B275" s="178" t="s">
        <v>887</v>
      </c>
      <c r="C275" s="279">
        <v>755000</v>
      </c>
      <c r="D275" s="295"/>
      <c r="E275" s="288"/>
    </row>
    <row r="276" spans="2:5" x14ac:dyDescent="0.25">
      <c r="B276" s="178" t="s">
        <v>888</v>
      </c>
      <c r="C276" s="279">
        <v>680000</v>
      </c>
      <c r="D276" s="295"/>
      <c r="E276" s="288"/>
    </row>
    <row r="277" spans="2:5" x14ac:dyDescent="0.25">
      <c r="B277" s="178" t="s">
        <v>889</v>
      </c>
      <c r="C277" s="279">
        <v>780000</v>
      </c>
      <c r="D277" s="295"/>
      <c r="E277" s="288"/>
    </row>
    <row r="278" spans="2:5" x14ac:dyDescent="0.25">
      <c r="B278" s="178" t="s">
        <v>890</v>
      </c>
      <c r="C278" s="279">
        <v>720000</v>
      </c>
      <c r="D278" s="295"/>
      <c r="E278" s="288"/>
    </row>
    <row r="279" spans="2:5" x14ac:dyDescent="0.25">
      <c r="B279" s="178" t="s">
        <v>891</v>
      </c>
      <c r="C279" s="279">
        <v>950000</v>
      </c>
      <c r="D279" s="295"/>
      <c r="E279" s="288"/>
    </row>
    <row r="280" spans="2:5" x14ac:dyDescent="0.25">
      <c r="B280" s="178" t="s">
        <v>892</v>
      </c>
      <c r="C280" s="279">
        <v>797000</v>
      </c>
      <c r="D280" s="295"/>
      <c r="E280" s="288"/>
    </row>
    <row r="281" spans="2:5" x14ac:dyDescent="0.25">
      <c r="B281" s="178" t="s">
        <v>893</v>
      </c>
      <c r="C281" s="279">
        <v>800000</v>
      </c>
      <c r="D281" s="295"/>
      <c r="E281" s="288"/>
    </row>
    <row r="282" spans="2:5" x14ac:dyDescent="0.25">
      <c r="B282" s="178" t="s">
        <v>894</v>
      </c>
      <c r="C282" s="279">
        <v>690000</v>
      </c>
      <c r="D282" s="295"/>
      <c r="E282" s="288"/>
    </row>
    <row r="283" spans="2:5" x14ac:dyDescent="0.25">
      <c r="B283" s="178" t="s">
        <v>895</v>
      </c>
      <c r="C283" s="279">
        <v>895000</v>
      </c>
      <c r="D283" s="295"/>
      <c r="E283" s="288"/>
    </row>
    <row r="284" spans="2:5" x14ac:dyDescent="0.25">
      <c r="B284" s="178" t="s">
        <v>896</v>
      </c>
      <c r="C284" s="279">
        <v>1320000</v>
      </c>
      <c r="D284" s="295"/>
      <c r="E284" s="288"/>
    </row>
    <row r="285" spans="2:5" x14ac:dyDescent="0.25">
      <c r="B285" s="178" t="s">
        <v>897</v>
      </c>
      <c r="C285" s="279">
        <v>850000</v>
      </c>
      <c r="D285" s="295"/>
      <c r="E285" s="288"/>
    </row>
    <row r="286" spans="2:5" x14ac:dyDescent="0.25">
      <c r="B286" s="178" t="s">
        <v>898</v>
      </c>
      <c r="C286" s="279">
        <v>960000</v>
      </c>
      <c r="D286" s="295"/>
      <c r="E286" s="288"/>
    </row>
    <row r="287" spans="2:5" x14ac:dyDescent="0.25">
      <c r="B287" s="178" t="s">
        <v>899</v>
      </c>
      <c r="C287" s="279">
        <v>900000</v>
      </c>
      <c r="D287" s="295"/>
      <c r="E287" s="288"/>
    </row>
    <row r="288" spans="2:5" x14ac:dyDescent="0.25">
      <c r="B288" s="178" t="s">
        <v>900</v>
      </c>
      <c r="C288" s="279">
        <v>850000</v>
      </c>
      <c r="D288" s="295"/>
      <c r="E288" s="288"/>
    </row>
    <row r="289" spans="2:5" x14ac:dyDescent="0.25">
      <c r="B289" s="178" t="s">
        <v>901</v>
      </c>
      <c r="C289" s="279">
        <v>720000</v>
      </c>
      <c r="D289" s="295"/>
      <c r="E289" s="288"/>
    </row>
    <row r="290" spans="2:5" x14ac:dyDescent="0.25">
      <c r="B290" s="178" t="s">
        <v>902</v>
      </c>
      <c r="C290" s="279">
        <v>680000</v>
      </c>
      <c r="D290" s="295"/>
      <c r="E290" s="288"/>
    </row>
    <row r="291" spans="2:5" x14ac:dyDescent="0.25">
      <c r="B291" s="178" t="s">
        <v>903</v>
      </c>
      <c r="C291" s="279">
        <v>900000</v>
      </c>
      <c r="D291" s="295"/>
      <c r="E291" s="288"/>
    </row>
    <row r="292" spans="2:5" x14ac:dyDescent="0.25">
      <c r="B292" s="178" t="s">
        <v>904</v>
      </c>
      <c r="C292" s="279">
        <v>830000</v>
      </c>
      <c r="D292" s="295"/>
      <c r="E292" s="288"/>
    </row>
    <row r="293" spans="2:5" x14ac:dyDescent="0.25">
      <c r="B293" s="178" t="s">
        <v>903</v>
      </c>
      <c r="C293" s="279">
        <v>840000</v>
      </c>
      <c r="D293" s="295"/>
      <c r="E293" s="288"/>
    </row>
    <row r="294" spans="2:5" x14ac:dyDescent="0.25">
      <c r="B294" s="178" t="s">
        <v>905</v>
      </c>
      <c r="C294" s="279">
        <v>650000</v>
      </c>
      <c r="D294" s="295"/>
      <c r="E294" s="288"/>
    </row>
    <row r="295" spans="2:5" x14ac:dyDescent="0.25">
      <c r="B295" s="297" t="s">
        <v>906</v>
      </c>
      <c r="C295" s="298">
        <f>AVERAGE(C275:C294)</f>
        <v>828350</v>
      </c>
      <c r="D295" s="295"/>
      <c r="E295" s="288"/>
    </row>
    <row r="296" spans="2:5" x14ac:dyDescent="0.25">
      <c r="B296" s="299" t="s">
        <v>907</v>
      </c>
      <c r="C296" s="300">
        <v>830000</v>
      </c>
      <c r="D296" s="295"/>
      <c r="E296" s="288"/>
    </row>
    <row r="297" spans="2:5" ht="15" customHeight="1" x14ac:dyDescent="0.25">
      <c r="B297" s="724" t="s">
        <v>908</v>
      </c>
      <c r="C297" s="724"/>
      <c r="D297" s="288"/>
      <c r="E297" s="288"/>
    </row>
    <row r="298" spans="2:5" x14ac:dyDescent="0.25">
      <c r="B298" s="301" t="s">
        <v>909</v>
      </c>
      <c r="C298" s="288"/>
      <c r="D298" s="288"/>
      <c r="E298" s="288"/>
    </row>
    <row r="299" spans="2:5" ht="14.1" customHeight="1" x14ac:dyDescent="0.25">
      <c r="B299" s="644" t="s">
        <v>910</v>
      </c>
      <c r="C299" s="644"/>
      <c r="D299" s="288"/>
      <c r="E299" s="288"/>
    </row>
    <row r="300" spans="2:5" x14ac:dyDescent="0.25">
      <c r="B300" s="301"/>
      <c r="C300" s="288"/>
      <c r="D300" s="288"/>
      <c r="E300" s="288"/>
    </row>
    <row r="301" spans="2:5" x14ac:dyDescent="0.25">
      <c r="B301" s="289" t="s">
        <v>911</v>
      </c>
      <c r="C301" s="288"/>
      <c r="D301" s="288"/>
      <c r="E301" s="288"/>
    </row>
    <row r="302" spans="2:5" x14ac:dyDescent="0.25">
      <c r="B302" s="288"/>
      <c r="C302" s="288"/>
      <c r="D302" s="288"/>
      <c r="E302" s="288"/>
    </row>
    <row r="303" spans="2:5" x14ac:dyDescent="0.25">
      <c r="B303" s="275" t="s">
        <v>912</v>
      </c>
      <c r="C303" s="275" t="s">
        <v>886</v>
      </c>
      <c r="D303" s="288"/>
      <c r="E303" s="288"/>
    </row>
    <row r="304" spans="2:5" x14ac:dyDescent="0.25">
      <c r="B304" s="303" t="s">
        <v>913</v>
      </c>
      <c r="C304" s="279">
        <v>4850000</v>
      </c>
      <c r="D304" s="288"/>
      <c r="E304" s="288"/>
    </row>
    <row r="305" spans="2:8" x14ac:dyDescent="0.25">
      <c r="B305" s="303" t="s">
        <v>914</v>
      </c>
      <c r="C305" s="279">
        <v>2960000</v>
      </c>
      <c r="D305" s="288"/>
      <c r="E305" s="288"/>
    </row>
    <row r="306" spans="2:8" x14ac:dyDescent="0.25">
      <c r="B306" s="303" t="s">
        <v>915</v>
      </c>
      <c r="C306" s="279">
        <v>5320000</v>
      </c>
      <c r="D306" s="288"/>
      <c r="E306" s="288"/>
    </row>
    <row r="307" spans="2:8" x14ac:dyDescent="0.25">
      <c r="B307" s="303" t="s">
        <v>916</v>
      </c>
      <c r="C307" s="279">
        <v>2950000</v>
      </c>
      <c r="D307" s="288"/>
      <c r="E307" s="288"/>
    </row>
    <row r="308" spans="2:8" x14ac:dyDescent="0.25">
      <c r="B308" s="304" t="s">
        <v>917</v>
      </c>
      <c r="C308" s="305">
        <f>+AVERAGE(C304:C307)</f>
        <v>4020000</v>
      </c>
      <c r="D308" s="288"/>
      <c r="E308" s="288"/>
    </row>
    <row r="309" spans="2:8" x14ac:dyDescent="0.25">
      <c r="B309" s="644" t="s">
        <v>918</v>
      </c>
      <c r="C309" s="644"/>
      <c r="D309" s="288"/>
      <c r="E309" s="288"/>
    </row>
    <row r="310" spans="2:8" x14ac:dyDescent="0.25">
      <c r="B310" s="306" t="s">
        <v>919</v>
      </c>
      <c r="C310" s="307"/>
      <c r="D310" s="288"/>
      <c r="E310" s="288"/>
    </row>
    <row r="311" spans="2:8" ht="12" customHeight="1" x14ac:dyDescent="0.25">
      <c r="B311" s="644" t="s">
        <v>910</v>
      </c>
      <c r="C311" s="644"/>
      <c r="D311" s="288"/>
      <c r="E311" s="288"/>
    </row>
    <row r="312" spans="2:8" s="309" customFormat="1" x14ac:dyDescent="0.25">
      <c r="B312" s="291"/>
      <c r="C312" s="291"/>
      <c r="D312" s="291"/>
      <c r="E312" s="291"/>
      <c r="F312" s="308"/>
      <c r="G312" s="291"/>
      <c r="H312" s="291"/>
    </row>
    <row r="313" spans="2:8" s="309" customFormat="1" ht="28.5" x14ac:dyDescent="0.25">
      <c r="B313" s="289" t="s">
        <v>21</v>
      </c>
      <c r="C313" s="291"/>
      <c r="D313" s="291"/>
      <c r="E313" s="291"/>
      <c r="F313" s="308"/>
      <c r="G313" s="291"/>
      <c r="H313" s="291"/>
    </row>
    <row r="314" spans="2:8" s="309" customFormat="1" x14ac:dyDescent="0.25">
      <c r="B314" s="291"/>
      <c r="C314" s="291"/>
      <c r="D314" s="291"/>
      <c r="E314" s="291"/>
      <c r="F314" s="308"/>
      <c r="G314" s="291"/>
      <c r="H314" s="291"/>
    </row>
    <row r="315" spans="2:8" s="309" customFormat="1" x14ac:dyDescent="0.25">
      <c r="B315" s="275" t="s">
        <v>920</v>
      </c>
      <c r="C315" s="275" t="s">
        <v>921</v>
      </c>
      <c r="D315" s="291"/>
      <c r="E315" s="291"/>
      <c r="F315" s="308"/>
      <c r="G315" s="291"/>
      <c r="H315" s="291"/>
    </row>
    <row r="316" spans="2:8" s="309" customFormat="1" x14ac:dyDescent="0.25">
      <c r="B316" s="310" t="s">
        <v>922</v>
      </c>
      <c r="C316" s="311">
        <f>+C308</f>
        <v>4020000</v>
      </c>
      <c r="D316" s="291"/>
      <c r="E316" s="291"/>
      <c r="F316" s="308"/>
      <c r="G316" s="291"/>
      <c r="H316" s="291"/>
    </row>
    <row r="317" spans="2:8" s="309" customFormat="1" ht="28.5" x14ac:dyDescent="0.25">
      <c r="B317" s="310" t="s">
        <v>923</v>
      </c>
      <c r="C317" s="311">
        <f>+G266*7</f>
        <v>7145220.4797791997</v>
      </c>
      <c r="D317" s="291"/>
      <c r="E317" s="291"/>
      <c r="F317" s="308"/>
      <c r="G317" s="291"/>
      <c r="H317" s="291"/>
    </row>
    <row r="318" spans="2:8" s="309" customFormat="1" x14ac:dyDescent="0.25">
      <c r="B318" s="312" t="s">
        <v>924</v>
      </c>
      <c r="C318" s="313">
        <f>SUM(C316:C317)</f>
        <v>11165220.479779199</v>
      </c>
      <c r="D318" s="291"/>
      <c r="E318" s="291"/>
      <c r="F318" s="308"/>
      <c r="G318" s="291"/>
      <c r="H318" s="291"/>
    </row>
    <row r="319" spans="2:8" s="309" customFormat="1" x14ac:dyDescent="0.25">
      <c r="B319" s="304" t="s">
        <v>925</v>
      </c>
      <c r="C319" s="314">
        <v>11200000</v>
      </c>
      <c r="D319" s="291"/>
      <c r="E319" s="291"/>
      <c r="F319" s="308"/>
      <c r="G319" s="291"/>
      <c r="H319" s="291"/>
    </row>
    <row r="320" spans="2:8" s="309" customFormat="1" x14ac:dyDescent="0.25">
      <c r="B320" s="291"/>
      <c r="C320" s="291"/>
      <c r="D320" s="291"/>
      <c r="E320" s="291"/>
      <c r="F320" s="308"/>
      <c r="G320" s="291"/>
      <c r="H320" s="291"/>
    </row>
    <row r="321" spans="2:8" s="309" customFormat="1" ht="28.5" x14ac:dyDescent="0.25">
      <c r="B321" s="315" t="s">
        <v>926</v>
      </c>
      <c r="C321" s="291"/>
      <c r="D321" s="291"/>
      <c r="E321" s="291"/>
      <c r="F321" s="308"/>
      <c r="G321" s="291"/>
      <c r="H321" s="291"/>
    </row>
    <row r="322" spans="2:8" s="309" customFormat="1" x14ac:dyDescent="0.25">
      <c r="B322" s="316"/>
      <c r="C322" s="291"/>
      <c r="D322" s="291"/>
      <c r="E322" s="291"/>
      <c r="F322" s="308"/>
      <c r="G322" s="291"/>
      <c r="H322" s="291"/>
    </row>
    <row r="323" spans="2:8" s="309" customFormat="1" x14ac:dyDescent="0.25">
      <c r="B323" s="317" t="s">
        <v>927</v>
      </c>
      <c r="C323" s="291"/>
      <c r="D323" s="291"/>
      <c r="E323" s="291"/>
      <c r="F323" s="308"/>
      <c r="G323" s="291"/>
      <c r="H323" s="291"/>
    </row>
    <row r="324" spans="2:8" s="309" customFormat="1" ht="28.5" x14ac:dyDescent="0.25">
      <c r="B324" s="318" t="s">
        <v>928</v>
      </c>
      <c r="C324" s="319" t="s">
        <v>929</v>
      </c>
      <c r="D324" s="319" t="s">
        <v>930</v>
      </c>
      <c r="E324" s="291"/>
      <c r="F324" s="308"/>
      <c r="G324" s="291"/>
      <c r="H324" s="291"/>
    </row>
    <row r="325" spans="2:8" s="309" customFormat="1" x14ac:dyDescent="0.25">
      <c r="B325" s="320"/>
      <c r="C325" s="321">
        <v>35</v>
      </c>
      <c r="D325" s="322">
        <v>19000</v>
      </c>
      <c r="E325" s="291"/>
      <c r="F325" s="308"/>
      <c r="G325" s="291"/>
      <c r="H325" s="291"/>
    </row>
    <row r="326" spans="2:8" s="309" customFormat="1" x14ac:dyDescent="0.25">
      <c r="B326" s="323" t="s">
        <v>931</v>
      </c>
      <c r="C326" s="323" t="s">
        <v>932</v>
      </c>
      <c r="D326" s="323" t="s">
        <v>933</v>
      </c>
      <c r="E326" s="291"/>
      <c r="F326" s="308"/>
      <c r="G326" s="291"/>
      <c r="H326" s="291"/>
    </row>
    <row r="327" spans="2:8" s="309" customFormat="1" x14ac:dyDescent="0.25">
      <c r="B327" s="178" t="s">
        <v>934</v>
      </c>
      <c r="C327" s="278">
        <v>100</v>
      </c>
      <c r="D327" s="324">
        <f>(C327/C325)*D325</f>
        <v>54285.71428571429</v>
      </c>
      <c r="E327" s="291"/>
      <c r="F327" s="308"/>
      <c r="G327" s="291"/>
      <c r="H327" s="291"/>
    </row>
    <row r="328" spans="2:8" s="309" customFormat="1" x14ac:dyDescent="0.25">
      <c r="B328" s="178" t="s">
        <v>935</v>
      </c>
      <c r="C328" s="278">
        <v>250</v>
      </c>
      <c r="D328" s="324">
        <f>(C328/C325)*D325</f>
        <v>135714.28571428571</v>
      </c>
      <c r="E328" s="291"/>
      <c r="F328" s="308"/>
      <c r="G328" s="291"/>
      <c r="H328" s="291"/>
    </row>
    <row r="329" spans="2:8" s="309" customFormat="1" x14ac:dyDescent="0.25">
      <c r="B329" s="178" t="s">
        <v>936</v>
      </c>
      <c r="C329" s="278">
        <v>400</v>
      </c>
      <c r="D329" s="324">
        <f>(C329/C325)*D325</f>
        <v>217142.85714285716</v>
      </c>
      <c r="E329" s="291"/>
      <c r="F329" s="308"/>
      <c r="G329" s="291"/>
      <c r="H329" s="291"/>
    </row>
    <row r="330" spans="2:8" s="309" customFormat="1" x14ac:dyDescent="0.25">
      <c r="B330" s="178" t="s">
        <v>937</v>
      </c>
      <c r="C330" s="278">
        <v>750</v>
      </c>
      <c r="D330" s="324">
        <f>(C330/C325)*D325</f>
        <v>407142.8571428571</v>
      </c>
      <c r="E330" s="291"/>
      <c r="F330" s="308"/>
      <c r="G330" s="291"/>
      <c r="H330" s="291"/>
    </row>
    <row r="331" spans="2:8" s="309" customFormat="1" x14ac:dyDescent="0.25">
      <c r="B331" s="304" t="s">
        <v>938</v>
      </c>
      <c r="C331" s="325"/>
      <c r="D331" s="314">
        <f>AVERAGE(D327:D330)</f>
        <v>203571.42857142858</v>
      </c>
      <c r="E331" s="291"/>
      <c r="F331" s="308"/>
      <c r="G331" s="291"/>
      <c r="H331" s="291"/>
    </row>
    <row r="332" spans="2:8" s="309" customFormat="1" x14ac:dyDescent="0.25">
      <c r="B332" s="326"/>
      <c r="C332" s="326"/>
      <c r="D332" s="326"/>
      <c r="E332" s="326"/>
      <c r="F332" s="327"/>
      <c r="G332" s="326"/>
      <c r="H332" s="326"/>
    </row>
    <row r="333" spans="2:8" s="309" customFormat="1" x14ac:dyDescent="0.25">
      <c r="B333" s="317" t="s">
        <v>939</v>
      </c>
      <c r="C333" s="326"/>
      <c r="D333" s="291"/>
      <c r="E333" s="291"/>
      <c r="F333" s="308"/>
      <c r="G333" s="291"/>
      <c r="H333" s="291"/>
    </row>
    <row r="334" spans="2:8" s="309" customFormat="1" x14ac:dyDescent="0.25">
      <c r="B334" s="318" t="s">
        <v>940</v>
      </c>
      <c r="C334" s="323" t="s">
        <v>941</v>
      </c>
      <c r="D334" s="291"/>
      <c r="E334" s="291"/>
      <c r="F334" s="308"/>
      <c r="G334" s="291"/>
      <c r="H334" s="291"/>
    </row>
    <row r="335" spans="2:8" s="309" customFormat="1" x14ac:dyDescent="0.25">
      <c r="B335" s="291"/>
      <c r="C335" s="328">
        <v>18000</v>
      </c>
      <c r="D335" s="291"/>
      <c r="E335" s="291"/>
      <c r="F335" s="308"/>
      <c r="G335" s="291"/>
      <c r="H335" s="291"/>
    </row>
    <row r="336" spans="2:8" s="309" customFormat="1" x14ac:dyDescent="0.25">
      <c r="B336" s="323" t="s">
        <v>942</v>
      </c>
      <c r="C336" s="323" t="s">
        <v>943</v>
      </c>
      <c r="D336" s="323" t="s">
        <v>944</v>
      </c>
      <c r="E336" s="291"/>
      <c r="F336" s="308"/>
      <c r="G336" s="291"/>
      <c r="H336" s="291"/>
    </row>
    <row r="337" spans="2:8" s="309" customFormat="1" x14ac:dyDescent="0.25">
      <c r="B337" s="178" t="s">
        <v>934</v>
      </c>
      <c r="C337" s="329">
        <v>4</v>
      </c>
      <c r="D337" s="311">
        <f>+C337*C335</f>
        <v>72000</v>
      </c>
      <c r="E337" s="291"/>
      <c r="F337" s="308"/>
      <c r="G337" s="291"/>
      <c r="H337" s="291"/>
    </row>
    <row r="338" spans="2:8" s="309" customFormat="1" x14ac:dyDescent="0.25">
      <c r="B338" s="178" t="s">
        <v>935</v>
      </c>
      <c r="C338" s="330">
        <v>8</v>
      </c>
      <c r="D338" s="311">
        <f>+C338*C335</f>
        <v>144000</v>
      </c>
      <c r="E338" s="291"/>
      <c r="F338" s="308"/>
      <c r="G338" s="291"/>
      <c r="H338" s="291"/>
    </row>
    <row r="339" spans="2:8" s="309" customFormat="1" x14ac:dyDescent="0.25">
      <c r="B339" s="178" t="s">
        <v>936</v>
      </c>
      <c r="C339" s="330">
        <v>15</v>
      </c>
      <c r="D339" s="311">
        <f>+C339*C335</f>
        <v>270000</v>
      </c>
      <c r="E339" s="291"/>
      <c r="F339" s="308"/>
      <c r="G339" s="291"/>
      <c r="H339" s="291"/>
    </row>
    <row r="340" spans="2:8" s="309" customFormat="1" x14ac:dyDescent="0.25">
      <c r="B340" s="178" t="s">
        <v>937</v>
      </c>
      <c r="C340" s="330">
        <v>18</v>
      </c>
      <c r="D340" s="311">
        <f>+C340*C335</f>
        <v>324000</v>
      </c>
      <c r="E340" s="291"/>
      <c r="F340" s="308"/>
      <c r="G340" s="291"/>
      <c r="H340" s="291"/>
    </row>
    <row r="341" spans="2:8" s="309" customFormat="1" x14ac:dyDescent="0.25">
      <c r="B341" s="304" t="s">
        <v>938</v>
      </c>
      <c r="C341" s="325"/>
      <c r="D341" s="314">
        <f>AVERAGE(D337:D340)</f>
        <v>202500</v>
      </c>
      <c r="E341" s="291"/>
      <c r="F341" s="308"/>
      <c r="G341" s="291"/>
      <c r="H341" s="291"/>
    </row>
    <row r="342" spans="2:8" s="309" customFormat="1" x14ac:dyDescent="0.25">
      <c r="B342" s="291"/>
      <c r="C342" s="291"/>
      <c r="D342" s="291"/>
      <c r="E342" s="291"/>
      <c r="F342" s="308"/>
      <c r="G342" s="291"/>
      <c r="H342" s="291"/>
    </row>
    <row r="343" spans="2:8" ht="28.5" x14ac:dyDescent="0.25">
      <c r="B343" s="331" t="s">
        <v>945</v>
      </c>
      <c r="C343" s="288"/>
      <c r="D343" s="288"/>
      <c r="E343" s="288"/>
      <c r="F343" s="308"/>
      <c r="G343" s="288"/>
      <c r="H343" s="288"/>
    </row>
    <row r="344" spans="2:8" x14ac:dyDescent="0.25">
      <c r="B344" s="332" t="s">
        <v>946</v>
      </c>
      <c r="C344" s="279">
        <f>+D331</f>
        <v>203571.42857142858</v>
      </c>
      <c r="D344" s="288"/>
      <c r="E344" s="288"/>
      <c r="F344" s="308"/>
      <c r="G344" s="288"/>
      <c r="H344" s="288"/>
    </row>
    <row r="345" spans="2:8" x14ac:dyDescent="0.25">
      <c r="B345" s="332" t="s">
        <v>939</v>
      </c>
      <c r="C345" s="333">
        <f>+D341</f>
        <v>202500</v>
      </c>
      <c r="D345" s="288"/>
      <c r="E345" s="288"/>
      <c r="F345" s="308"/>
      <c r="G345" s="288"/>
      <c r="H345" s="288"/>
    </row>
    <row r="346" spans="2:8" x14ac:dyDescent="0.25">
      <c r="B346" s="332" t="s">
        <v>947</v>
      </c>
      <c r="C346" s="279">
        <v>300000</v>
      </c>
      <c r="D346" s="288"/>
      <c r="E346" s="288"/>
      <c r="F346" s="308"/>
      <c r="G346" s="288"/>
      <c r="H346" s="288"/>
    </row>
    <row r="347" spans="2:8" x14ac:dyDescent="0.25">
      <c r="B347" s="331" t="s">
        <v>944</v>
      </c>
      <c r="C347" s="313">
        <f>SUM(C344:C346)</f>
        <v>706071.42857142864</v>
      </c>
      <c r="D347" s="288"/>
      <c r="E347" s="288"/>
      <c r="F347" s="308"/>
      <c r="G347" s="288"/>
      <c r="H347" s="288"/>
    </row>
    <row r="348" spans="2:8" x14ac:dyDescent="0.25">
      <c r="B348" s="304" t="s">
        <v>907</v>
      </c>
      <c r="C348" s="305">
        <v>710000</v>
      </c>
      <c r="D348" s="288"/>
      <c r="E348" s="288"/>
      <c r="F348" s="308"/>
      <c r="G348" s="288"/>
      <c r="H348" s="288"/>
    </row>
    <row r="349" spans="2:8" x14ac:dyDescent="0.25">
      <c r="B349" s="643" t="s">
        <v>948</v>
      </c>
      <c r="C349" s="643"/>
      <c r="D349" s="288"/>
      <c r="E349" s="288"/>
      <c r="F349" s="308"/>
      <c r="G349" s="288"/>
      <c r="H349" s="288"/>
    </row>
    <row r="350" spans="2:8" x14ac:dyDescent="0.25">
      <c r="B350" s="288"/>
      <c r="C350" s="288"/>
      <c r="D350" s="288"/>
      <c r="E350" s="288"/>
      <c r="F350" s="308"/>
      <c r="G350" s="288"/>
      <c r="H350" s="288"/>
    </row>
    <row r="351" spans="2:8" ht="30.95" customHeight="1" x14ac:dyDescent="0.25">
      <c r="B351" s="315" t="s">
        <v>949</v>
      </c>
      <c r="C351" s="288"/>
      <c r="D351" s="288"/>
      <c r="E351" s="288"/>
      <c r="F351" s="308"/>
      <c r="G351" s="288"/>
      <c r="H351" s="288"/>
    </row>
    <row r="352" spans="2:8" ht="42.75" x14ac:dyDescent="0.25">
      <c r="B352" s="335" t="s">
        <v>950</v>
      </c>
      <c r="C352" s="336">
        <f>+C348*60%</f>
        <v>426000</v>
      </c>
      <c r="D352" s="288"/>
      <c r="E352" s="288"/>
      <c r="F352" s="308"/>
      <c r="G352" s="288"/>
      <c r="H352" s="288"/>
    </row>
    <row r="353" spans="2:8" x14ac:dyDescent="0.25">
      <c r="B353" s="304" t="s">
        <v>951</v>
      </c>
      <c r="C353" s="305">
        <v>430000</v>
      </c>
      <c r="D353" s="288"/>
      <c r="E353" s="288"/>
      <c r="F353" s="308"/>
      <c r="G353" s="288"/>
      <c r="H353" s="288"/>
    </row>
    <row r="354" spans="2:8" ht="28.5" x14ac:dyDescent="0.25">
      <c r="B354" s="288" t="s">
        <v>952</v>
      </c>
      <c r="C354" s="288"/>
      <c r="D354" s="288"/>
      <c r="E354" s="288"/>
      <c r="F354" s="308"/>
      <c r="G354" s="288"/>
      <c r="H354" s="288"/>
    </row>
    <row r="355" spans="2:8" x14ac:dyDescent="0.25">
      <c r="B355" s="288"/>
      <c r="C355" s="288"/>
      <c r="D355" s="288"/>
      <c r="E355" s="288"/>
      <c r="F355" s="308"/>
      <c r="G355" s="288"/>
      <c r="H355" s="288"/>
    </row>
    <row r="356" spans="2:8" x14ac:dyDescent="0.25">
      <c r="B356" s="337" t="s">
        <v>953</v>
      </c>
      <c r="C356" s="338"/>
      <c r="D356" s="339"/>
      <c r="E356" s="339"/>
      <c r="F356" s="308"/>
      <c r="G356" s="339"/>
      <c r="H356" s="339"/>
    </row>
    <row r="357" spans="2:8" x14ac:dyDescent="0.25">
      <c r="B357" s="296"/>
      <c r="C357" s="340"/>
      <c r="D357" s="339"/>
      <c r="E357" s="339"/>
      <c r="F357" s="308"/>
      <c r="G357" s="339"/>
      <c r="H357" s="339"/>
    </row>
    <row r="358" spans="2:8" x14ac:dyDescent="0.25">
      <c r="B358" s="289" t="s">
        <v>954</v>
      </c>
      <c r="C358" s="340"/>
      <c r="D358" s="339"/>
      <c r="E358" s="339"/>
      <c r="F358" s="308"/>
      <c r="G358" s="339"/>
      <c r="H358" s="339"/>
    </row>
    <row r="359" spans="2:8" x14ac:dyDescent="0.25">
      <c r="B359" s="341"/>
      <c r="C359" s="342" t="s">
        <v>955</v>
      </c>
      <c r="D359" s="339"/>
      <c r="E359" s="339"/>
      <c r="F359" s="308"/>
      <c r="G359" s="339"/>
      <c r="H359" s="339"/>
    </row>
    <row r="360" spans="2:8" x14ac:dyDescent="0.25">
      <c r="B360" s="275" t="s">
        <v>956</v>
      </c>
      <c r="C360" s="275" t="s">
        <v>957</v>
      </c>
      <c r="D360" s="339"/>
      <c r="E360" s="339"/>
      <c r="F360" s="308"/>
      <c r="G360" s="339"/>
      <c r="H360" s="339"/>
    </row>
    <row r="361" spans="2:8" ht="24.75" customHeight="1" x14ac:dyDescent="0.25">
      <c r="B361" s="343" t="s">
        <v>2184</v>
      </c>
      <c r="C361" s="344">
        <v>1547000</v>
      </c>
      <c r="D361" s="339"/>
      <c r="E361" s="339"/>
      <c r="F361" s="308"/>
      <c r="G361" s="339"/>
      <c r="H361" s="339"/>
    </row>
    <row r="362" spans="2:8" ht="28.5" x14ac:dyDescent="0.25">
      <c r="B362" s="167" t="s">
        <v>2185</v>
      </c>
      <c r="C362" s="344">
        <v>1785000</v>
      </c>
      <c r="D362" s="339"/>
      <c r="E362" s="339"/>
      <c r="F362" s="308"/>
      <c r="G362" s="339"/>
      <c r="H362" s="339"/>
    </row>
    <row r="363" spans="2:8" ht="28.5" x14ac:dyDescent="0.25">
      <c r="B363" s="167" t="s">
        <v>2186</v>
      </c>
      <c r="C363" s="344">
        <v>1022210</v>
      </c>
      <c r="D363" s="339"/>
      <c r="E363" s="339"/>
      <c r="F363" s="308"/>
      <c r="G363" s="339"/>
      <c r="H363" s="339"/>
    </row>
    <row r="364" spans="2:8" ht="28.5" x14ac:dyDescent="0.25">
      <c r="B364" s="343" t="s">
        <v>2187</v>
      </c>
      <c r="C364" s="344">
        <v>1260210</v>
      </c>
      <c r="D364" s="339"/>
      <c r="E364" s="345"/>
      <c r="F364" s="308"/>
      <c r="G364" s="339"/>
      <c r="H364" s="339"/>
    </row>
    <row r="365" spans="2:8" x14ac:dyDescent="0.25">
      <c r="B365" s="346" t="s">
        <v>924</v>
      </c>
      <c r="C365" s="298">
        <f>AVERAGE(C361:C364)</f>
        <v>1403605</v>
      </c>
      <c r="D365" s="339"/>
      <c r="E365" s="339"/>
      <c r="F365" s="308"/>
      <c r="G365" s="339"/>
      <c r="H365" s="339"/>
    </row>
    <row r="366" spans="2:8" x14ac:dyDescent="0.25">
      <c r="B366" s="347" t="s">
        <v>958</v>
      </c>
      <c r="C366" s="314">
        <v>1410000</v>
      </c>
      <c r="D366" s="339"/>
      <c r="E366" s="339"/>
      <c r="F366" s="308"/>
      <c r="G366" s="339"/>
      <c r="H366" s="339"/>
    </row>
    <row r="367" spans="2:8" x14ac:dyDescent="0.25">
      <c r="B367" s="341" t="s">
        <v>959</v>
      </c>
      <c r="C367" s="338"/>
      <c r="D367" s="339"/>
      <c r="E367" s="339"/>
      <c r="F367" s="308"/>
      <c r="G367" s="339"/>
      <c r="H367" s="339"/>
    </row>
    <row r="368" spans="2:8" x14ac:dyDescent="0.25">
      <c r="B368" s="341"/>
      <c r="C368" s="338"/>
      <c r="D368" s="339"/>
      <c r="E368" s="339"/>
      <c r="F368" s="308"/>
      <c r="G368" s="339"/>
      <c r="H368" s="339"/>
    </row>
    <row r="369" spans="2:8" x14ac:dyDescent="0.25">
      <c r="B369" s="348" t="s">
        <v>960</v>
      </c>
      <c r="C369" s="288"/>
      <c r="D369" s="288"/>
      <c r="E369" s="288"/>
      <c r="F369" s="308"/>
      <c r="G369" s="288"/>
      <c r="H369" s="288"/>
    </row>
    <row r="370" spans="2:8" x14ac:dyDescent="0.25">
      <c r="B370" s="288"/>
      <c r="C370" s="682" t="s">
        <v>955</v>
      </c>
      <c r="D370" s="682"/>
      <c r="E370" s="288"/>
      <c r="F370" s="308"/>
      <c r="G370" s="288"/>
      <c r="H370" s="288"/>
    </row>
    <row r="371" spans="2:8" ht="28.5" x14ac:dyDescent="0.25">
      <c r="B371" s="275" t="s">
        <v>961</v>
      </c>
      <c r="C371" s="275" t="s">
        <v>962</v>
      </c>
      <c r="D371" s="275" t="s">
        <v>963</v>
      </c>
      <c r="E371" s="288"/>
      <c r="F371" s="308"/>
      <c r="G371" s="288"/>
      <c r="H371" s="288"/>
    </row>
    <row r="372" spans="2:8" ht="28.5" x14ac:dyDescent="0.25">
      <c r="B372" s="167" t="s">
        <v>964</v>
      </c>
      <c r="C372" s="344">
        <v>4250000</v>
      </c>
      <c r="D372" s="344">
        <v>560000</v>
      </c>
      <c r="E372" s="288"/>
      <c r="F372" s="308"/>
      <c r="G372" s="288"/>
      <c r="H372" s="288"/>
    </row>
    <row r="373" spans="2:8" ht="28.5" x14ac:dyDescent="0.25">
      <c r="B373" s="167" t="s">
        <v>965</v>
      </c>
      <c r="C373" s="344">
        <v>5799000</v>
      </c>
      <c r="D373" s="344">
        <v>620000</v>
      </c>
      <c r="E373" s="288"/>
      <c r="F373" s="308"/>
      <c r="G373" s="288"/>
      <c r="H373" s="288"/>
    </row>
    <row r="374" spans="2:8" ht="28.5" x14ac:dyDescent="0.25">
      <c r="B374" s="167" t="s">
        <v>966</v>
      </c>
      <c r="C374" s="344">
        <v>7500000</v>
      </c>
      <c r="D374" s="344">
        <v>750000</v>
      </c>
      <c r="E374" s="288"/>
      <c r="F374" s="308"/>
      <c r="G374" s="288"/>
      <c r="H374" s="288"/>
    </row>
    <row r="375" spans="2:8" ht="28.5" x14ac:dyDescent="0.25">
      <c r="B375" s="167" t="s">
        <v>967</v>
      </c>
      <c r="C375" s="344">
        <v>9899000</v>
      </c>
      <c r="D375" s="344">
        <v>960000</v>
      </c>
      <c r="E375" s="288"/>
      <c r="F375" s="308"/>
      <c r="G375" s="288"/>
      <c r="H375" s="288"/>
    </row>
    <row r="376" spans="2:8" x14ac:dyDescent="0.25">
      <c r="B376" s="346" t="s">
        <v>924</v>
      </c>
      <c r="C376" s="298">
        <f>AVERAGE(C372:C375)</f>
        <v>6862000</v>
      </c>
      <c r="D376" s="298">
        <f>AVERAGE(D372:D375)</f>
        <v>722500</v>
      </c>
      <c r="E376" s="288"/>
      <c r="F376" s="308"/>
      <c r="G376" s="288"/>
      <c r="H376" s="288"/>
    </row>
    <row r="377" spans="2:8" x14ac:dyDescent="0.25">
      <c r="B377" s="304" t="s">
        <v>968</v>
      </c>
      <c r="C377" s="314">
        <v>6870000</v>
      </c>
      <c r="D377" s="314">
        <v>730000</v>
      </c>
      <c r="E377" s="288"/>
      <c r="F377" s="308"/>
      <c r="G377" s="288"/>
      <c r="H377" s="288"/>
    </row>
    <row r="378" spans="2:8" s="309" customFormat="1" x14ac:dyDescent="0.25">
      <c r="B378" s="341" t="s">
        <v>959</v>
      </c>
      <c r="C378" s="349"/>
      <c r="D378" s="349"/>
      <c r="E378" s="291"/>
      <c r="F378" s="308"/>
      <c r="G378" s="291"/>
      <c r="H378" s="291"/>
    </row>
    <row r="379" spans="2:8" x14ac:dyDescent="0.25">
      <c r="B379" s="288"/>
      <c r="C379" s="288"/>
      <c r="D379" s="288"/>
      <c r="E379" s="288"/>
      <c r="F379" s="308"/>
      <c r="G379" s="288"/>
      <c r="H379" s="288"/>
    </row>
    <row r="380" spans="2:8" x14ac:dyDescent="0.25">
      <c r="B380" s="348" t="s">
        <v>969</v>
      </c>
      <c r="C380" s="288"/>
      <c r="D380" s="288"/>
      <c r="E380" s="288"/>
      <c r="F380" s="308"/>
      <c r="G380" s="288"/>
      <c r="H380" s="288"/>
    </row>
    <row r="381" spans="2:8" x14ac:dyDescent="0.25">
      <c r="B381" s="350"/>
      <c r="C381" s="683" t="s">
        <v>955</v>
      </c>
      <c r="D381" s="683"/>
      <c r="E381" s="288"/>
      <c r="F381" s="308"/>
      <c r="G381" s="288"/>
      <c r="H381" s="288"/>
    </row>
    <row r="382" spans="2:8" ht="28.5" x14ac:dyDescent="0.25">
      <c r="B382" s="275" t="s">
        <v>961</v>
      </c>
      <c r="C382" s="275" t="s">
        <v>962</v>
      </c>
      <c r="D382" s="275" t="s">
        <v>963</v>
      </c>
      <c r="E382" s="288"/>
      <c r="F382" s="308"/>
      <c r="G382" s="288"/>
      <c r="H382" s="288"/>
    </row>
    <row r="383" spans="2:8" ht="28.5" x14ac:dyDescent="0.25">
      <c r="B383" s="167" t="s">
        <v>970</v>
      </c>
      <c r="C383" s="344">
        <v>2499000</v>
      </c>
      <c r="D383" s="344">
        <v>390000</v>
      </c>
      <c r="E383" s="288"/>
      <c r="F383" s="308"/>
      <c r="G383" s="288"/>
      <c r="H383" s="288"/>
    </row>
    <row r="384" spans="2:8" ht="28.5" x14ac:dyDescent="0.25">
      <c r="B384" s="167" t="s">
        <v>971</v>
      </c>
      <c r="C384" s="344">
        <v>3999000</v>
      </c>
      <c r="D384" s="344">
        <v>440000</v>
      </c>
      <c r="E384" s="288"/>
      <c r="F384" s="308"/>
      <c r="G384" s="288"/>
      <c r="H384" s="288"/>
    </row>
    <row r="385" spans="2:8" ht="28.5" x14ac:dyDescent="0.25">
      <c r="B385" s="167" t="s">
        <v>972</v>
      </c>
      <c r="C385" s="344">
        <v>5099000</v>
      </c>
      <c r="D385" s="344">
        <v>550000</v>
      </c>
      <c r="E385" s="288"/>
      <c r="F385" s="308"/>
      <c r="G385" s="288"/>
      <c r="H385" s="288"/>
    </row>
    <row r="386" spans="2:8" ht="28.5" x14ac:dyDescent="0.25">
      <c r="B386" s="167" t="s">
        <v>973</v>
      </c>
      <c r="C386" s="344">
        <v>7699000</v>
      </c>
      <c r="D386" s="344">
        <v>750000</v>
      </c>
      <c r="E386" s="288"/>
      <c r="F386" s="308"/>
      <c r="G386" s="288"/>
      <c r="H386" s="288"/>
    </row>
    <row r="387" spans="2:8" x14ac:dyDescent="0.25">
      <c r="B387" s="346" t="s">
        <v>924</v>
      </c>
      <c r="C387" s="298">
        <f>AVERAGE(C383:C386)</f>
        <v>4824000</v>
      </c>
      <c r="D387" s="298">
        <f>AVERAGE(D383:D386)</f>
        <v>532500</v>
      </c>
      <c r="E387" s="288"/>
      <c r="F387" s="308"/>
      <c r="G387" s="288"/>
      <c r="H387" s="288"/>
    </row>
    <row r="388" spans="2:8" x14ac:dyDescent="0.25">
      <c r="B388" s="304" t="s">
        <v>968</v>
      </c>
      <c r="C388" s="314">
        <v>4850000</v>
      </c>
      <c r="D388" s="314">
        <v>540000</v>
      </c>
      <c r="E388" s="288"/>
      <c r="F388" s="308"/>
      <c r="G388" s="288"/>
      <c r="H388" s="288"/>
    </row>
    <row r="389" spans="2:8" x14ac:dyDescent="0.25">
      <c r="B389" s="341" t="s">
        <v>959</v>
      </c>
      <c r="C389" s="288"/>
      <c r="D389" s="288"/>
      <c r="E389" s="288"/>
      <c r="F389" s="308"/>
      <c r="G389" s="288"/>
      <c r="H389" s="288"/>
    </row>
    <row r="390" spans="2:8" x14ac:dyDescent="0.25">
      <c r="B390" s="288"/>
      <c r="C390" s="288"/>
      <c r="D390" s="288"/>
      <c r="E390" s="288"/>
      <c r="F390" s="308"/>
      <c r="G390" s="288"/>
      <c r="H390" s="288"/>
    </row>
    <row r="391" spans="2:8" x14ac:dyDescent="0.25">
      <c r="B391" s="348" t="s">
        <v>974</v>
      </c>
      <c r="C391" s="288"/>
      <c r="D391" s="288"/>
      <c r="E391" s="288"/>
      <c r="F391" s="308"/>
      <c r="G391" s="288"/>
      <c r="H391" s="288"/>
    </row>
    <row r="392" spans="2:8" ht="12.95" customHeight="1" x14ac:dyDescent="0.25">
      <c r="B392" s="350"/>
      <c r="C392" s="683" t="s">
        <v>955</v>
      </c>
      <c r="D392" s="683"/>
      <c r="E392" s="288"/>
      <c r="F392" s="308"/>
      <c r="G392" s="288"/>
      <c r="H392" s="288"/>
    </row>
    <row r="393" spans="2:8" ht="28.5" x14ac:dyDescent="0.25">
      <c r="B393" s="275" t="s">
        <v>961</v>
      </c>
      <c r="C393" s="351" t="s">
        <v>962</v>
      </c>
      <c r="D393" s="351" t="s">
        <v>963</v>
      </c>
      <c r="E393" s="288"/>
      <c r="F393" s="308"/>
      <c r="G393" s="288"/>
      <c r="H393" s="288"/>
    </row>
    <row r="394" spans="2:8" ht="28.5" x14ac:dyDescent="0.25">
      <c r="B394" s="310" t="s">
        <v>975</v>
      </c>
      <c r="C394" s="344">
        <f>4320000+600000</f>
        <v>4920000</v>
      </c>
      <c r="D394" s="344">
        <v>1309000</v>
      </c>
      <c r="E394" s="288"/>
      <c r="F394" s="308"/>
      <c r="G394" s="288"/>
      <c r="H394" s="288"/>
    </row>
    <row r="395" spans="2:8" ht="28.5" x14ac:dyDescent="0.25">
      <c r="B395" s="310" t="s">
        <v>976</v>
      </c>
      <c r="C395" s="344">
        <f>5870000+1200000</f>
        <v>7070000</v>
      </c>
      <c r="D395" s="344">
        <v>2261000</v>
      </c>
      <c r="E395" s="352"/>
      <c r="F395" s="308"/>
      <c r="G395" s="288"/>
      <c r="H395" s="288"/>
    </row>
    <row r="396" spans="2:8" x14ac:dyDescent="0.25">
      <c r="B396" s="346" t="s">
        <v>924</v>
      </c>
      <c r="C396" s="298">
        <f>AVERAGE(C394:C395)</f>
        <v>5995000</v>
      </c>
      <c r="D396" s="298">
        <f>AVERAGE(D394:D395)</f>
        <v>1785000</v>
      </c>
      <c r="E396" s="288"/>
      <c r="F396" s="308"/>
      <c r="G396" s="288"/>
      <c r="H396" s="288"/>
    </row>
    <row r="397" spans="2:8" x14ac:dyDescent="0.25">
      <c r="B397" s="304" t="s">
        <v>968</v>
      </c>
      <c r="C397" s="314">
        <v>6000000</v>
      </c>
      <c r="D397" s="314">
        <v>1800000</v>
      </c>
      <c r="E397" s="288"/>
      <c r="F397" s="308"/>
      <c r="G397" s="288"/>
      <c r="H397" s="288"/>
    </row>
    <row r="398" spans="2:8" ht="28.5" x14ac:dyDescent="0.25">
      <c r="B398" s="288" t="s">
        <v>977</v>
      </c>
      <c r="C398" s="353"/>
      <c r="D398" s="353"/>
      <c r="E398" s="288"/>
      <c r="F398" s="308"/>
      <c r="G398" s="288"/>
      <c r="H398" s="288"/>
    </row>
    <row r="399" spans="2:8" x14ac:dyDescent="0.25">
      <c r="B399" s="288"/>
      <c r="C399" s="288"/>
      <c r="D399" s="288"/>
      <c r="E399" s="288"/>
      <c r="F399" s="308"/>
      <c r="G399" s="288"/>
      <c r="H399" s="288"/>
    </row>
    <row r="400" spans="2:8" x14ac:dyDescent="0.25">
      <c r="B400" s="348" t="s">
        <v>978</v>
      </c>
      <c r="C400" s="288"/>
      <c r="D400" s="288"/>
      <c r="E400" s="288"/>
      <c r="F400" s="308"/>
      <c r="G400" s="288"/>
      <c r="H400" s="288"/>
    </row>
    <row r="401" spans="2:8" ht="28.5" x14ac:dyDescent="0.25">
      <c r="B401" s="288"/>
      <c r="C401" s="354" t="s">
        <v>979</v>
      </c>
      <c r="D401" s="288"/>
      <c r="E401" s="288"/>
      <c r="F401" s="308"/>
      <c r="G401" s="288"/>
      <c r="H401" s="288"/>
    </row>
    <row r="402" spans="2:8" x14ac:dyDescent="0.25">
      <c r="B402" s="275" t="s">
        <v>920</v>
      </c>
      <c r="C402" s="275" t="s">
        <v>980</v>
      </c>
      <c r="D402" s="288"/>
      <c r="E402" s="288"/>
      <c r="F402" s="308"/>
      <c r="G402" s="288"/>
      <c r="H402" s="288"/>
    </row>
    <row r="403" spans="2:8" x14ac:dyDescent="0.25">
      <c r="B403" s="167" t="s">
        <v>981</v>
      </c>
      <c r="C403" s="314">
        <v>100000</v>
      </c>
      <c r="D403" s="339"/>
      <c r="E403" s="339"/>
      <c r="F403" s="308"/>
      <c r="G403" s="339"/>
      <c r="H403" s="339"/>
    </row>
    <row r="404" spans="2:8" ht="28.5" x14ac:dyDescent="0.25">
      <c r="B404" s="167" t="s">
        <v>982</v>
      </c>
      <c r="C404" s="314">
        <v>150000</v>
      </c>
      <c r="D404" s="339"/>
      <c r="E404" s="339"/>
      <c r="F404" s="308"/>
      <c r="G404" s="339"/>
      <c r="H404" s="339"/>
    </row>
    <row r="405" spans="2:8" x14ac:dyDescent="0.25">
      <c r="B405" s="167" t="s">
        <v>983</v>
      </c>
      <c r="C405" s="314">
        <v>100000</v>
      </c>
      <c r="D405" s="339"/>
      <c r="E405" s="339"/>
      <c r="F405" s="308"/>
      <c r="G405" s="339"/>
      <c r="H405" s="339"/>
    </row>
    <row r="406" spans="2:8" x14ac:dyDescent="0.25">
      <c r="B406" s="167" t="s">
        <v>984</v>
      </c>
      <c r="C406" s="314">
        <v>6500000</v>
      </c>
      <c r="D406" s="339"/>
      <c r="E406" s="339"/>
      <c r="F406" s="308"/>
      <c r="G406" s="339"/>
      <c r="H406" s="339"/>
    </row>
    <row r="407" spans="2:8" x14ac:dyDescent="0.25">
      <c r="B407" s="167" t="s">
        <v>985</v>
      </c>
      <c r="C407" s="314">
        <v>600000</v>
      </c>
      <c r="D407" s="339"/>
      <c r="E407" s="339"/>
      <c r="F407" s="308"/>
      <c r="G407" s="339"/>
      <c r="H407" s="339"/>
    </row>
    <row r="408" spans="2:8" x14ac:dyDescent="0.25">
      <c r="B408" s="167" t="s">
        <v>986</v>
      </c>
      <c r="C408" s="314">
        <v>80000</v>
      </c>
      <c r="D408" s="339"/>
      <c r="E408" s="339"/>
      <c r="F408" s="308"/>
      <c r="G408" s="339"/>
      <c r="H408" s="339"/>
    </row>
    <row r="409" spans="2:8" x14ac:dyDescent="0.25">
      <c r="B409" s="341" t="s">
        <v>959</v>
      </c>
      <c r="C409" s="339"/>
      <c r="D409" s="339"/>
      <c r="E409" s="339"/>
      <c r="F409" s="308"/>
      <c r="G409" s="339"/>
      <c r="H409" s="339"/>
    </row>
    <row r="410" spans="2:8" x14ac:dyDescent="0.25">
      <c r="B410" s="288"/>
      <c r="C410" s="352"/>
      <c r="D410" s="352"/>
      <c r="E410" s="288"/>
      <c r="F410" s="308"/>
      <c r="G410" s="288"/>
      <c r="H410" s="288"/>
    </row>
    <row r="411" spans="2:8" x14ac:dyDescent="0.25">
      <c r="B411" s="337" t="s">
        <v>987</v>
      </c>
      <c r="C411" s="288"/>
      <c r="D411" s="307"/>
      <c r="E411" s="288"/>
      <c r="F411" s="355"/>
      <c r="G411" s="288"/>
      <c r="H411" s="288"/>
    </row>
    <row r="412" spans="2:8" x14ac:dyDescent="0.25">
      <c r="B412" s="296"/>
      <c r="C412" s="288"/>
      <c r="D412" s="307"/>
      <c r="E412" s="288"/>
      <c r="F412" s="355"/>
      <c r="G412" s="288"/>
      <c r="H412" s="288"/>
    </row>
    <row r="413" spans="2:8" x14ac:dyDescent="0.25">
      <c r="B413" s="289" t="s">
        <v>988</v>
      </c>
      <c r="C413" s="288"/>
      <c r="D413" s="288"/>
      <c r="E413" s="288"/>
      <c r="F413" s="308"/>
      <c r="G413" s="288"/>
      <c r="H413" s="288"/>
    </row>
    <row r="414" spans="2:8" x14ac:dyDescent="0.25">
      <c r="B414" s="296"/>
      <c r="C414" s="356"/>
      <c r="D414" s="288"/>
      <c r="E414" s="288"/>
      <c r="F414" s="308"/>
      <c r="G414" s="288"/>
      <c r="H414" s="288"/>
    </row>
    <row r="415" spans="2:8" x14ac:dyDescent="0.25">
      <c r="B415" s="275" t="s">
        <v>920</v>
      </c>
      <c r="C415" s="275" t="s">
        <v>980</v>
      </c>
      <c r="D415" s="288"/>
      <c r="E415" s="288"/>
      <c r="F415" s="308"/>
      <c r="G415" s="288"/>
      <c r="H415" s="288"/>
    </row>
    <row r="416" spans="2:8" x14ac:dyDescent="0.25">
      <c r="B416" s="310" t="s">
        <v>989</v>
      </c>
      <c r="C416" s="344">
        <f>15000*10*2</f>
        <v>300000</v>
      </c>
      <c r="D416" s="288"/>
      <c r="E416" s="288"/>
      <c r="F416" s="308"/>
      <c r="G416" s="288"/>
      <c r="H416" s="288"/>
    </row>
    <row r="417" spans="2:8" x14ac:dyDescent="0.25">
      <c r="B417" s="304" t="s">
        <v>990</v>
      </c>
      <c r="C417" s="314">
        <f>C416</f>
        <v>300000</v>
      </c>
      <c r="D417" s="288"/>
      <c r="E417" s="288"/>
      <c r="F417" s="308"/>
      <c r="G417" s="288"/>
      <c r="H417" s="288"/>
    </row>
    <row r="418" spans="2:8" x14ac:dyDescent="0.25">
      <c r="B418" s="288" t="s">
        <v>991</v>
      </c>
      <c r="C418" s="288"/>
      <c r="D418" s="288"/>
      <c r="E418" s="288"/>
      <c r="F418" s="308"/>
      <c r="G418" s="288"/>
      <c r="H418" s="288"/>
    </row>
    <row r="419" spans="2:8" x14ac:dyDescent="0.25">
      <c r="B419" s="288"/>
      <c r="C419" s="288"/>
      <c r="D419" s="288"/>
      <c r="E419" s="288"/>
      <c r="F419" s="308"/>
      <c r="G419" s="288"/>
      <c r="H419" s="288"/>
    </row>
    <row r="420" spans="2:8" x14ac:dyDescent="0.25">
      <c r="B420" s="289" t="s">
        <v>992</v>
      </c>
      <c r="C420" s="288"/>
      <c r="D420" s="288"/>
      <c r="E420" s="288"/>
      <c r="F420" s="308"/>
      <c r="G420" s="288"/>
      <c r="H420" s="288"/>
    </row>
    <row r="421" spans="2:8" x14ac:dyDescent="0.25">
      <c r="B421" s="296"/>
      <c r="C421" s="356"/>
      <c r="D421" s="288"/>
      <c r="E421" s="288"/>
      <c r="F421" s="308"/>
      <c r="G421" s="288"/>
      <c r="H421" s="288"/>
    </row>
    <row r="422" spans="2:8" x14ac:dyDescent="0.25">
      <c r="B422" s="275" t="s">
        <v>920</v>
      </c>
      <c r="C422" s="275" t="s">
        <v>980</v>
      </c>
      <c r="D422" s="288"/>
      <c r="E422" s="288"/>
      <c r="F422" s="308"/>
      <c r="G422" s="288"/>
      <c r="H422" s="288"/>
    </row>
    <row r="423" spans="2:8" x14ac:dyDescent="0.25">
      <c r="B423" s="310" t="s">
        <v>993</v>
      </c>
      <c r="C423" s="344">
        <f>20000*20</f>
        <v>400000</v>
      </c>
      <c r="D423" s="288"/>
      <c r="E423" s="288"/>
      <c r="F423" s="308"/>
      <c r="G423" s="288"/>
      <c r="H423" s="288"/>
    </row>
    <row r="424" spans="2:8" x14ac:dyDescent="0.25">
      <c r="B424" s="310" t="s">
        <v>994</v>
      </c>
      <c r="C424" s="344">
        <v>500000</v>
      </c>
      <c r="D424" s="288"/>
      <c r="E424" s="288"/>
      <c r="F424" s="308"/>
      <c r="G424" s="288"/>
      <c r="H424" s="288"/>
    </row>
    <row r="425" spans="2:8" x14ac:dyDescent="0.25">
      <c r="B425" s="310" t="s">
        <v>995</v>
      </c>
      <c r="C425" s="344">
        <v>120000</v>
      </c>
      <c r="D425" s="291"/>
      <c r="E425" s="288"/>
      <c r="F425" s="308"/>
      <c r="G425" s="288"/>
      <c r="H425" s="288"/>
    </row>
    <row r="426" spans="2:8" x14ac:dyDescent="0.25">
      <c r="B426" s="304" t="s">
        <v>990</v>
      </c>
      <c r="C426" s="314">
        <f>SUM(C423:C425)</f>
        <v>1020000</v>
      </c>
      <c r="D426" s="288"/>
      <c r="E426" s="288"/>
      <c r="F426" s="308"/>
      <c r="G426" s="288"/>
      <c r="H426" s="288"/>
    </row>
    <row r="427" spans="2:8" x14ac:dyDescent="0.25">
      <c r="B427" s="288" t="s">
        <v>996</v>
      </c>
      <c r="C427" s="288"/>
      <c r="D427" s="288"/>
      <c r="E427" s="288"/>
      <c r="F427" s="308"/>
      <c r="G427" s="288"/>
      <c r="H427" s="288"/>
    </row>
    <row r="428" spans="2:8" x14ac:dyDescent="0.25">
      <c r="B428" s="288" t="s">
        <v>997</v>
      </c>
      <c r="C428" s="288"/>
      <c r="D428" s="288"/>
      <c r="E428" s="288"/>
      <c r="F428" s="308"/>
      <c r="G428" s="288"/>
      <c r="H428" s="288"/>
    </row>
    <row r="429" spans="2:8" x14ac:dyDescent="0.25">
      <c r="B429" s="288"/>
      <c r="C429" s="288"/>
      <c r="D429" s="288"/>
      <c r="E429" s="288"/>
      <c r="F429" s="308"/>
      <c r="G429" s="288"/>
      <c r="H429" s="288"/>
    </row>
    <row r="430" spans="2:8" x14ac:dyDescent="0.25">
      <c r="B430" s="289" t="s">
        <v>998</v>
      </c>
      <c r="C430" s="288"/>
      <c r="D430" s="288"/>
      <c r="E430" s="288"/>
      <c r="F430" s="308"/>
      <c r="G430" s="288"/>
      <c r="H430" s="288"/>
    </row>
    <row r="431" spans="2:8" x14ac:dyDescent="0.25">
      <c r="B431" s="296"/>
      <c r="C431" s="356"/>
      <c r="D431" s="288"/>
      <c r="E431" s="288"/>
      <c r="F431" s="308"/>
      <c r="G431" s="288"/>
      <c r="H431" s="288"/>
    </row>
    <row r="432" spans="2:8" x14ac:dyDescent="0.25">
      <c r="B432" s="275" t="s">
        <v>920</v>
      </c>
      <c r="C432" s="275" t="s">
        <v>980</v>
      </c>
      <c r="D432" s="288"/>
      <c r="E432" s="288"/>
      <c r="F432" s="308"/>
      <c r="G432" s="288"/>
      <c r="H432" s="288"/>
    </row>
    <row r="433" spans="2:8" x14ac:dyDescent="0.25">
      <c r="B433" s="310" t="s">
        <v>999</v>
      </c>
      <c r="C433" s="344">
        <f>+C417*20%</f>
        <v>60000</v>
      </c>
      <c r="D433" s="288"/>
      <c r="E433" s="288"/>
      <c r="F433" s="308"/>
      <c r="G433" s="288"/>
      <c r="H433" s="288"/>
    </row>
    <row r="434" spans="2:8" x14ac:dyDescent="0.25">
      <c r="B434" s="304" t="s">
        <v>990</v>
      </c>
      <c r="C434" s="314">
        <f>C433</f>
        <v>60000</v>
      </c>
      <c r="D434" s="288"/>
      <c r="E434" s="288"/>
      <c r="F434" s="308"/>
      <c r="G434" s="288"/>
      <c r="H434" s="288"/>
    </row>
    <row r="435" spans="2:8" ht="25.5" customHeight="1" x14ac:dyDescent="0.25">
      <c r="B435" s="643" t="s">
        <v>1000</v>
      </c>
      <c r="C435" s="643"/>
      <c r="D435" s="288"/>
      <c r="E435" s="288"/>
      <c r="F435" s="308"/>
      <c r="G435" s="288"/>
      <c r="H435" s="288"/>
    </row>
    <row r="436" spans="2:8" x14ac:dyDescent="0.25">
      <c r="B436" s="288"/>
      <c r="C436" s="288"/>
      <c r="D436" s="288"/>
      <c r="E436" s="288"/>
      <c r="F436" s="308"/>
      <c r="G436" s="288"/>
      <c r="H436" s="288"/>
    </row>
    <row r="437" spans="2:8" ht="36.950000000000003" customHeight="1" x14ac:dyDescent="0.25">
      <c r="B437" s="289" t="s">
        <v>1001</v>
      </c>
      <c r="C437" s="288"/>
      <c r="D437" s="288"/>
      <c r="E437" s="288"/>
      <c r="F437" s="308"/>
      <c r="G437" s="288"/>
      <c r="H437" s="288"/>
    </row>
    <row r="438" spans="2:8" x14ac:dyDescent="0.25">
      <c r="B438" s="296"/>
      <c r="C438" s="356"/>
      <c r="D438" s="288"/>
      <c r="E438" s="288"/>
      <c r="F438" s="308"/>
      <c r="G438" s="288"/>
      <c r="H438" s="288"/>
    </row>
    <row r="439" spans="2:8" x14ac:dyDescent="0.25">
      <c r="B439" s="275" t="s">
        <v>920</v>
      </c>
      <c r="C439" s="275" t="s">
        <v>980</v>
      </c>
      <c r="D439" s="288"/>
      <c r="E439" s="288"/>
      <c r="F439" s="308"/>
      <c r="G439" s="288"/>
      <c r="H439" s="288"/>
    </row>
    <row r="440" spans="2:8" x14ac:dyDescent="0.25">
      <c r="B440" s="310" t="s">
        <v>994</v>
      </c>
      <c r="C440" s="344">
        <v>500000</v>
      </c>
      <c r="D440" s="288"/>
      <c r="E440" s="288"/>
      <c r="F440" s="308"/>
      <c r="G440" s="288"/>
      <c r="H440" s="288"/>
    </row>
    <row r="441" spans="2:8" x14ac:dyDescent="0.25">
      <c r="B441" s="310" t="s">
        <v>993</v>
      </c>
      <c r="C441" s="344">
        <f>20000*25</f>
        <v>500000</v>
      </c>
      <c r="D441" s="288"/>
      <c r="E441" s="288"/>
      <c r="F441" s="308"/>
      <c r="G441" s="288"/>
      <c r="H441" s="288"/>
    </row>
    <row r="442" spans="2:8" x14ac:dyDescent="0.25">
      <c r="B442" s="310" t="s">
        <v>1002</v>
      </c>
      <c r="C442" s="344">
        <f>35000*25</f>
        <v>875000</v>
      </c>
      <c r="D442" s="288"/>
      <c r="E442" s="288"/>
      <c r="F442" s="308"/>
      <c r="G442" s="288"/>
      <c r="H442" s="288"/>
    </row>
    <row r="443" spans="2:8" x14ac:dyDescent="0.25">
      <c r="B443" s="310" t="s">
        <v>1003</v>
      </c>
      <c r="C443" s="344">
        <f>7500*2*25</f>
        <v>375000</v>
      </c>
      <c r="D443" s="288"/>
      <c r="E443" s="288"/>
      <c r="F443" s="308"/>
      <c r="G443" s="288"/>
      <c r="H443" s="288"/>
    </row>
    <row r="444" spans="2:8" x14ac:dyDescent="0.25">
      <c r="B444" s="310" t="s">
        <v>1004</v>
      </c>
      <c r="C444" s="344">
        <f>30000*25</f>
        <v>750000</v>
      </c>
      <c r="D444" s="288"/>
      <c r="E444" s="288"/>
      <c r="F444" s="308"/>
      <c r="G444" s="288"/>
      <c r="H444" s="288"/>
    </row>
    <row r="445" spans="2:8" x14ac:dyDescent="0.25">
      <c r="B445" s="304" t="s">
        <v>990</v>
      </c>
      <c r="C445" s="314">
        <f>SUM(C440:C444)</f>
        <v>3000000</v>
      </c>
      <c r="D445" s="288"/>
      <c r="E445" s="288"/>
      <c r="F445" s="308"/>
      <c r="G445" s="288"/>
      <c r="H445" s="288"/>
    </row>
    <row r="446" spans="2:8" x14ac:dyDescent="0.25">
      <c r="B446" s="288" t="s">
        <v>996</v>
      </c>
      <c r="C446" s="288"/>
      <c r="D446" s="288"/>
      <c r="E446" s="288"/>
      <c r="F446" s="308"/>
      <c r="G446" s="288"/>
      <c r="H446" s="288"/>
    </row>
    <row r="447" spans="2:8" x14ac:dyDescent="0.25">
      <c r="B447" s="288" t="s">
        <v>997</v>
      </c>
      <c r="C447" s="288"/>
      <c r="D447" s="288"/>
      <c r="E447" s="288"/>
      <c r="F447" s="308"/>
      <c r="G447" s="288"/>
      <c r="H447" s="288"/>
    </row>
    <row r="448" spans="2:8" x14ac:dyDescent="0.25">
      <c r="B448" s="288"/>
      <c r="C448" s="288"/>
      <c r="D448" s="288"/>
      <c r="E448" s="288"/>
      <c r="F448" s="308"/>
      <c r="G448" s="288"/>
      <c r="H448" s="288"/>
    </row>
    <row r="449" spans="2:8" ht="28.5" x14ac:dyDescent="0.25">
      <c r="B449" s="348" t="s">
        <v>1005</v>
      </c>
      <c r="C449" s="288"/>
      <c r="D449" s="288"/>
      <c r="E449" s="288"/>
      <c r="F449" s="308"/>
      <c r="G449" s="288"/>
      <c r="H449" s="288"/>
    </row>
    <row r="450" spans="2:8" x14ac:dyDescent="0.25">
      <c r="B450" s="296"/>
      <c r="C450" s="356"/>
      <c r="D450" s="288"/>
      <c r="E450" s="288"/>
      <c r="F450" s="308"/>
      <c r="G450" s="288"/>
      <c r="H450" s="288"/>
    </row>
    <row r="451" spans="2:8" x14ac:dyDescent="0.25">
      <c r="B451" s="275" t="s">
        <v>920</v>
      </c>
      <c r="C451" s="275" t="s">
        <v>980</v>
      </c>
      <c r="D451" s="288"/>
      <c r="E451" s="288"/>
      <c r="F451" s="308"/>
      <c r="G451" s="288"/>
      <c r="H451" s="288"/>
    </row>
    <row r="452" spans="2:8" x14ac:dyDescent="0.25">
      <c r="B452" s="310" t="s">
        <v>1006</v>
      </c>
      <c r="C452" s="344">
        <f>20000*45</f>
        <v>900000</v>
      </c>
      <c r="D452" s="288"/>
      <c r="E452" s="288"/>
      <c r="F452" s="308"/>
      <c r="G452" s="288"/>
      <c r="H452" s="288"/>
    </row>
    <row r="453" spans="2:8" x14ac:dyDescent="0.25">
      <c r="B453" s="310" t="s">
        <v>1007</v>
      </c>
      <c r="C453" s="344">
        <f>25000*45</f>
        <v>1125000</v>
      </c>
      <c r="D453" s="288"/>
      <c r="E453" s="288"/>
      <c r="F453" s="308"/>
      <c r="G453" s="288"/>
      <c r="H453" s="288"/>
    </row>
    <row r="454" spans="2:8" x14ac:dyDescent="0.25">
      <c r="B454" s="310" t="s">
        <v>1004</v>
      </c>
      <c r="C454" s="344">
        <f>30000*45</f>
        <v>1350000</v>
      </c>
      <c r="D454" s="288"/>
      <c r="E454" s="288"/>
      <c r="F454" s="308"/>
      <c r="G454" s="288"/>
      <c r="H454" s="288"/>
    </row>
    <row r="455" spans="2:8" x14ac:dyDescent="0.25">
      <c r="B455" s="310" t="s">
        <v>1008</v>
      </c>
      <c r="C455" s="344">
        <f>60000*45</f>
        <v>2700000</v>
      </c>
      <c r="D455" s="288"/>
      <c r="E455" s="288"/>
      <c r="F455" s="308"/>
      <c r="G455" s="288"/>
      <c r="H455" s="288"/>
    </row>
    <row r="456" spans="2:8" x14ac:dyDescent="0.25">
      <c r="B456" s="297" t="s">
        <v>990</v>
      </c>
      <c r="C456" s="298">
        <f>SUM(C452:C455)</f>
        <v>6075000</v>
      </c>
      <c r="D456" s="288"/>
      <c r="E456" s="288"/>
      <c r="F456" s="308"/>
      <c r="G456" s="288"/>
      <c r="H456" s="288"/>
    </row>
    <row r="457" spans="2:8" x14ac:dyDescent="0.25">
      <c r="B457" s="337" t="s">
        <v>907</v>
      </c>
      <c r="C457" s="314">
        <v>6080000</v>
      </c>
      <c r="D457" s="288"/>
      <c r="E457" s="288"/>
      <c r="F457" s="308"/>
      <c r="G457" s="288"/>
      <c r="H457" s="288"/>
    </row>
    <row r="458" spans="2:8" x14ac:dyDescent="0.25">
      <c r="B458" s="288" t="s">
        <v>1009</v>
      </c>
      <c r="C458" s="288"/>
      <c r="D458" s="288"/>
      <c r="E458" s="288"/>
      <c r="F458" s="308"/>
      <c r="G458" s="288"/>
      <c r="H458" s="288"/>
    </row>
    <row r="459" spans="2:8" x14ac:dyDescent="0.25">
      <c r="B459" s="288"/>
      <c r="C459" s="288"/>
      <c r="D459" s="288"/>
      <c r="E459" s="288"/>
      <c r="F459" s="308"/>
      <c r="G459" s="288"/>
      <c r="H459" s="288"/>
    </row>
    <row r="460" spans="2:8" x14ac:dyDescent="0.25">
      <c r="B460" s="337" t="s">
        <v>1010</v>
      </c>
      <c r="C460" s="288"/>
      <c r="D460" s="295"/>
      <c r="E460" s="288"/>
      <c r="F460" s="355"/>
      <c r="G460" s="288"/>
      <c r="H460" s="288"/>
    </row>
    <row r="461" spans="2:8" x14ac:dyDescent="0.25">
      <c r="B461" s="296"/>
      <c r="C461" s="356"/>
      <c r="D461" s="357"/>
      <c r="E461" s="357"/>
      <c r="F461" s="355"/>
      <c r="G461" s="288"/>
      <c r="H461" s="288"/>
    </row>
    <row r="462" spans="2:8" x14ac:dyDescent="0.25">
      <c r="B462" s="289" t="s">
        <v>1011</v>
      </c>
      <c r="C462" s="288"/>
      <c r="D462" s="357"/>
      <c r="E462" s="357"/>
      <c r="F462" s="355"/>
      <c r="G462" s="288"/>
      <c r="H462" s="288"/>
    </row>
    <row r="463" spans="2:8" x14ac:dyDescent="0.25">
      <c r="B463" s="296"/>
      <c r="C463" s="645" t="s">
        <v>1012</v>
      </c>
      <c r="D463" s="645"/>
      <c r="E463" s="645"/>
      <c r="F463" s="645"/>
      <c r="G463" s="288"/>
      <c r="H463" s="288"/>
    </row>
    <row r="464" spans="2:8" x14ac:dyDescent="0.25">
      <c r="B464" s="275" t="s">
        <v>920</v>
      </c>
      <c r="C464" s="275" t="s">
        <v>1013</v>
      </c>
      <c r="D464" s="275" t="s">
        <v>1014</v>
      </c>
      <c r="E464" s="275" t="s">
        <v>1015</v>
      </c>
      <c r="F464" s="275" t="s">
        <v>1016</v>
      </c>
      <c r="H464" s="288"/>
    </row>
    <row r="465" spans="2:8" x14ac:dyDescent="0.25">
      <c r="B465" s="358" t="s">
        <v>1017</v>
      </c>
      <c r="C465" s="344">
        <f>250000*8</f>
        <v>2000000</v>
      </c>
      <c r="D465" s="344">
        <f>250000*12</f>
        <v>3000000</v>
      </c>
      <c r="E465" s="344">
        <f>250000*24</f>
        <v>6000000</v>
      </c>
      <c r="F465" s="344">
        <f>250000*40</f>
        <v>10000000</v>
      </c>
      <c r="H465" s="288"/>
    </row>
    <row r="466" spans="2:8" x14ac:dyDescent="0.25">
      <c r="B466" s="358" t="s">
        <v>1018</v>
      </c>
      <c r="C466" s="344">
        <v>800000</v>
      </c>
      <c r="D466" s="344">
        <v>800000</v>
      </c>
      <c r="E466" s="344">
        <v>800000</v>
      </c>
      <c r="F466" s="344">
        <v>800000</v>
      </c>
      <c r="H466" s="288"/>
    </row>
    <row r="467" spans="2:8" x14ac:dyDescent="0.25">
      <c r="B467" s="358" t="s">
        <v>1019</v>
      </c>
      <c r="C467" s="344">
        <f>50000*8</f>
        <v>400000</v>
      </c>
      <c r="D467" s="344">
        <f>50000*12</f>
        <v>600000</v>
      </c>
      <c r="E467" s="344">
        <f>50000*24</f>
        <v>1200000</v>
      </c>
      <c r="F467" s="344">
        <f>50000*40</f>
        <v>2000000</v>
      </c>
      <c r="H467" s="288"/>
    </row>
    <row r="468" spans="2:8" x14ac:dyDescent="0.25">
      <c r="B468" s="358" t="s">
        <v>1020</v>
      </c>
      <c r="C468" s="344">
        <f>30000*25</f>
        <v>750000</v>
      </c>
      <c r="D468" s="344">
        <f t="shared" ref="D468:F468" si="14">30000*25</f>
        <v>750000</v>
      </c>
      <c r="E468" s="344">
        <f t="shared" si="14"/>
        <v>750000</v>
      </c>
      <c r="F468" s="344">
        <f t="shared" si="14"/>
        <v>750000</v>
      </c>
      <c r="H468" s="288"/>
    </row>
    <row r="469" spans="2:8" x14ac:dyDescent="0.25">
      <c r="B469" s="304" t="s">
        <v>990</v>
      </c>
      <c r="C469" s="314">
        <f>SUM(C465:C468)</f>
        <v>3950000</v>
      </c>
      <c r="D469" s="314">
        <f>SUM(D465:D468)</f>
        <v>5150000</v>
      </c>
      <c r="E469" s="314">
        <f>SUM(E465:E468)</f>
        <v>8750000</v>
      </c>
      <c r="F469" s="314">
        <f>SUM(F465:F468)</f>
        <v>13550000</v>
      </c>
      <c r="H469" s="288"/>
    </row>
    <row r="470" spans="2:8" ht="28.5" x14ac:dyDescent="0.25">
      <c r="B470" s="312" t="s">
        <v>1021</v>
      </c>
      <c r="C470" s="298">
        <f>+C469/25</f>
        <v>158000</v>
      </c>
      <c r="D470" s="298">
        <f>+D469/25</f>
        <v>206000</v>
      </c>
      <c r="E470" s="298">
        <f>+E469/25</f>
        <v>350000</v>
      </c>
      <c r="F470" s="298">
        <f>+F469/25</f>
        <v>542000</v>
      </c>
      <c r="H470" s="288"/>
    </row>
    <row r="471" spans="2:8" ht="27" customHeight="1" x14ac:dyDescent="0.25">
      <c r="B471" s="666" t="s">
        <v>1022</v>
      </c>
      <c r="C471" s="666"/>
      <c r="D471" s="301"/>
      <c r="E471" s="301"/>
      <c r="F471" s="355"/>
      <c r="G471" s="288"/>
      <c r="H471" s="288"/>
    </row>
    <row r="472" spans="2:8" x14ac:dyDescent="0.25">
      <c r="B472" s="334"/>
      <c r="C472" s="301"/>
      <c r="D472" s="301"/>
      <c r="E472" s="301"/>
      <c r="F472" s="355"/>
      <c r="G472" s="288"/>
      <c r="H472" s="288"/>
    </row>
    <row r="473" spans="2:8" x14ac:dyDescent="0.25">
      <c r="B473" s="289" t="s">
        <v>1023</v>
      </c>
      <c r="C473" s="288"/>
      <c r="D473" s="357"/>
      <c r="E473" s="357"/>
      <c r="F473" s="355"/>
      <c r="G473" s="288"/>
      <c r="H473" s="288"/>
    </row>
    <row r="474" spans="2:8" x14ac:dyDescent="0.25">
      <c r="B474" s="296"/>
      <c r="C474" s="645" t="s">
        <v>1012</v>
      </c>
      <c r="D474" s="645"/>
      <c r="E474" s="645"/>
      <c r="F474" s="645"/>
      <c r="G474" s="288"/>
      <c r="H474" s="288"/>
    </row>
    <row r="475" spans="2:8" x14ac:dyDescent="0.25">
      <c r="B475" s="275" t="s">
        <v>920</v>
      </c>
      <c r="C475" s="275" t="s">
        <v>1013</v>
      </c>
      <c r="D475" s="275" t="s">
        <v>1024</v>
      </c>
      <c r="E475" s="275" t="s">
        <v>1015</v>
      </c>
      <c r="F475" s="275" t="s">
        <v>1016</v>
      </c>
      <c r="H475" s="288"/>
    </row>
    <row r="476" spans="2:8" x14ac:dyDescent="0.25">
      <c r="B476" s="358" t="s">
        <v>1025</v>
      </c>
      <c r="C476" s="344">
        <f>400000*8</f>
        <v>3200000</v>
      </c>
      <c r="D476" s="344">
        <f>400000*12</f>
        <v>4800000</v>
      </c>
      <c r="E476" s="344">
        <f>400000*24</f>
        <v>9600000</v>
      </c>
      <c r="F476" s="344">
        <f>400000*40</f>
        <v>16000000</v>
      </c>
      <c r="H476" s="288"/>
    </row>
    <row r="477" spans="2:8" x14ac:dyDescent="0.25">
      <c r="B477" s="358" t="s">
        <v>1026</v>
      </c>
      <c r="C477" s="344">
        <f>+$C296</f>
        <v>830000</v>
      </c>
      <c r="D477" s="344">
        <f>+$C296*2</f>
        <v>1660000</v>
      </c>
      <c r="E477" s="344">
        <f>+$C296*3</f>
        <v>2490000</v>
      </c>
      <c r="F477" s="344">
        <f>+$C296*5</f>
        <v>4150000</v>
      </c>
      <c r="H477" s="288"/>
    </row>
    <row r="478" spans="2:8" ht="28.5" x14ac:dyDescent="0.25">
      <c r="B478" s="358" t="s">
        <v>1027</v>
      </c>
      <c r="C478" s="344">
        <f>G256*1</f>
        <v>716571.99506880005</v>
      </c>
      <c r="D478" s="344">
        <f>+G256*2</f>
        <v>1433143.9901376001</v>
      </c>
      <c r="E478" s="344">
        <f>+G256*3</f>
        <v>2149715.9852064</v>
      </c>
      <c r="F478" s="344">
        <f>+G256*4</f>
        <v>2866287.9802752002</v>
      </c>
      <c r="H478" s="288"/>
    </row>
    <row r="479" spans="2:8" x14ac:dyDescent="0.25">
      <c r="B479" s="358" t="s">
        <v>1020</v>
      </c>
      <c r="C479" s="344">
        <f>30000*25</f>
        <v>750000</v>
      </c>
      <c r="D479" s="344">
        <f t="shared" ref="D479:F479" si="15">30000*25</f>
        <v>750000</v>
      </c>
      <c r="E479" s="344">
        <f t="shared" si="15"/>
        <v>750000</v>
      </c>
      <c r="F479" s="344">
        <f t="shared" si="15"/>
        <v>750000</v>
      </c>
      <c r="H479" s="288"/>
    </row>
    <row r="480" spans="2:8" x14ac:dyDescent="0.25">
      <c r="B480" s="297" t="s">
        <v>944</v>
      </c>
      <c r="C480" s="298">
        <f>SUM(C476:C479)</f>
        <v>5496571.9950687997</v>
      </c>
      <c r="D480" s="298">
        <f>SUM(D476:D479)</f>
        <v>8643143.9901375994</v>
      </c>
      <c r="E480" s="298">
        <f>SUM(E476:E479)</f>
        <v>14989715.985206399</v>
      </c>
      <c r="F480" s="298">
        <f>SUM(F476:F479)</f>
        <v>23766287.980275199</v>
      </c>
      <c r="H480" s="288"/>
    </row>
    <row r="481" spans="2:8" x14ac:dyDescent="0.25">
      <c r="B481" s="337" t="s">
        <v>907</v>
      </c>
      <c r="C481" s="314">
        <v>5500000</v>
      </c>
      <c r="D481" s="314">
        <v>8650000</v>
      </c>
      <c r="E481" s="314">
        <v>14990000</v>
      </c>
      <c r="F481" s="314">
        <v>23770000</v>
      </c>
      <c r="H481" s="288"/>
    </row>
    <row r="482" spans="2:8" ht="28.5" x14ac:dyDescent="0.25">
      <c r="B482" s="312" t="s">
        <v>1021</v>
      </c>
      <c r="C482" s="298">
        <f>+C481/25</f>
        <v>220000</v>
      </c>
      <c r="D482" s="298">
        <f>+D481/25</f>
        <v>346000</v>
      </c>
      <c r="E482" s="298">
        <f>+E481/25</f>
        <v>599600</v>
      </c>
      <c r="F482" s="298">
        <f>+F481/25</f>
        <v>950800</v>
      </c>
      <c r="H482" s="288"/>
    </row>
    <row r="483" spans="2:8" ht="17.25" customHeight="1" x14ac:dyDescent="0.25">
      <c r="B483" s="643" t="s">
        <v>1028</v>
      </c>
      <c r="C483" s="643"/>
      <c r="D483" s="643"/>
      <c r="E483" s="643"/>
      <c r="F483" s="355"/>
      <c r="G483" s="288"/>
      <c r="H483" s="288"/>
    </row>
    <row r="484" spans="2:8" ht="40.5" customHeight="1" x14ac:dyDescent="0.25">
      <c r="B484" s="643" t="s">
        <v>1029</v>
      </c>
      <c r="C484" s="643"/>
      <c r="D484" s="643"/>
      <c r="E484" s="643"/>
      <c r="F484" s="643"/>
      <c r="G484" s="288"/>
      <c r="H484" s="288"/>
    </row>
    <row r="485" spans="2:8" ht="29.25" customHeight="1" x14ac:dyDescent="0.25">
      <c r="B485" s="643" t="s">
        <v>1030</v>
      </c>
      <c r="C485" s="643"/>
      <c r="D485" s="643"/>
      <c r="E485" s="643"/>
      <c r="F485" s="355"/>
      <c r="G485" s="288"/>
      <c r="H485" s="288"/>
    </row>
    <row r="486" spans="2:8" x14ac:dyDescent="0.25">
      <c r="B486" s="334"/>
      <c r="C486" s="301"/>
      <c r="D486" s="301"/>
      <c r="E486" s="301"/>
      <c r="F486" s="355"/>
      <c r="G486" s="288"/>
      <c r="H486" s="288"/>
    </row>
    <row r="487" spans="2:8" x14ac:dyDescent="0.25">
      <c r="B487" s="289" t="s">
        <v>1031</v>
      </c>
      <c r="C487" s="288"/>
      <c r="D487" s="357"/>
      <c r="E487" s="357"/>
      <c r="F487" s="355"/>
      <c r="G487" s="288"/>
      <c r="H487" s="288"/>
    </row>
    <row r="488" spans="2:8" x14ac:dyDescent="0.25">
      <c r="B488" s="296"/>
      <c r="C488" s="645" t="s">
        <v>1012</v>
      </c>
      <c r="D488" s="645"/>
      <c r="E488" s="645"/>
      <c r="F488" s="355"/>
      <c r="G488" s="288"/>
      <c r="H488" s="288"/>
    </row>
    <row r="489" spans="2:8" ht="28.5" x14ac:dyDescent="0.25">
      <c r="B489" s="275" t="s">
        <v>920</v>
      </c>
      <c r="C489" s="275" t="s">
        <v>1032</v>
      </c>
      <c r="D489" s="275" t="s">
        <v>1033</v>
      </c>
      <c r="E489" s="275" t="s">
        <v>1034</v>
      </c>
      <c r="F489" s="355"/>
      <c r="G489" s="288"/>
      <c r="H489" s="288"/>
    </row>
    <row r="490" spans="2:8" x14ac:dyDescent="0.25">
      <c r="B490" s="358" t="s">
        <v>1025</v>
      </c>
      <c r="C490" s="344">
        <f>250000*80</f>
        <v>20000000</v>
      </c>
      <c r="D490" s="344">
        <f>250000*96</f>
        <v>24000000</v>
      </c>
      <c r="E490" s="344">
        <f>250000*120</f>
        <v>30000000</v>
      </c>
      <c r="F490" s="355"/>
      <c r="G490" s="288"/>
      <c r="H490" s="288"/>
    </row>
    <row r="491" spans="2:8" ht="28.5" x14ac:dyDescent="0.25">
      <c r="B491" s="358" t="s">
        <v>1035</v>
      </c>
      <c r="C491" s="344">
        <f>800000*4</f>
        <v>3200000</v>
      </c>
      <c r="D491" s="344">
        <f>800000*5</f>
        <v>4000000</v>
      </c>
      <c r="E491" s="344">
        <f>800000*6</f>
        <v>4800000</v>
      </c>
      <c r="F491" s="355"/>
      <c r="G491" s="288"/>
      <c r="H491" s="288"/>
    </row>
    <row r="492" spans="2:8" x14ac:dyDescent="0.25">
      <c r="B492" s="358" t="s">
        <v>1019</v>
      </c>
      <c r="C492" s="344">
        <f>50000*80</f>
        <v>4000000</v>
      </c>
      <c r="D492" s="344">
        <f>50000*96</f>
        <v>4800000</v>
      </c>
      <c r="E492" s="344">
        <f>50000*120</f>
        <v>6000000</v>
      </c>
      <c r="F492" s="355"/>
      <c r="G492" s="288"/>
      <c r="H492" s="288"/>
    </row>
    <row r="493" spans="2:8" x14ac:dyDescent="0.25">
      <c r="B493" s="358" t="s">
        <v>1020</v>
      </c>
      <c r="C493" s="344">
        <f t="shared" ref="C493:E493" si="16">30000*25</f>
        <v>750000</v>
      </c>
      <c r="D493" s="344">
        <f t="shared" si="16"/>
        <v>750000</v>
      </c>
      <c r="E493" s="344">
        <f t="shared" si="16"/>
        <v>750000</v>
      </c>
      <c r="F493" s="355"/>
      <c r="G493" s="288"/>
      <c r="H493" s="288"/>
    </row>
    <row r="494" spans="2:8" x14ac:dyDescent="0.25">
      <c r="B494" s="304" t="s">
        <v>990</v>
      </c>
      <c r="C494" s="314">
        <f>SUM(C490:C493)</f>
        <v>27950000</v>
      </c>
      <c r="D494" s="314">
        <f>SUM(D490:D493)</f>
        <v>33550000</v>
      </c>
      <c r="E494" s="314">
        <f>SUM(E490:E493)</f>
        <v>41550000</v>
      </c>
      <c r="F494" s="355"/>
      <c r="G494" s="288"/>
      <c r="H494" s="288"/>
    </row>
    <row r="495" spans="2:8" ht="28.5" x14ac:dyDescent="0.25">
      <c r="B495" s="312" t="s">
        <v>1021</v>
      </c>
      <c r="C495" s="298">
        <f>+C494/25</f>
        <v>1118000</v>
      </c>
      <c r="D495" s="298">
        <f>+D494/25</f>
        <v>1342000</v>
      </c>
      <c r="E495" s="298">
        <f>+E494/25</f>
        <v>1662000</v>
      </c>
      <c r="F495" s="355"/>
      <c r="G495" s="288"/>
      <c r="H495" s="288"/>
    </row>
    <row r="496" spans="2:8" x14ac:dyDescent="0.25">
      <c r="B496" s="643" t="s">
        <v>1028</v>
      </c>
      <c r="C496" s="643"/>
      <c r="D496" s="643"/>
      <c r="E496" s="643"/>
      <c r="F496" s="355"/>
      <c r="G496" s="288"/>
      <c r="H496" s="288"/>
    </row>
    <row r="497" spans="2:8" x14ac:dyDescent="0.25">
      <c r="B497" s="643" t="s">
        <v>1036</v>
      </c>
      <c r="C497" s="643"/>
      <c r="D497" s="643"/>
      <c r="E497" s="643"/>
      <c r="F497" s="355"/>
      <c r="G497" s="288"/>
      <c r="H497" s="288"/>
    </row>
    <row r="498" spans="2:8" x14ac:dyDescent="0.25">
      <c r="B498" s="334"/>
      <c r="C498" s="301"/>
      <c r="D498" s="301"/>
      <c r="E498" s="301"/>
      <c r="F498" s="355"/>
      <c r="G498" s="288"/>
      <c r="H498" s="288"/>
    </row>
    <row r="499" spans="2:8" x14ac:dyDescent="0.25">
      <c r="B499" s="289" t="s">
        <v>1037</v>
      </c>
      <c r="C499" s="288"/>
      <c r="D499" s="357"/>
      <c r="E499" s="357"/>
      <c r="F499" s="355"/>
      <c r="G499" s="288"/>
      <c r="H499" s="288"/>
    </row>
    <row r="500" spans="2:8" x14ac:dyDescent="0.25">
      <c r="B500" s="296"/>
      <c r="C500" s="645" t="s">
        <v>1012</v>
      </c>
      <c r="D500" s="645"/>
      <c r="E500" s="645"/>
      <c r="F500" s="355"/>
      <c r="G500" s="288"/>
      <c r="H500" s="288"/>
    </row>
    <row r="501" spans="2:8" ht="28.5" x14ac:dyDescent="0.25">
      <c r="B501" s="275" t="s">
        <v>920</v>
      </c>
      <c r="C501" s="275" t="s">
        <v>1032</v>
      </c>
      <c r="D501" s="275" t="s">
        <v>1033</v>
      </c>
      <c r="E501" s="275" t="s">
        <v>1034</v>
      </c>
      <c r="F501" s="355"/>
      <c r="G501" s="288"/>
      <c r="H501" s="288"/>
    </row>
    <row r="502" spans="2:8" x14ac:dyDescent="0.25">
      <c r="B502" s="358" t="s">
        <v>1025</v>
      </c>
      <c r="C502" s="344">
        <f>400000*80</f>
        <v>32000000</v>
      </c>
      <c r="D502" s="344">
        <f>400000*96</f>
        <v>38400000</v>
      </c>
      <c r="E502" s="344">
        <f>400000*120</f>
        <v>48000000</v>
      </c>
      <c r="F502" s="355"/>
      <c r="G502" s="288"/>
      <c r="H502" s="288"/>
    </row>
    <row r="503" spans="2:8" x14ac:dyDescent="0.25">
      <c r="B503" s="358" t="s">
        <v>1026</v>
      </c>
      <c r="C503" s="344">
        <f>+$C296*8</f>
        <v>6640000</v>
      </c>
      <c r="D503" s="344">
        <f>+$C296*12</f>
        <v>9960000</v>
      </c>
      <c r="E503" s="344">
        <f>+$C296*15</f>
        <v>12450000</v>
      </c>
      <c r="F503" s="308"/>
      <c r="G503" s="288"/>
      <c r="H503" s="288"/>
    </row>
    <row r="504" spans="2:8" ht="28.5" x14ac:dyDescent="0.25">
      <c r="B504" s="358" t="s">
        <v>1027</v>
      </c>
      <c r="C504" s="344">
        <f>+$G256*10</f>
        <v>7165719.9506880008</v>
      </c>
      <c r="D504" s="344">
        <f>+$G256*12</f>
        <v>8598863.9408256002</v>
      </c>
      <c r="E504" s="344">
        <f>+$G256*15</f>
        <v>10748579.926032001</v>
      </c>
      <c r="F504" s="308"/>
      <c r="G504" s="288"/>
      <c r="H504" s="288"/>
    </row>
    <row r="505" spans="2:8" x14ac:dyDescent="0.25">
      <c r="B505" s="358" t="s">
        <v>1020</v>
      </c>
      <c r="C505" s="344">
        <f>30000*25</f>
        <v>750000</v>
      </c>
      <c r="D505" s="344">
        <f t="shared" ref="D505:E505" si="17">30000*25</f>
        <v>750000</v>
      </c>
      <c r="E505" s="344">
        <f t="shared" si="17"/>
        <v>750000</v>
      </c>
      <c r="F505" s="308"/>
      <c r="G505" s="288"/>
      <c r="H505" s="288"/>
    </row>
    <row r="506" spans="2:8" x14ac:dyDescent="0.25">
      <c r="B506" s="297" t="s">
        <v>990</v>
      </c>
      <c r="C506" s="298">
        <f>SUM(C502:C505)</f>
        <v>46555719.950688004</v>
      </c>
      <c r="D506" s="298">
        <f>SUM(D502:D505)</f>
        <v>57708863.940825596</v>
      </c>
      <c r="E506" s="298">
        <f>SUM(E502:E505)</f>
        <v>71948579.926032007</v>
      </c>
      <c r="F506" s="308"/>
      <c r="G506" s="288"/>
      <c r="H506" s="288"/>
    </row>
    <row r="507" spans="2:8" x14ac:dyDescent="0.25">
      <c r="B507" s="337" t="s">
        <v>907</v>
      </c>
      <c r="C507" s="314">
        <v>46560000</v>
      </c>
      <c r="D507" s="314">
        <v>57710000</v>
      </c>
      <c r="E507" s="314">
        <v>71950000</v>
      </c>
      <c r="F507" s="308"/>
      <c r="G507" s="288"/>
      <c r="H507" s="288"/>
    </row>
    <row r="508" spans="2:8" ht="28.5" x14ac:dyDescent="0.25">
      <c r="B508" s="312" t="s">
        <v>1021</v>
      </c>
      <c r="C508" s="298">
        <f>+C507/25</f>
        <v>1862400</v>
      </c>
      <c r="D508" s="298">
        <f>+D507/25</f>
        <v>2308400</v>
      </c>
      <c r="E508" s="298">
        <f>+E507/25</f>
        <v>2878000</v>
      </c>
      <c r="F508" s="308"/>
      <c r="G508" s="288"/>
      <c r="H508" s="288"/>
    </row>
    <row r="509" spans="2:8" ht="27.75" customHeight="1" x14ac:dyDescent="0.25">
      <c r="B509" s="615" t="s">
        <v>1030</v>
      </c>
      <c r="C509" s="615"/>
      <c r="D509" s="615"/>
      <c r="E509" s="615"/>
      <c r="F509" s="355"/>
      <c r="G509" s="288"/>
      <c r="H509" s="288"/>
    </row>
    <row r="510" spans="2:8" ht="46.5" customHeight="1" x14ac:dyDescent="0.25">
      <c r="B510" s="643" t="s">
        <v>1038</v>
      </c>
      <c r="C510" s="643"/>
      <c r="D510" s="643"/>
      <c r="E510" s="643"/>
      <c r="F510" s="355"/>
      <c r="G510" s="288"/>
      <c r="H510" s="288"/>
    </row>
    <row r="511" spans="2:8" x14ac:dyDescent="0.25">
      <c r="B511" s="334"/>
      <c r="C511" s="301"/>
      <c r="D511" s="301"/>
      <c r="E511" s="301"/>
      <c r="F511" s="355"/>
      <c r="G511" s="288"/>
      <c r="H511" s="288"/>
    </row>
    <row r="512" spans="2:8" x14ac:dyDescent="0.25">
      <c r="B512" s="289" t="s">
        <v>1039</v>
      </c>
      <c r="C512" s="301"/>
      <c r="D512" s="301"/>
      <c r="E512" s="301"/>
      <c r="F512" s="355"/>
      <c r="G512" s="288"/>
      <c r="H512" s="288"/>
    </row>
    <row r="513" spans="2:8" x14ac:dyDescent="0.25">
      <c r="B513" s="334"/>
      <c r="C513" s="301"/>
      <c r="D513" s="301"/>
      <c r="E513" s="301"/>
      <c r="F513" s="355"/>
      <c r="G513" s="288"/>
      <c r="H513" s="288"/>
    </row>
    <row r="514" spans="2:8" x14ac:dyDescent="0.25">
      <c r="B514" s="275" t="s">
        <v>1040</v>
      </c>
      <c r="C514" s="275" t="s">
        <v>921</v>
      </c>
      <c r="D514" s="301"/>
      <c r="E514" s="301"/>
      <c r="F514" s="355"/>
      <c r="G514" s="288"/>
      <c r="H514" s="288"/>
    </row>
    <row r="515" spans="2:8" x14ac:dyDescent="0.25">
      <c r="B515" s="358" t="s">
        <v>1041</v>
      </c>
      <c r="C515" s="314">
        <f>1300000*7</f>
        <v>9100000</v>
      </c>
      <c r="D515" s="301"/>
      <c r="E515" s="301"/>
      <c r="F515" s="355"/>
      <c r="G515" s="288"/>
      <c r="H515" s="288"/>
    </row>
    <row r="516" spans="2:8" x14ac:dyDescent="0.25">
      <c r="B516" s="358" t="s">
        <v>1042</v>
      </c>
      <c r="C516" s="314">
        <f>1800000*7</f>
        <v>12600000</v>
      </c>
      <c r="D516" s="301"/>
      <c r="E516" s="301"/>
      <c r="F516" s="355"/>
      <c r="G516" s="288"/>
      <c r="H516" s="288"/>
    </row>
    <row r="517" spans="2:8" x14ac:dyDescent="0.25">
      <c r="B517" s="358" t="s">
        <v>1043</v>
      </c>
      <c r="C517" s="314">
        <f>3700000*10</f>
        <v>37000000</v>
      </c>
      <c r="D517" s="301"/>
      <c r="E517" s="301"/>
      <c r="F517" s="355"/>
      <c r="G517" s="288"/>
      <c r="H517" s="288"/>
    </row>
    <row r="518" spans="2:8" x14ac:dyDescent="0.25">
      <c r="B518" s="358" t="s">
        <v>1044</v>
      </c>
      <c r="C518" s="314">
        <f>7000000*10</f>
        <v>70000000</v>
      </c>
      <c r="D518" s="301"/>
      <c r="E518" s="301"/>
      <c r="F518" s="355"/>
      <c r="G518" s="288"/>
      <c r="H518" s="288"/>
    </row>
    <row r="519" spans="2:8" x14ac:dyDescent="0.25">
      <c r="B519" s="334" t="s">
        <v>1045</v>
      </c>
      <c r="C519" s="301"/>
      <c r="D519" s="301"/>
      <c r="E519" s="301"/>
      <c r="F519" s="355"/>
      <c r="G519" s="288"/>
      <c r="H519" s="288"/>
    </row>
    <row r="520" spans="2:8" x14ac:dyDescent="0.25">
      <c r="B520" s="334"/>
      <c r="C520" s="301"/>
      <c r="D520" s="301"/>
      <c r="E520" s="301"/>
      <c r="F520" s="355"/>
      <c r="G520" s="288"/>
      <c r="H520" s="288"/>
    </row>
    <row r="521" spans="2:8" x14ac:dyDescent="0.25">
      <c r="B521" s="289" t="s">
        <v>1046</v>
      </c>
      <c r="C521" s="301"/>
      <c r="D521" s="301"/>
      <c r="E521" s="301"/>
      <c r="F521" s="355"/>
      <c r="G521" s="288"/>
      <c r="H521" s="288"/>
    </row>
    <row r="522" spans="2:8" x14ac:dyDescent="0.25">
      <c r="B522" s="334"/>
      <c r="C522" s="301"/>
      <c r="D522" s="301"/>
      <c r="E522" s="301"/>
      <c r="F522" s="355"/>
      <c r="G522" s="288"/>
      <c r="H522" s="288"/>
    </row>
    <row r="523" spans="2:8" x14ac:dyDescent="0.25">
      <c r="B523" s="275" t="s">
        <v>1040</v>
      </c>
      <c r="C523" s="275" t="s">
        <v>921</v>
      </c>
      <c r="D523" s="301"/>
      <c r="E523" s="301"/>
      <c r="F523" s="355"/>
      <c r="G523" s="288"/>
      <c r="H523" s="288"/>
    </row>
    <row r="524" spans="2:8" x14ac:dyDescent="0.25">
      <c r="B524" s="358" t="s">
        <v>1047</v>
      </c>
      <c r="C524" s="314">
        <f>6000000*2</f>
        <v>12000000</v>
      </c>
      <c r="D524" s="301"/>
      <c r="E524" s="301"/>
      <c r="F524" s="355"/>
      <c r="G524" s="288"/>
      <c r="H524" s="288"/>
    </row>
    <row r="525" spans="2:8" x14ac:dyDescent="0.25">
      <c r="B525" s="358" t="s">
        <v>1048</v>
      </c>
      <c r="C525" s="314">
        <f>12000000*2</f>
        <v>24000000</v>
      </c>
      <c r="D525" s="301"/>
      <c r="E525" s="301"/>
      <c r="F525" s="355"/>
      <c r="G525" s="288"/>
      <c r="H525" s="288"/>
    </row>
    <row r="526" spans="2:8" x14ac:dyDescent="0.25">
      <c r="B526" s="334"/>
      <c r="C526" s="301"/>
      <c r="D526" s="301"/>
      <c r="E526" s="301"/>
      <c r="F526" s="355"/>
      <c r="G526" s="288"/>
      <c r="H526" s="288"/>
    </row>
    <row r="527" spans="2:8" x14ac:dyDescent="0.25">
      <c r="B527" s="289" t="s">
        <v>1049</v>
      </c>
      <c r="C527" s="301"/>
      <c r="D527" s="301"/>
      <c r="E527" s="301"/>
      <c r="F527" s="355"/>
      <c r="G527" s="288"/>
      <c r="H527" s="288"/>
    </row>
    <row r="528" spans="2:8" x14ac:dyDescent="0.25">
      <c r="B528" s="334"/>
      <c r="C528" s="301"/>
      <c r="D528" s="301"/>
      <c r="E528" s="301"/>
      <c r="F528" s="355"/>
      <c r="G528" s="288"/>
      <c r="H528" s="288"/>
    </row>
    <row r="529" spans="2:8" x14ac:dyDescent="0.25">
      <c r="B529" s="275" t="s">
        <v>1040</v>
      </c>
      <c r="C529" s="275" t="s">
        <v>921</v>
      </c>
      <c r="D529" s="301"/>
      <c r="E529" s="301"/>
      <c r="F529" s="355"/>
      <c r="G529" s="288"/>
      <c r="H529" s="288"/>
    </row>
    <row r="530" spans="2:8" x14ac:dyDescent="0.25">
      <c r="B530" s="358" t="s">
        <v>1050</v>
      </c>
      <c r="C530" s="314">
        <v>36000000</v>
      </c>
      <c r="D530" s="301"/>
      <c r="E530" s="301"/>
      <c r="F530" s="355"/>
      <c r="G530" s="288"/>
      <c r="H530" s="288"/>
    </row>
    <row r="531" spans="2:8" x14ac:dyDescent="0.25">
      <c r="B531" s="358" t="s">
        <v>1051</v>
      </c>
      <c r="C531" s="314">
        <v>65000000</v>
      </c>
      <c r="D531" s="301"/>
      <c r="E531" s="301"/>
      <c r="F531" s="355"/>
      <c r="G531" s="288"/>
      <c r="H531" s="288"/>
    </row>
    <row r="532" spans="2:8" x14ac:dyDescent="0.25">
      <c r="B532" s="334"/>
      <c r="C532" s="301"/>
      <c r="D532" s="301"/>
      <c r="E532" s="301"/>
      <c r="F532" s="355"/>
      <c r="G532" s="288"/>
      <c r="H532" s="288"/>
    </row>
    <row r="533" spans="2:8" x14ac:dyDescent="0.25">
      <c r="B533" s="360" t="s">
        <v>1052</v>
      </c>
      <c r="C533" s="361"/>
      <c r="D533" s="301"/>
      <c r="E533" s="301"/>
      <c r="F533" s="355"/>
      <c r="G533" s="288"/>
      <c r="H533" s="288"/>
    </row>
    <row r="534" spans="2:8" x14ac:dyDescent="0.25">
      <c r="B534" s="362"/>
      <c r="C534" s="361"/>
      <c r="D534" s="301"/>
      <c r="E534" s="301"/>
      <c r="F534" s="355"/>
      <c r="G534" s="288"/>
      <c r="H534" s="288"/>
    </row>
    <row r="535" spans="2:8" x14ac:dyDescent="0.25">
      <c r="B535" s="220" t="s">
        <v>1040</v>
      </c>
      <c r="C535" s="220" t="s">
        <v>921</v>
      </c>
      <c r="D535" s="301"/>
      <c r="E535" s="301"/>
      <c r="F535" s="355"/>
      <c r="G535" s="288"/>
      <c r="H535" s="288"/>
    </row>
    <row r="536" spans="2:8" x14ac:dyDescent="0.25">
      <c r="B536" s="363" t="s">
        <v>1053</v>
      </c>
      <c r="C536" s="364">
        <v>68000000</v>
      </c>
      <c r="D536" s="301"/>
      <c r="E536" s="301"/>
      <c r="F536" s="355"/>
      <c r="G536" s="288"/>
      <c r="H536" s="288"/>
    </row>
    <row r="537" spans="2:8" x14ac:dyDescent="0.25">
      <c r="B537" s="363" t="s">
        <v>1054</v>
      </c>
      <c r="C537" s="364">
        <f>15000000*8</f>
        <v>120000000</v>
      </c>
      <c r="D537" s="301"/>
      <c r="E537" s="301"/>
      <c r="F537" s="355"/>
      <c r="G537" s="288"/>
      <c r="H537" s="288"/>
    </row>
    <row r="538" spans="2:8" x14ac:dyDescent="0.25">
      <c r="B538" s="334"/>
      <c r="C538" s="301"/>
      <c r="D538" s="301"/>
      <c r="E538" s="301"/>
      <c r="F538" s="355"/>
      <c r="G538" s="288"/>
      <c r="H538" s="288"/>
    </row>
    <row r="539" spans="2:8" x14ac:dyDescent="0.25">
      <c r="B539" s="365" t="s">
        <v>1055</v>
      </c>
      <c r="C539" s="366"/>
      <c r="D539" s="367"/>
      <c r="E539" s="288"/>
      <c r="F539" s="308"/>
      <c r="G539" s="288"/>
      <c r="H539" s="288"/>
    </row>
    <row r="540" spans="2:8" x14ac:dyDescent="0.25">
      <c r="B540" s="350"/>
      <c r="C540" s="356"/>
      <c r="D540" s="356"/>
      <c r="E540" s="288"/>
      <c r="F540" s="355"/>
      <c r="G540" s="288"/>
      <c r="H540" s="288"/>
    </row>
    <row r="541" spans="2:8" x14ac:dyDescent="0.25">
      <c r="B541" s="641" t="s">
        <v>1056</v>
      </c>
      <c r="C541" s="642"/>
      <c r="D541" s="288"/>
      <c r="E541" s="288"/>
      <c r="F541" s="308"/>
      <c r="G541" s="288"/>
      <c r="H541" s="288"/>
    </row>
    <row r="542" spans="2:8" ht="45.95" customHeight="1" x14ac:dyDescent="0.25">
      <c r="B542" s="639" t="s">
        <v>1057</v>
      </c>
      <c r="C542" s="640"/>
      <c r="D542" s="314">
        <v>60000000</v>
      </c>
      <c r="E542" s="288"/>
      <c r="F542" s="308"/>
      <c r="G542" s="368"/>
      <c r="H542" s="368"/>
    </row>
    <row r="543" spans="2:8" x14ac:dyDescent="0.25">
      <c r="B543" s="350"/>
      <c r="C543" s="356"/>
      <c r="D543" s="369"/>
      <c r="E543" s="288"/>
      <c r="F543" s="355"/>
      <c r="G543" s="288"/>
      <c r="H543" s="288"/>
    </row>
    <row r="544" spans="2:8" ht="30" customHeight="1" x14ac:dyDescent="0.25">
      <c r="B544" s="641" t="s">
        <v>1058</v>
      </c>
      <c r="C544" s="642"/>
      <c r="D544" s="370"/>
      <c r="E544" s="288"/>
      <c r="F544" s="355"/>
      <c r="G544" s="288"/>
      <c r="H544" s="288"/>
    </row>
    <row r="545" spans="2:8" ht="46.5" customHeight="1" x14ac:dyDescent="0.25">
      <c r="B545" s="653" t="s">
        <v>1059</v>
      </c>
      <c r="C545" s="653"/>
      <c r="D545" s="314">
        <v>2000000000</v>
      </c>
      <c r="E545" s="288"/>
      <c r="F545" s="355"/>
      <c r="G545" s="288"/>
      <c r="H545" s="288"/>
    </row>
    <row r="546" spans="2:8" x14ac:dyDescent="0.25">
      <c r="B546" s="350"/>
      <c r="C546" s="356"/>
      <c r="D546" s="369"/>
      <c r="E546" s="288"/>
      <c r="F546" s="355"/>
      <c r="G546" s="288"/>
      <c r="H546" s="288"/>
    </row>
    <row r="547" spans="2:8" x14ac:dyDescent="0.25">
      <c r="B547" s="289" t="s">
        <v>1060</v>
      </c>
      <c r="C547" s="288"/>
      <c r="D547" s="288"/>
      <c r="E547" s="288"/>
      <c r="F547" s="308"/>
      <c r="G547" s="288"/>
      <c r="H547" s="288"/>
    </row>
    <row r="548" spans="2:8" x14ac:dyDescent="0.25">
      <c r="B548" s="350"/>
      <c r="C548" s="356"/>
      <c r="D548" s="288"/>
      <c r="E548" s="288"/>
      <c r="F548" s="355"/>
      <c r="G548" s="288"/>
      <c r="H548" s="288"/>
    </row>
    <row r="549" spans="2:8" x14ac:dyDescent="0.25">
      <c r="B549" s="371" t="s">
        <v>1061</v>
      </c>
      <c r="C549" s="371" t="s">
        <v>1062</v>
      </c>
      <c r="D549" s="288"/>
      <c r="E549" s="288"/>
      <c r="F549" s="308"/>
      <c r="G549" s="288"/>
      <c r="H549" s="288"/>
    </row>
    <row r="550" spans="2:8" x14ac:dyDescent="0.25">
      <c r="B550" s="372" t="s">
        <v>1063</v>
      </c>
      <c r="C550" s="373">
        <v>40000000</v>
      </c>
      <c r="D550" s="288"/>
      <c r="E550" s="288"/>
      <c r="F550" s="355"/>
      <c r="G550" s="288"/>
      <c r="H550" s="288"/>
    </row>
    <row r="551" spans="2:8" x14ac:dyDescent="0.25">
      <c r="B551" s="372" t="s">
        <v>1064</v>
      </c>
      <c r="C551" s="373">
        <v>5000000</v>
      </c>
      <c r="D551" s="288"/>
      <c r="E551" s="288"/>
      <c r="F551" s="355"/>
      <c r="G551" s="288"/>
      <c r="H551" s="288"/>
    </row>
    <row r="552" spans="2:8" x14ac:dyDescent="0.25">
      <c r="B552" s="372" t="s">
        <v>1065</v>
      </c>
      <c r="C552" s="373">
        <v>20000000</v>
      </c>
      <c r="D552" s="288"/>
      <c r="E552" s="288"/>
      <c r="F552" s="308"/>
      <c r="G552" s="288"/>
      <c r="H552" s="288"/>
    </row>
    <row r="553" spans="2:8" x14ac:dyDescent="0.25">
      <c r="B553" s="372" t="s">
        <v>1066</v>
      </c>
      <c r="C553" s="373">
        <v>5000000</v>
      </c>
      <c r="D553" s="288"/>
      <c r="E553" s="288"/>
      <c r="F553" s="308"/>
      <c r="G553" s="288"/>
      <c r="H553" s="288"/>
    </row>
    <row r="554" spans="2:8" x14ac:dyDescent="0.25">
      <c r="B554" s="372" t="s">
        <v>1067</v>
      </c>
      <c r="C554" s="373">
        <v>1000000</v>
      </c>
      <c r="D554" s="288"/>
      <c r="E554" s="288"/>
      <c r="F554" s="308"/>
      <c r="G554" s="288"/>
      <c r="H554" s="288"/>
    </row>
    <row r="555" spans="2:8" x14ac:dyDescent="0.25">
      <c r="B555" s="372" t="s">
        <v>1068</v>
      </c>
      <c r="C555" s="373">
        <v>600000</v>
      </c>
      <c r="D555" s="288"/>
      <c r="E555" s="288"/>
      <c r="F555" s="308"/>
      <c r="G555" s="288"/>
      <c r="H555" s="288"/>
    </row>
    <row r="556" spans="2:8" x14ac:dyDescent="0.25">
      <c r="B556" s="372" t="s">
        <v>1069</v>
      </c>
      <c r="C556" s="373">
        <v>1000000000</v>
      </c>
      <c r="D556" s="288"/>
      <c r="E556" s="288"/>
      <c r="F556" s="308"/>
      <c r="G556" s="288"/>
      <c r="H556" s="288"/>
    </row>
    <row r="557" spans="2:8" x14ac:dyDescent="0.25">
      <c r="B557" s="372" t="s">
        <v>1070</v>
      </c>
      <c r="C557" s="373">
        <v>20000000</v>
      </c>
      <c r="D557" s="288"/>
      <c r="E557" s="288"/>
      <c r="F557" s="308"/>
      <c r="G557" s="288"/>
      <c r="H557" s="288"/>
    </row>
    <row r="558" spans="2:8" ht="28.5" x14ac:dyDescent="0.25">
      <c r="B558" s="372" t="s">
        <v>1071</v>
      </c>
      <c r="C558" s="373">
        <v>12000000</v>
      </c>
      <c r="D558" s="288"/>
      <c r="E558" s="288"/>
      <c r="F558" s="308"/>
      <c r="G558" s="288"/>
      <c r="H558" s="288"/>
    </row>
    <row r="559" spans="2:8" x14ac:dyDescent="0.25">
      <c r="B559" s="310" t="s">
        <v>1072</v>
      </c>
      <c r="C559" s="373">
        <v>15000000</v>
      </c>
      <c r="D559" s="288"/>
      <c r="E559" s="288"/>
      <c r="F559" s="308"/>
      <c r="G559" s="288"/>
      <c r="H559" s="288"/>
    </row>
    <row r="560" spans="2:8" x14ac:dyDescent="0.25">
      <c r="B560" s="310" t="s">
        <v>1073</v>
      </c>
      <c r="C560" s="373">
        <v>8000000</v>
      </c>
      <c r="D560" s="288"/>
      <c r="E560" s="288"/>
      <c r="F560" s="308"/>
      <c r="G560" s="288"/>
      <c r="H560" s="288"/>
    </row>
    <row r="561" spans="2:8" x14ac:dyDescent="0.25">
      <c r="B561" s="310" t="s">
        <v>1074</v>
      </c>
      <c r="C561" s="373">
        <v>10000000</v>
      </c>
      <c r="D561" s="288"/>
      <c r="E561" s="288"/>
      <c r="F561" s="308"/>
      <c r="G561" s="288"/>
      <c r="H561" s="288"/>
    </row>
    <row r="562" spans="2:8" x14ac:dyDescent="0.25">
      <c r="B562" s="310" t="s">
        <v>1075</v>
      </c>
      <c r="C562" s="373">
        <v>30000000</v>
      </c>
      <c r="D562" s="288"/>
      <c r="E562" s="288"/>
      <c r="F562" s="308"/>
      <c r="G562" s="288"/>
      <c r="H562" s="288"/>
    </row>
    <row r="563" spans="2:8" x14ac:dyDescent="0.25">
      <c r="B563" s="310" t="s">
        <v>1076</v>
      </c>
      <c r="C563" s="373">
        <v>1000000</v>
      </c>
      <c r="D563" s="288"/>
      <c r="E563" s="288"/>
      <c r="F563" s="308"/>
      <c r="G563" s="288"/>
      <c r="H563" s="288"/>
    </row>
    <row r="564" spans="2:8" x14ac:dyDescent="0.25">
      <c r="B564" s="310" t="s">
        <v>1077</v>
      </c>
      <c r="C564" s="373">
        <v>136000000</v>
      </c>
      <c r="D564" s="288"/>
      <c r="E564" s="288"/>
      <c r="F564" s="308"/>
      <c r="G564" s="288"/>
      <c r="H564" s="288"/>
    </row>
    <row r="565" spans="2:8" x14ac:dyDescent="0.25">
      <c r="B565" s="644" t="s">
        <v>1078</v>
      </c>
      <c r="C565" s="643"/>
      <c r="D565" s="643"/>
      <c r="E565" s="302"/>
      <c r="F565" s="308"/>
      <c r="G565" s="288"/>
      <c r="H565" s="288"/>
    </row>
    <row r="566" spans="2:8" ht="14.25" customHeight="1" x14ac:dyDescent="0.25">
      <c r="B566" s="644" t="s">
        <v>1079</v>
      </c>
      <c r="C566" s="644"/>
      <c r="D566" s="644"/>
      <c r="E566" s="644"/>
      <c r="F566" s="308"/>
      <c r="G566" s="288"/>
      <c r="H566" s="288"/>
    </row>
    <row r="567" spans="2:8" ht="29.25" customHeight="1" x14ac:dyDescent="0.25">
      <c r="B567" s="644" t="s">
        <v>1080</v>
      </c>
      <c r="C567" s="643"/>
      <c r="D567" s="643"/>
      <c r="E567" s="302"/>
      <c r="F567" s="308"/>
      <c r="G567" s="288"/>
      <c r="H567" s="288"/>
    </row>
    <row r="568" spans="2:8" ht="26.25" customHeight="1" x14ac:dyDescent="0.25">
      <c r="B568" s="644" t="s">
        <v>1081</v>
      </c>
      <c r="C568" s="643"/>
      <c r="D568" s="643"/>
      <c r="E568" s="302"/>
      <c r="F568" s="308"/>
      <c r="G568" s="288"/>
      <c r="H568" s="288"/>
    </row>
    <row r="569" spans="2:8" x14ac:dyDescent="0.25">
      <c r="B569" s="644" t="s">
        <v>1082</v>
      </c>
      <c r="C569" s="643"/>
      <c r="D569" s="643"/>
      <c r="E569" s="302"/>
      <c r="F569" s="308"/>
      <c r="G569" s="288"/>
      <c r="H569" s="288"/>
    </row>
    <row r="570" spans="2:8" ht="15" customHeight="1" x14ac:dyDescent="0.25">
      <c r="B570" s="644" t="s">
        <v>1083</v>
      </c>
      <c r="C570" s="643"/>
      <c r="D570" s="643"/>
      <c r="E570" s="302"/>
      <c r="F570" s="308"/>
      <c r="G570" s="288"/>
      <c r="H570" s="288"/>
    </row>
    <row r="571" spans="2:8" ht="35.25" customHeight="1" x14ac:dyDescent="0.25">
      <c r="B571" s="651" t="s">
        <v>1084</v>
      </c>
      <c r="C571" s="651"/>
      <c r="D571" s="651"/>
      <c r="E571" s="651"/>
      <c r="F571" s="308"/>
      <c r="G571" s="288"/>
      <c r="H571" s="288"/>
    </row>
    <row r="572" spans="2:8" x14ac:dyDescent="0.25">
      <c r="B572" s="644" t="s">
        <v>1085</v>
      </c>
      <c r="C572" s="643"/>
      <c r="D572" s="643"/>
      <c r="E572" s="302"/>
      <c r="F572" s="308"/>
      <c r="G572" s="288"/>
      <c r="H572" s="288"/>
    </row>
    <row r="573" spans="2:8" x14ac:dyDescent="0.25">
      <c r="B573" s="715" t="s">
        <v>1086</v>
      </c>
      <c r="C573" s="666"/>
      <c r="D573" s="666"/>
      <c r="E573" s="302"/>
      <c r="F573" s="308"/>
      <c r="G573" s="288"/>
      <c r="H573" s="288"/>
    </row>
    <row r="574" spans="2:8" ht="16.5" customHeight="1" x14ac:dyDescent="0.25">
      <c r="B574" s="651" t="s">
        <v>1087</v>
      </c>
      <c r="C574" s="651"/>
      <c r="D574" s="651"/>
      <c r="E574" s="334"/>
      <c r="F574" s="308"/>
      <c r="G574" s="288"/>
      <c r="H574" s="288"/>
    </row>
    <row r="575" spans="2:8" ht="26.25" customHeight="1" x14ac:dyDescent="0.25">
      <c r="B575" s="651" t="s">
        <v>1088</v>
      </c>
      <c r="C575" s="651"/>
      <c r="D575" s="651"/>
      <c r="E575" s="651"/>
      <c r="F575" s="308"/>
      <c r="G575" s="288"/>
      <c r="H575" s="288"/>
    </row>
    <row r="576" spans="2:8" x14ac:dyDescent="0.25">
      <c r="B576" s="651" t="s">
        <v>1089</v>
      </c>
      <c r="C576" s="651"/>
      <c r="D576" s="374"/>
      <c r="E576" s="375"/>
      <c r="F576" s="308"/>
      <c r="G576" s="368"/>
      <c r="H576" s="368"/>
    </row>
    <row r="577" spans="2:8" x14ac:dyDescent="0.25">
      <c r="B577" s="651" t="s">
        <v>1090</v>
      </c>
      <c r="C577" s="651"/>
      <c r="D577" s="374"/>
      <c r="E577" s="375"/>
      <c r="F577" s="308"/>
      <c r="G577" s="368"/>
      <c r="H577" s="368"/>
    </row>
    <row r="578" spans="2:8" x14ac:dyDescent="0.25">
      <c r="B578" s="651" t="s">
        <v>1091</v>
      </c>
      <c r="C578" s="651"/>
      <c r="D578" s="374"/>
      <c r="E578" s="375"/>
      <c r="F578" s="308"/>
      <c r="G578" s="368"/>
      <c r="H578" s="368"/>
    </row>
    <row r="579" spans="2:8" x14ac:dyDescent="0.25">
      <c r="B579" s="651" t="s">
        <v>1077</v>
      </c>
      <c r="C579" s="651"/>
      <c r="D579" s="374"/>
      <c r="E579" s="375"/>
      <c r="F579" s="308"/>
      <c r="G579" s="368"/>
      <c r="H579" s="368"/>
    </row>
    <row r="580" spans="2:8" x14ac:dyDescent="0.25">
      <c r="B580" s="301"/>
      <c r="C580" s="288"/>
      <c r="D580" s="288"/>
      <c r="E580" s="376"/>
      <c r="F580" s="308"/>
      <c r="G580" s="368"/>
      <c r="H580" s="368"/>
    </row>
    <row r="581" spans="2:8" ht="28.5" x14ac:dyDescent="0.25">
      <c r="B581" s="289" t="s">
        <v>1092</v>
      </c>
      <c r="C581" s="288"/>
      <c r="D581" s="288"/>
      <c r="E581" s="376"/>
      <c r="F581" s="308"/>
      <c r="G581" s="368"/>
      <c r="H581" s="368"/>
    </row>
    <row r="582" spans="2:8" x14ac:dyDescent="0.25">
      <c r="B582" s="296"/>
      <c r="C582" s="296"/>
      <c r="D582" s="288"/>
      <c r="E582" s="376"/>
      <c r="F582" s="308"/>
      <c r="G582" s="288"/>
      <c r="H582" s="288"/>
    </row>
    <row r="583" spans="2:8" x14ac:dyDescent="0.25">
      <c r="B583" s="275" t="s">
        <v>1061</v>
      </c>
      <c r="C583" s="275" t="s">
        <v>860</v>
      </c>
      <c r="D583" s="288"/>
      <c r="E583" s="376"/>
      <c r="F583" s="308"/>
      <c r="G583" s="288"/>
      <c r="H583" s="288"/>
    </row>
    <row r="584" spans="2:8" x14ac:dyDescent="0.25">
      <c r="B584" s="310" t="s">
        <v>1093</v>
      </c>
      <c r="C584" s="344">
        <v>3720000</v>
      </c>
      <c r="D584" s="288"/>
      <c r="E584" s="376"/>
      <c r="F584" s="308"/>
      <c r="G584" s="288"/>
      <c r="H584" s="288"/>
    </row>
    <row r="585" spans="2:8" x14ac:dyDescent="0.25">
      <c r="B585" s="310" t="s">
        <v>1094</v>
      </c>
      <c r="C585" s="344">
        <v>9600000</v>
      </c>
      <c r="D585" s="288"/>
      <c r="E585" s="376"/>
      <c r="F585" s="308"/>
      <c r="G585" s="288"/>
      <c r="H585" s="288"/>
    </row>
    <row r="586" spans="2:8" x14ac:dyDescent="0.25">
      <c r="B586" s="310" t="s">
        <v>1095</v>
      </c>
      <c r="C586" s="344">
        <v>30000000</v>
      </c>
      <c r="D586" s="288"/>
      <c r="E586" s="376"/>
      <c r="F586" s="308"/>
      <c r="G586" s="288"/>
      <c r="H586" s="288"/>
    </row>
    <row r="587" spans="2:8" x14ac:dyDescent="0.25">
      <c r="B587" s="337" t="s">
        <v>1096</v>
      </c>
      <c r="C587" s="314">
        <f>SUM(C584:C586)</f>
        <v>43320000</v>
      </c>
      <c r="D587" s="288"/>
      <c r="E587" s="376"/>
      <c r="F587" s="308"/>
      <c r="G587" s="288"/>
      <c r="H587" s="288"/>
    </row>
    <row r="588" spans="2:8" ht="18" customHeight="1" x14ac:dyDescent="0.25">
      <c r="B588" s="377" t="s">
        <v>1097</v>
      </c>
      <c r="C588" s="376"/>
      <c r="D588" s="288"/>
      <c r="E588" s="376"/>
      <c r="F588" s="308"/>
      <c r="G588" s="368"/>
      <c r="H588" s="368"/>
    </row>
    <row r="589" spans="2:8" x14ac:dyDescent="0.25">
      <c r="B589" s="378"/>
      <c r="C589" s="379"/>
      <c r="D589" s="376"/>
      <c r="E589" s="376"/>
      <c r="F589" s="308"/>
      <c r="G589" s="339"/>
      <c r="H589" s="368"/>
    </row>
    <row r="590" spans="2:8" x14ac:dyDescent="0.25">
      <c r="B590" s="289" t="s">
        <v>1098</v>
      </c>
      <c r="C590" s="288"/>
      <c r="D590" s="288"/>
      <c r="E590" s="288"/>
      <c r="F590" s="308"/>
      <c r="G590" s="288"/>
      <c r="H590" s="288"/>
    </row>
    <row r="591" spans="2:8" x14ac:dyDescent="0.25">
      <c r="B591" s="296"/>
      <c r="C591" s="288"/>
      <c r="D591" s="288"/>
      <c r="E591" s="288"/>
      <c r="F591" s="308"/>
      <c r="G591" s="288"/>
      <c r="H591" s="288"/>
    </row>
    <row r="592" spans="2:8" x14ac:dyDescent="0.25">
      <c r="B592" s="331" t="s">
        <v>1099</v>
      </c>
      <c r="C592" s="288"/>
      <c r="D592" s="288"/>
      <c r="E592" s="288"/>
      <c r="F592" s="308"/>
      <c r="G592" s="288"/>
      <c r="H592" s="288"/>
    </row>
    <row r="593" spans="2:8" x14ac:dyDescent="0.25">
      <c r="B593" s="296"/>
      <c r="C593" s="288"/>
      <c r="D593" s="288"/>
      <c r="E593" s="288"/>
      <c r="F593" s="308"/>
      <c r="G593" s="288"/>
      <c r="H593" s="288"/>
    </row>
    <row r="594" spans="2:8" ht="22.5" customHeight="1" x14ac:dyDescent="0.25">
      <c r="B594" s="275" t="s">
        <v>1061</v>
      </c>
      <c r="C594" s="275" t="s">
        <v>1100</v>
      </c>
      <c r="D594" s="275" t="s">
        <v>23</v>
      </c>
      <c r="E594" s="275" t="s">
        <v>1101</v>
      </c>
      <c r="F594" s="308"/>
      <c r="G594" s="288"/>
      <c r="H594" s="288"/>
    </row>
    <row r="595" spans="2:8" x14ac:dyDescent="0.25">
      <c r="B595" s="310" t="s">
        <v>1102</v>
      </c>
      <c r="C595" s="380">
        <v>2800000</v>
      </c>
      <c r="D595" s="381">
        <v>12</v>
      </c>
      <c r="E595" s="380">
        <f>+D595*C595</f>
        <v>33600000</v>
      </c>
      <c r="F595" s="308"/>
      <c r="G595" s="288"/>
      <c r="H595" s="288"/>
    </row>
    <row r="596" spans="2:8" x14ac:dyDescent="0.25">
      <c r="B596" s="310" t="s">
        <v>1103</v>
      </c>
      <c r="C596" s="380">
        <v>4000000</v>
      </c>
      <c r="D596" s="381">
        <v>12</v>
      </c>
      <c r="E596" s="380">
        <f>+D596*C596</f>
        <v>48000000</v>
      </c>
      <c r="F596" s="308"/>
      <c r="G596" s="288"/>
      <c r="H596" s="288"/>
    </row>
    <row r="597" spans="2:8" x14ac:dyDescent="0.25">
      <c r="B597" s="310" t="s">
        <v>1104</v>
      </c>
      <c r="C597" s="380">
        <v>6000000</v>
      </c>
      <c r="D597" s="330">
        <v>12</v>
      </c>
      <c r="E597" s="380">
        <f>+D597*C597</f>
        <v>72000000</v>
      </c>
      <c r="F597" s="308"/>
      <c r="G597" s="288"/>
      <c r="H597" s="288"/>
    </row>
    <row r="598" spans="2:8" ht="28.5" x14ac:dyDescent="0.25">
      <c r="B598" s="310" t="s">
        <v>1105</v>
      </c>
      <c r="C598" s="380">
        <v>5000000</v>
      </c>
      <c r="D598" s="382">
        <v>12</v>
      </c>
      <c r="E598" s="380">
        <f>+D598*C598</f>
        <v>60000000</v>
      </c>
      <c r="F598" s="308"/>
      <c r="G598" s="288"/>
      <c r="H598" s="288"/>
    </row>
    <row r="599" spans="2:8" x14ac:dyDescent="0.25">
      <c r="B599" s="337" t="s">
        <v>1106</v>
      </c>
      <c r="C599" s="383">
        <f>SUM(C595:C598)</f>
        <v>17800000</v>
      </c>
      <c r="D599" s="384">
        <v>12</v>
      </c>
      <c r="E599" s="383">
        <f>SUM(E595:E598)</f>
        <v>213600000</v>
      </c>
      <c r="F599" s="308"/>
      <c r="G599" s="288"/>
      <c r="H599" s="288"/>
    </row>
    <row r="600" spans="2:8" x14ac:dyDescent="0.25">
      <c r="B600" s="288"/>
      <c r="C600" s="288"/>
      <c r="D600" s="288"/>
      <c r="E600" s="288"/>
      <c r="F600" s="308"/>
      <c r="G600" s="288"/>
      <c r="H600" s="288"/>
    </row>
    <row r="601" spans="2:8" x14ac:dyDescent="0.25">
      <c r="B601" s="331" t="s">
        <v>1107</v>
      </c>
      <c r="C601" s="288"/>
      <c r="D601" s="288"/>
      <c r="E601" s="288"/>
      <c r="F601" s="308"/>
      <c r="G601" s="288"/>
      <c r="H601" s="288"/>
    </row>
    <row r="602" spans="2:8" x14ac:dyDescent="0.25">
      <c r="B602" s="356"/>
      <c r="C602" s="295"/>
      <c r="D602" s="288"/>
      <c r="E602" s="288"/>
      <c r="F602" s="385"/>
      <c r="G602" s="295"/>
      <c r="H602" s="295"/>
    </row>
    <row r="603" spans="2:8" x14ac:dyDescent="0.25">
      <c r="B603" s="275" t="s">
        <v>1061</v>
      </c>
      <c r="C603" s="275" t="s">
        <v>1108</v>
      </c>
      <c r="D603" s="288"/>
      <c r="E603" s="288"/>
      <c r="F603" s="385"/>
      <c r="G603" s="295"/>
      <c r="H603" s="295"/>
    </row>
    <row r="604" spans="2:8" x14ac:dyDescent="0.25">
      <c r="B604" s="310" t="s">
        <v>1109</v>
      </c>
      <c r="C604" s="380">
        <v>5000000</v>
      </c>
      <c r="D604" s="288"/>
      <c r="E604" s="288"/>
      <c r="F604" s="308"/>
      <c r="G604" s="288"/>
      <c r="H604" s="288"/>
    </row>
    <row r="605" spans="2:8" x14ac:dyDescent="0.25">
      <c r="B605" s="310" t="s">
        <v>1110</v>
      </c>
      <c r="C605" s="380">
        <v>1800000</v>
      </c>
      <c r="D605" s="288"/>
      <c r="E605" s="288"/>
      <c r="F605" s="308"/>
      <c r="G605" s="288"/>
      <c r="H605" s="288"/>
    </row>
    <row r="606" spans="2:8" ht="28.5" x14ac:dyDescent="0.25">
      <c r="B606" s="310" t="s">
        <v>1111</v>
      </c>
      <c r="C606" s="380">
        <v>5200000</v>
      </c>
      <c r="D606" s="288"/>
      <c r="E606" s="288"/>
      <c r="F606" s="308"/>
      <c r="G606" s="288"/>
      <c r="H606" s="288"/>
    </row>
    <row r="607" spans="2:8" x14ac:dyDescent="0.25">
      <c r="B607" s="310" t="s">
        <v>1112</v>
      </c>
      <c r="C607" s="380">
        <v>2000000</v>
      </c>
      <c r="D607" s="288"/>
      <c r="E607" s="288"/>
      <c r="F607" s="308"/>
      <c r="G607" s="288"/>
      <c r="H607" s="288"/>
    </row>
    <row r="608" spans="2:8" x14ac:dyDescent="0.25">
      <c r="B608" s="310" t="s">
        <v>1113</v>
      </c>
      <c r="C608" s="380">
        <v>3500000</v>
      </c>
      <c r="D608" s="288"/>
      <c r="E608" s="288"/>
      <c r="F608" s="308"/>
      <c r="G608" s="288"/>
      <c r="H608" s="288"/>
    </row>
    <row r="609" spans="2:8" x14ac:dyDescent="0.25">
      <c r="B609" s="337" t="s">
        <v>1106</v>
      </c>
      <c r="C609" s="314">
        <f>SUM(C604:C608)</f>
        <v>17500000</v>
      </c>
      <c r="D609" s="288"/>
      <c r="E609" s="288"/>
      <c r="F609" s="308"/>
      <c r="G609" s="288"/>
      <c r="H609" s="288"/>
    </row>
    <row r="610" spans="2:8" x14ac:dyDescent="0.25">
      <c r="B610" s="288" t="s">
        <v>1114</v>
      </c>
      <c r="C610" s="288"/>
      <c r="D610" s="307"/>
      <c r="E610" s="288"/>
      <c r="F610" s="308"/>
      <c r="G610" s="288"/>
      <c r="H610" s="288"/>
    </row>
    <row r="611" spans="2:8" x14ac:dyDescent="0.25">
      <c r="B611" s="307"/>
      <c r="C611" s="288"/>
      <c r="D611" s="307"/>
      <c r="E611" s="288"/>
      <c r="F611" s="308"/>
      <c r="G611" s="288"/>
      <c r="H611" s="288"/>
    </row>
    <row r="612" spans="2:8" x14ac:dyDescent="0.25">
      <c r="B612" s="348" t="s">
        <v>1115</v>
      </c>
      <c r="C612" s="288"/>
      <c r="D612" s="307"/>
      <c r="E612" s="288"/>
      <c r="F612" s="308"/>
      <c r="G612" s="288"/>
      <c r="H612" s="288"/>
    </row>
    <row r="613" spans="2:8" x14ac:dyDescent="0.25">
      <c r="B613" s="356"/>
      <c r="C613" s="295"/>
      <c r="D613" s="288"/>
      <c r="E613" s="288"/>
      <c r="F613" s="385"/>
      <c r="G613" s="295"/>
      <c r="H613" s="295"/>
    </row>
    <row r="614" spans="2:8" x14ac:dyDescent="0.25">
      <c r="B614" s="275" t="s">
        <v>1061</v>
      </c>
      <c r="C614" s="275" t="s">
        <v>924</v>
      </c>
      <c r="D614" s="288"/>
      <c r="E614" s="288"/>
      <c r="F614" s="385"/>
      <c r="G614" s="295"/>
      <c r="H614" s="295"/>
    </row>
    <row r="615" spans="2:8" x14ac:dyDescent="0.25">
      <c r="B615" s="310" t="s">
        <v>1116</v>
      </c>
      <c r="C615" s="380">
        <v>10000000</v>
      </c>
      <c r="D615" s="291"/>
      <c r="E615" s="288"/>
      <c r="F615" s="308"/>
      <c r="G615" s="288"/>
      <c r="H615" s="288"/>
    </row>
    <row r="616" spans="2:8" x14ac:dyDescent="0.25">
      <c r="B616" s="310" t="s">
        <v>1117</v>
      </c>
      <c r="C616" s="380">
        <v>15000000</v>
      </c>
      <c r="D616" s="291"/>
      <c r="E616" s="288"/>
      <c r="F616" s="308"/>
      <c r="G616" s="288"/>
      <c r="H616" s="288"/>
    </row>
    <row r="617" spans="2:8" x14ac:dyDescent="0.25">
      <c r="B617" s="310" t="s">
        <v>1118</v>
      </c>
      <c r="C617" s="380">
        <v>2500000</v>
      </c>
      <c r="D617" s="291"/>
      <c r="E617" s="288"/>
      <c r="F617" s="308"/>
      <c r="G617" s="288"/>
      <c r="H617" s="288"/>
    </row>
    <row r="618" spans="2:8" x14ac:dyDescent="0.25">
      <c r="B618" s="337" t="s">
        <v>1106</v>
      </c>
      <c r="C618" s="314">
        <f>SUM(C615:C617)</f>
        <v>27500000</v>
      </c>
      <c r="D618" s="288"/>
      <c r="E618" s="288"/>
      <c r="F618" s="308"/>
      <c r="G618" s="288"/>
      <c r="H618" s="288"/>
    </row>
    <row r="619" spans="2:8" ht="13.5" customHeight="1" x14ac:dyDescent="0.25">
      <c r="B619" s="643" t="s">
        <v>1119</v>
      </c>
      <c r="C619" s="643"/>
      <c r="D619" s="288"/>
      <c r="E619" s="376"/>
      <c r="F619" s="308"/>
      <c r="G619" s="368"/>
      <c r="H619" s="368"/>
    </row>
    <row r="620" spans="2:8" x14ac:dyDescent="0.25">
      <c r="B620" s="386"/>
      <c r="C620" s="288"/>
      <c r="D620" s="376"/>
      <c r="E620" s="376"/>
      <c r="F620" s="308"/>
      <c r="G620" s="368"/>
      <c r="H620" s="368"/>
    </row>
    <row r="621" spans="2:8" x14ac:dyDescent="0.25">
      <c r="B621" s="348" t="s">
        <v>1120</v>
      </c>
      <c r="C621" s="288"/>
      <c r="D621" s="288"/>
      <c r="E621" s="288"/>
      <c r="F621" s="308"/>
      <c r="G621" s="288"/>
      <c r="H621" s="288"/>
    </row>
    <row r="622" spans="2:8" x14ac:dyDescent="0.25">
      <c r="B622" s="356"/>
      <c r="C622" s="295"/>
      <c r="D622" s="288"/>
      <c r="E622" s="288"/>
      <c r="F622" s="385"/>
      <c r="G622" s="295"/>
      <c r="H622" s="295"/>
    </row>
    <row r="623" spans="2:8" x14ac:dyDescent="0.25">
      <c r="B623" s="387" t="s">
        <v>1061</v>
      </c>
      <c r="C623" s="387" t="s">
        <v>1062</v>
      </c>
      <c r="D623" s="387" t="s">
        <v>24</v>
      </c>
      <c r="E623" s="387" t="s">
        <v>924</v>
      </c>
      <c r="F623" s="308"/>
      <c r="G623" s="288"/>
      <c r="H623" s="288"/>
    </row>
    <row r="624" spans="2:8" x14ac:dyDescent="0.25">
      <c r="B624" s="310" t="s">
        <v>1121</v>
      </c>
      <c r="C624" s="380">
        <v>10000000</v>
      </c>
      <c r="D624" s="381">
        <v>1</v>
      </c>
      <c r="E624" s="388">
        <f>+C624</f>
        <v>10000000</v>
      </c>
      <c r="F624" s="308"/>
      <c r="G624" s="288"/>
      <c r="H624" s="288"/>
    </row>
    <row r="625" spans="2:8" x14ac:dyDescent="0.25">
      <c r="B625" s="310" t="s">
        <v>1122</v>
      </c>
      <c r="C625" s="380">
        <v>9000000</v>
      </c>
      <c r="D625" s="381">
        <v>1</v>
      </c>
      <c r="E625" s="388">
        <v>9000000</v>
      </c>
      <c r="F625" s="308"/>
      <c r="G625" s="288"/>
      <c r="H625" s="288"/>
    </row>
    <row r="626" spans="2:8" x14ac:dyDescent="0.25">
      <c r="B626" s="310" t="s">
        <v>1123</v>
      </c>
      <c r="C626" s="380">
        <v>9000000</v>
      </c>
      <c r="D626" s="381">
        <v>1</v>
      </c>
      <c r="E626" s="388">
        <v>9000000</v>
      </c>
      <c r="F626" s="308"/>
      <c r="G626" s="288"/>
      <c r="H626" s="288"/>
    </row>
    <row r="627" spans="2:8" x14ac:dyDescent="0.25">
      <c r="B627" s="310" t="s">
        <v>1124</v>
      </c>
      <c r="C627" s="380">
        <v>1000000</v>
      </c>
      <c r="D627" s="381">
        <v>30</v>
      </c>
      <c r="E627" s="388">
        <v>30000000</v>
      </c>
      <c r="F627" s="308"/>
      <c r="G627" s="288"/>
      <c r="H627" s="288"/>
    </row>
    <row r="628" spans="2:8" x14ac:dyDescent="0.25">
      <c r="B628" s="310" t="s">
        <v>1125</v>
      </c>
      <c r="C628" s="380">
        <v>150000</v>
      </c>
      <c r="D628" s="381">
        <v>210</v>
      </c>
      <c r="E628" s="388">
        <v>31500000</v>
      </c>
      <c r="F628" s="191"/>
      <c r="G628" s="288"/>
      <c r="H628" s="288"/>
    </row>
    <row r="629" spans="2:8" ht="28.5" x14ac:dyDescent="0.25">
      <c r="B629" s="389" t="s">
        <v>1126</v>
      </c>
      <c r="C629" s="723" t="s">
        <v>1127</v>
      </c>
      <c r="D629" s="723"/>
      <c r="E629" s="390">
        <f>SUM(E624:E628)</f>
        <v>89500000</v>
      </c>
      <c r="F629" s="308"/>
      <c r="G629" s="288"/>
      <c r="H629" s="288"/>
    </row>
    <row r="630" spans="2:8" x14ac:dyDescent="0.25">
      <c r="B630" s="288"/>
      <c r="C630" s="288"/>
      <c r="D630" s="376"/>
      <c r="E630" s="376"/>
      <c r="F630" s="308"/>
      <c r="G630" s="368"/>
      <c r="H630" s="368"/>
    </row>
    <row r="631" spans="2:8" ht="28.5" x14ac:dyDescent="0.25">
      <c r="B631" s="289" t="s">
        <v>1128</v>
      </c>
      <c r="C631" s="288"/>
      <c r="D631" s="391"/>
      <c r="E631" s="376"/>
      <c r="F631" s="308"/>
      <c r="G631" s="288"/>
      <c r="H631" s="288"/>
    </row>
    <row r="632" spans="2:8" x14ac:dyDescent="0.25">
      <c r="B632" s="296"/>
      <c r="C632" s="296"/>
      <c r="D632" s="391"/>
      <c r="E632" s="376"/>
      <c r="F632" s="308"/>
      <c r="G632" s="288"/>
      <c r="H632" s="288"/>
    </row>
    <row r="633" spans="2:8" x14ac:dyDescent="0.25">
      <c r="B633" s="275" t="s">
        <v>920</v>
      </c>
      <c r="C633" s="275" t="s">
        <v>1062</v>
      </c>
      <c r="D633" s="391"/>
      <c r="E633" s="376"/>
      <c r="F633" s="308"/>
      <c r="G633" s="288"/>
      <c r="H633" s="288"/>
    </row>
    <row r="634" spans="2:8" x14ac:dyDescent="0.25">
      <c r="B634" s="310" t="s">
        <v>1129</v>
      </c>
      <c r="C634" s="392">
        <v>12000</v>
      </c>
      <c r="D634" s="391"/>
      <c r="E634" s="376"/>
      <c r="F634" s="308"/>
      <c r="G634" s="288"/>
      <c r="H634" s="288"/>
    </row>
    <row r="635" spans="2:8" x14ac:dyDescent="0.25">
      <c r="B635" s="310" t="s">
        <v>1130</v>
      </c>
      <c r="C635" s="392">
        <v>2000</v>
      </c>
      <c r="D635" s="391"/>
      <c r="E635" s="376"/>
      <c r="F635" s="308"/>
      <c r="G635" s="288"/>
      <c r="H635" s="288"/>
    </row>
    <row r="636" spans="2:8" x14ac:dyDescent="0.25">
      <c r="B636" s="310" t="s">
        <v>1131</v>
      </c>
      <c r="C636" s="392">
        <v>5000</v>
      </c>
      <c r="D636" s="376"/>
      <c r="E636" s="376"/>
      <c r="F636" s="308"/>
      <c r="G636" s="288"/>
      <c r="H636" s="288"/>
    </row>
    <row r="637" spans="2:8" x14ac:dyDescent="0.25">
      <c r="B637" s="310" t="s">
        <v>1132</v>
      </c>
      <c r="C637" s="392">
        <v>20000</v>
      </c>
      <c r="D637" s="376"/>
      <c r="E637" s="376"/>
      <c r="F637" s="308"/>
      <c r="G637" s="368"/>
      <c r="H637" s="368"/>
    </row>
    <row r="638" spans="2:8" x14ac:dyDescent="0.25">
      <c r="B638" s="310" t="s">
        <v>1133</v>
      </c>
      <c r="C638" s="392">
        <v>15000</v>
      </c>
      <c r="D638" s="376"/>
      <c r="E638" s="376"/>
      <c r="F638" s="308"/>
      <c r="G638" s="368"/>
      <c r="H638" s="368"/>
    </row>
    <row r="639" spans="2:8" x14ac:dyDescent="0.25">
      <c r="B639" s="310" t="s">
        <v>1134</v>
      </c>
      <c r="C639" s="392">
        <v>60000</v>
      </c>
      <c r="D639" s="376"/>
      <c r="E639" s="376"/>
      <c r="F639" s="308"/>
      <c r="G639" s="368"/>
      <c r="H639" s="368"/>
    </row>
    <row r="640" spans="2:8" x14ac:dyDescent="0.25">
      <c r="B640" s="310" t="s">
        <v>1135</v>
      </c>
      <c r="C640" s="392">
        <v>80000</v>
      </c>
      <c r="D640" s="376"/>
      <c r="E640" s="376"/>
      <c r="F640" s="308"/>
      <c r="G640" s="368"/>
      <c r="H640" s="368"/>
    </row>
    <row r="641" spans="2:8" x14ac:dyDescent="0.25">
      <c r="B641" s="310" t="s">
        <v>1136</v>
      </c>
      <c r="C641" s="392">
        <v>15000</v>
      </c>
      <c r="D641" s="376"/>
      <c r="E641" s="376"/>
      <c r="F641" s="308"/>
      <c r="G641" s="368"/>
      <c r="H641" s="368"/>
    </row>
    <row r="642" spans="2:8" x14ac:dyDescent="0.25">
      <c r="B642" s="310" t="s">
        <v>1137</v>
      </c>
      <c r="C642" s="392">
        <v>200000</v>
      </c>
      <c r="D642" s="376"/>
      <c r="E642" s="376"/>
      <c r="F642" s="308"/>
      <c r="G642" s="368"/>
      <c r="H642" s="368"/>
    </row>
    <row r="643" spans="2:8" x14ac:dyDescent="0.25">
      <c r="B643" s="368" t="s">
        <v>1138</v>
      </c>
      <c r="C643" s="386"/>
      <c r="D643" s="376"/>
      <c r="E643" s="376"/>
      <c r="F643" s="308"/>
      <c r="G643" s="368"/>
      <c r="H643" s="368"/>
    </row>
    <row r="644" spans="2:8" x14ac:dyDescent="0.25">
      <c r="B644" s="386"/>
      <c r="C644" s="386"/>
      <c r="D644" s="376"/>
      <c r="E644" s="376"/>
      <c r="F644" s="308"/>
      <c r="G644" s="368"/>
      <c r="H644" s="368"/>
    </row>
    <row r="645" spans="2:8" x14ac:dyDescent="0.25">
      <c r="B645" s="337" t="s">
        <v>1139</v>
      </c>
      <c r="C645" s="288"/>
      <c r="D645" s="376"/>
      <c r="E645" s="376"/>
      <c r="F645" s="308"/>
      <c r="G645" s="368"/>
      <c r="H645" s="368"/>
    </row>
    <row r="646" spans="2:8" x14ac:dyDescent="0.25">
      <c r="B646" s="379"/>
      <c r="C646" s="288"/>
      <c r="D646" s="376"/>
      <c r="E646" s="376"/>
      <c r="F646" s="308"/>
      <c r="G646" s="288"/>
      <c r="H646" s="368"/>
    </row>
    <row r="647" spans="2:8" x14ac:dyDescent="0.25">
      <c r="B647" s="289" t="s">
        <v>1140</v>
      </c>
      <c r="C647" s="288"/>
      <c r="D647" s="288"/>
      <c r="E647" s="288"/>
      <c r="F647" s="308"/>
      <c r="G647" s="288"/>
      <c r="H647" s="288"/>
    </row>
    <row r="648" spans="2:8" x14ac:dyDescent="0.25">
      <c r="B648" s="296"/>
      <c r="C648" s="296"/>
      <c r="D648" s="288"/>
      <c r="E648" s="288"/>
      <c r="F648" s="308"/>
      <c r="G648" s="288"/>
      <c r="H648" s="288"/>
    </row>
    <row r="649" spans="2:8" x14ac:dyDescent="0.25">
      <c r="B649" s="275" t="s">
        <v>920</v>
      </c>
      <c r="C649" s="275" t="s">
        <v>980</v>
      </c>
      <c r="D649" s="288"/>
      <c r="E649" s="288"/>
      <c r="F649" s="308"/>
      <c r="G649" s="288"/>
      <c r="H649" s="288"/>
    </row>
    <row r="650" spans="2:8" x14ac:dyDescent="0.25">
      <c r="B650" s="310" t="s">
        <v>1141</v>
      </c>
      <c r="C650" s="344">
        <f>+C296</f>
        <v>830000</v>
      </c>
      <c r="D650" s="288"/>
      <c r="E650" s="288"/>
      <c r="F650" s="308"/>
      <c r="G650" s="288"/>
      <c r="H650" s="288"/>
    </row>
    <row r="651" spans="2:8" x14ac:dyDescent="0.25">
      <c r="B651" s="310" t="s">
        <v>1142</v>
      </c>
      <c r="C651" s="344">
        <f>C296*2</f>
        <v>1660000</v>
      </c>
      <c r="D651" s="288"/>
      <c r="E651" s="288"/>
      <c r="F651" s="308"/>
      <c r="G651" s="288"/>
      <c r="H651" s="288"/>
    </row>
    <row r="652" spans="2:8" x14ac:dyDescent="0.25">
      <c r="B652" s="310" t="s">
        <v>1143</v>
      </c>
      <c r="C652" s="344">
        <v>5000000</v>
      </c>
      <c r="D652" s="288"/>
      <c r="E652" s="288"/>
      <c r="F652" s="308"/>
      <c r="G652" s="288"/>
      <c r="H652" s="288"/>
    </row>
    <row r="653" spans="2:8" x14ac:dyDescent="0.25">
      <c r="B653" s="310" t="s">
        <v>1002</v>
      </c>
      <c r="C653" s="344">
        <f>10*50000</f>
        <v>500000</v>
      </c>
      <c r="D653" s="288"/>
      <c r="E653" s="288"/>
      <c r="F653" s="308"/>
      <c r="G653" s="288"/>
      <c r="H653" s="288"/>
    </row>
    <row r="654" spans="2:8" x14ac:dyDescent="0.25">
      <c r="B654" s="310" t="s">
        <v>1144</v>
      </c>
      <c r="C654" s="344">
        <f>7500*10</f>
        <v>75000</v>
      </c>
      <c r="D654" s="288"/>
      <c r="E654" s="288"/>
      <c r="F654" s="308"/>
      <c r="G654" s="288"/>
      <c r="H654" s="288"/>
    </row>
    <row r="655" spans="2:8" x14ac:dyDescent="0.25">
      <c r="B655" s="310" t="s">
        <v>1145</v>
      </c>
      <c r="C655" s="344">
        <v>4000000</v>
      </c>
      <c r="D655" s="288"/>
      <c r="E655" s="288"/>
      <c r="F655" s="308"/>
      <c r="G655" s="288"/>
      <c r="H655" s="288"/>
    </row>
    <row r="656" spans="2:8" x14ac:dyDescent="0.25">
      <c r="B656" s="310" t="s">
        <v>1146</v>
      </c>
      <c r="C656" s="344">
        <v>4000000</v>
      </c>
      <c r="D656" s="288"/>
      <c r="E656" s="288"/>
      <c r="F656" s="308"/>
      <c r="G656" s="288"/>
      <c r="H656" s="288"/>
    </row>
    <row r="657" spans="2:8" x14ac:dyDescent="0.25">
      <c r="B657" s="310" t="s">
        <v>1147</v>
      </c>
      <c r="C657" s="344">
        <f>20*100000</f>
        <v>2000000</v>
      </c>
      <c r="D657" s="288"/>
      <c r="E657" s="288"/>
      <c r="F657" s="308"/>
      <c r="G657" s="288"/>
      <c r="H657" s="288"/>
    </row>
    <row r="658" spans="2:8" x14ac:dyDescent="0.25">
      <c r="B658" s="289" t="s">
        <v>1106</v>
      </c>
      <c r="C658" s="393">
        <f>SUM(C650:C657)</f>
        <v>18065000</v>
      </c>
      <c r="D658" s="288"/>
      <c r="E658" s="288"/>
      <c r="F658" s="308"/>
      <c r="G658" s="288"/>
      <c r="H658" s="288"/>
    </row>
    <row r="659" spans="2:8" x14ac:dyDescent="0.25">
      <c r="B659" s="394" t="s">
        <v>968</v>
      </c>
      <c r="C659" s="314">
        <v>18070000</v>
      </c>
      <c r="D659" s="288"/>
      <c r="E659" s="288"/>
      <c r="F659" s="308"/>
      <c r="G659" s="288"/>
      <c r="H659" s="288"/>
    </row>
    <row r="660" spans="2:8" x14ac:dyDescent="0.25">
      <c r="B660" s="288"/>
      <c r="C660" s="288"/>
      <c r="D660" s="288"/>
      <c r="E660" s="288"/>
      <c r="F660" s="308"/>
      <c r="G660" s="288"/>
      <c r="H660" s="288"/>
    </row>
    <row r="661" spans="2:8" x14ac:dyDescent="0.25">
      <c r="B661" s="289" t="s">
        <v>1148</v>
      </c>
      <c r="C661" s="301"/>
      <c r="D661" s="288"/>
      <c r="E661" s="288"/>
      <c r="F661" s="308"/>
      <c r="G661" s="288"/>
      <c r="H661" s="288"/>
    </row>
    <row r="662" spans="2:8" x14ac:dyDescent="0.25">
      <c r="B662" s="296"/>
      <c r="C662" s="296"/>
      <c r="D662" s="288"/>
      <c r="E662" s="288"/>
      <c r="F662" s="308"/>
      <c r="G662" s="288"/>
      <c r="H662" s="288"/>
    </row>
    <row r="663" spans="2:8" x14ac:dyDescent="0.25">
      <c r="B663" s="275" t="s">
        <v>920</v>
      </c>
      <c r="C663" s="275" t="s">
        <v>980</v>
      </c>
      <c r="D663" s="288"/>
      <c r="E663" s="288"/>
      <c r="F663" s="308"/>
      <c r="G663" s="288"/>
      <c r="H663" s="288"/>
    </row>
    <row r="664" spans="2:8" x14ac:dyDescent="0.25">
      <c r="B664" s="310" t="s">
        <v>1149</v>
      </c>
      <c r="C664" s="344">
        <v>5000000</v>
      </c>
      <c r="D664" s="288"/>
      <c r="E664" s="288"/>
      <c r="F664" s="308"/>
      <c r="G664" s="288"/>
      <c r="H664" s="288"/>
    </row>
    <row r="665" spans="2:8" x14ac:dyDescent="0.25">
      <c r="B665" s="310" t="s">
        <v>1150</v>
      </c>
      <c r="C665" s="344">
        <v>5000000</v>
      </c>
      <c r="D665" s="288"/>
      <c r="E665" s="288"/>
      <c r="F665" s="308"/>
      <c r="G665" s="288"/>
      <c r="H665" s="288"/>
    </row>
    <row r="666" spans="2:8" x14ac:dyDescent="0.25">
      <c r="B666" s="337" t="s">
        <v>990</v>
      </c>
      <c r="C666" s="314">
        <f>SUM(C664:C665)</f>
        <v>10000000</v>
      </c>
      <c r="D666" s="288"/>
      <c r="E666" s="288"/>
      <c r="F666" s="308"/>
      <c r="G666" s="288"/>
      <c r="H666" s="288"/>
    </row>
    <row r="667" spans="2:8" x14ac:dyDescent="0.25">
      <c r="B667" s="288" t="s">
        <v>1151</v>
      </c>
      <c r="C667" s="288"/>
      <c r="D667" s="288"/>
      <c r="E667" s="288"/>
      <c r="F667" s="308"/>
      <c r="G667" s="288"/>
      <c r="H667" s="288"/>
    </row>
    <row r="668" spans="2:8" x14ac:dyDescent="0.25">
      <c r="B668" s="288"/>
      <c r="C668" s="288"/>
      <c r="D668" s="288"/>
      <c r="E668" s="288"/>
      <c r="F668" s="308"/>
      <c r="G668" s="288"/>
      <c r="H668" s="288"/>
    </row>
    <row r="669" spans="2:8" ht="28.5" x14ac:dyDescent="0.25">
      <c r="B669" s="289" t="s">
        <v>1152</v>
      </c>
      <c r="C669" s="293"/>
      <c r="D669" s="288"/>
      <c r="E669" s="288"/>
      <c r="F669" s="308"/>
      <c r="G669" s="288"/>
      <c r="H669" s="288"/>
    </row>
    <row r="670" spans="2:8" x14ac:dyDescent="0.25">
      <c r="B670" s="296"/>
      <c r="C670" s="296"/>
      <c r="D670" s="288"/>
      <c r="E670" s="288"/>
      <c r="F670" s="308"/>
      <c r="G670" s="288"/>
      <c r="H670" s="288"/>
    </row>
    <row r="671" spans="2:8" x14ac:dyDescent="0.25">
      <c r="B671" s="275" t="s">
        <v>920</v>
      </c>
      <c r="C671" s="275" t="s">
        <v>860</v>
      </c>
      <c r="D671" s="288"/>
      <c r="E671" s="288"/>
      <c r="F671" s="308"/>
      <c r="G671" s="288"/>
      <c r="H671" s="288"/>
    </row>
    <row r="672" spans="2:8" x14ac:dyDescent="0.25">
      <c r="B672" s="310" t="s">
        <v>1153</v>
      </c>
      <c r="C672" s="344">
        <f>+C308</f>
        <v>4020000</v>
      </c>
      <c r="D672" s="288"/>
      <c r="E672" s="288"/>
      <c r="F672" s="308"/>
      <c r="G672" s="288"/>
      <c r="H672" s="288"/>
    </row>
    <row r="673" spans="2:8" x14ac:dyDescent="0.25">
      <c r="B673" s="310" t="s">
        <v>1154</v>
      </c>
      <c r="C673" s="344">
        <f>(1000*C1231)</f>
        <v>4376000</v>
      </c>
      <c r="D673" s="288"/>
      <c r="E673" s="288"/>
      <c r="F673" s="308"/>
      <c r="G673" s="288"/>
      <c r="H673" s="288"/>
    </row>
    <row r="674" spans="2:8" x14ac:dyDescent="0.25">
      <c r="B674" s="310" t="s">
        <v>1155</v>
      </c>
      <c r="C674" s="344">
        <f>+C564</f>
        <v>136000000</v>
      </c>
      <c r="D674" s="288"/>
      <c r="E674" s="288"/>
      <c r="F674" s="308"/>
      <c r="G674" s="288"/>
      <c r="H674" s="288"/>
    </row>
    <row r="675" spans="2:8" x14ac:dyDescent="0.25">
      <c r="B675" s="289" t="s">
        <v>1106</v>
      </c>
      <c r="C675" s="393">
        <f>SUM(C672:C674)</f>
        <v>144396000</v>
      </c>
      <c r="D675" s="288"/>
      <c r="E675" s="288"/>
      <c r="F675" s="308"/>
      <c r="G675" s="288"/>
      <c r="H675" s="288"/>
    </row>
    <row r="676" spans="2:8" x14ac:dyDescent="0.25">
      <c r="B676" s="289" t="s">
        <v>907</v>
      </c>
      <c r="C676" s="314">
        <v>144400000</v>
      </c>
      <c r="D676" s="291"/>
      <c r="E676" s="288"/>
      <c r="F676" s="308"/>
      <c r="G676" s="288"/>
      <c r="H676" s="288"/>
    </row>
    <row r="677" spans="2:8" x14ac:dyDescent="0.25">
      <c r="B677" s="288"/>
      <c r="C677" s="288"/>
      <c r="D677" s="288"/>
      <c r="E677" s="288"/>
      <c r="F677" s="308"/>
      <c r="G677" s="288"/>
      <c r="H677" s="288"/>
    </row>
    <row r="678" spans="2:8" ht="28.5" x14ac:dyDescent="0.25">
      <c r="B678" s="289" t="s">
        <v>1156</v>
      </c>
      <c r="C678" s="301"/>
      <c r="D678" s="288"/>
      <c r="E678" s="288"/>
      <c r="F678" s="308"/>
      <c r="G678" s="288"/>
      <c r="H678" s="288"/>
    </row>
    <row r="679" spans="2:8" x14ac:dyDescent="0.25">
      <c r="B679" s="296"/>
      <c r="C679" s="296"/>
      <c r="D679" s="288"/>
      <c r="E679" s="288"/>
      <c r="F679" s="308"/>
      <c r="G679" s="288"/>
      <c r="H679" s="288"/>
    </row>
    <row r="680" spans="2:8" x14ac:dyDescent="0.25">
      <c r="B680" s="275" t="s">
        <v>920</v>
      </c>
      <c r="C680" s="275" t="s">
        <v>980</v>
      </c>
      <c r="D680" s="288"/>
      <c r="E680" s="288"/>
      <c r="F680" s="308"/>
      <c r="G680" s="288"/>
      <c r="H680" s="288"/>
    </row>
    <row r="681" spans="2:8" x14ac:dyDescent="0.25">
      <c r="B681" s="310" t="s">
        <v>1157</v>
      </c>
      <c r="C681" s="344">
        <f>+C553</f>
        <v>5000000</v>
      </c>
      <c r="D681" s="288"/>
      <c r="E681" s="288"/>
      <c r="F681" s="308"/>
      <c r="G681" s="288"/>
      <c r="H681" s="288"/>
    </row>
    <row r="682" spans="2:8" x14ac:dyDescent="0.25">
      <c r="B682" s="310" t="s">
        <v>1158</v>
      </c>
      <c r="C682" s="344">
        <f>+C563</f>
        <v>1000000</v>
      </c>
      <c r="D682" s="288"/>
      <c r="E682" s="288"/>
      <c r="F682" s="308"/>
      <c r="G682" s="288"/>
      <c r="H682" s="288"/>
    </row>
    <row r="683" spans="2:8" x14ac:dyDescent="0.25">
      <c r="B683" s="310" t="s">
        <v>1159</v>
      </c>
      <c r="C683" s="344">
        <f>60000*10</f>
        <v>600000</v>
      </c>
      <c r="D683" s="288"/>
      <c r="E683" s="288"/>
      <c r="F683" s="308"/>
      <c r="G683" s="288"/>
      <c r="H683" s="288"/>
    </row>
    <row r="684" spans="2:8" x14ac:dyDescent="0.25">
      <c r="B684" s="337" t="s">
        <v>1106</v>
      </c>
      <c r="C684" s="314">
        <f>SUM(C681:C683)</f>
        <v>6600000</v>
      </c>
      <c r="D684" s="288"/>
      <c r="E684" s="288"/>
      <c r="F684" s="308"/>
      <c r="G684" s="288"/>
      <c r="H684" s="288"/>
    </row>
    <row r="685" spans="2:8" ht="28.5" x14ac:dyDescent="0.25">
      <c r="B685" s="395" t="s">
        <v>1160</v>
      </c>
      <c r="C685" s="288"/>
      <c r="D685" s="288"/>
      <c r="E685" s="288"/>
      <c r="F685" s="308"/>
      <c r="G685" s="288"/>
      <c r="H685" s="288"/>
    </row>
    <row r="686" spans="2:8" x14ac:dyDescent="0.25">
      <c r="B686" s="288"/>
      <c r="C686" s="288"/>
      <c r="D686" s="288"/>
      <c r="E686" s="288"/>
      <c r="F686" s="308"/>
      <c r="G686" s="288"/>
      <c r="H686" s="288"/>
    </row>
    <row r="687" spans="2:8" x14ac:dyDescent="0.25">
      <c r="B687" s="289" t="s">
        <v>1161</v>
      </c>
      <c r="C687" s="288"/>
      <c r="D687" s="288"/>
      <c r="E687" s="288"/>
      <c r="F687" s="308"/>
      <c r="G687" s="288"/>
      <c r="H687" s="288"/>
    </row>
    <row r="688" spans="2:8" x14ac:dyDescent="0.25">
      <c r="B688" s="296"/>
      <c r="C688" s="296"/>
      <c r="D688" s="288"/>
      <c r="E688" s="288"/>
      <c r="F688" s="308"/>
      <c r="G688" s="288"/>
      <c r="H688" s="288"/>
    </row>
    <row r="689" spans="2:8" ht="28.5" x14ac:dyDescent="0.25">
      <c r="B689" s="275" t="s">
        <v>920</v>
      </c>
      <c r="C689" s="275" t="s">
        <v>1162</v>
      </c>
      <c r="D689" s="288"/>
      <c r="E689" s="288"/>
      <c r="F689" s="308"/>
      <c r="G689" s="288"/>
      <c r="H689" s="288"/>
    </row>
    <row r="690" spans="2:8" x14ac:dyDescent="0.25">
      <c r="B690" s="310" t="s">
        <v>922</v>
      </c>
      <c r="C690" s="311">
        <f>+C308</f>
        <v>4020000</v>
      </c>
      <c r="D690" s="288"/>
      <c r="E690" s="288"/>
      <c r="F690" s="308"/>
      <c r="G690" s="288"/>
      <c r="H690" s="288"/>
    </row>
    <row r="691" spans="2:8" x14ac:dyDescent="0.25">
      <c r="B691" s="310" t="s">
        <v>1163</v>
      </c>
      <c r="C691" s="311">
        <f>+G264*7</f>
        <v>6067351.5007560002</v>
      </c>
      <c r="D691" s="288"/>
      <c r="E691" s="288"/>
      <c r="F691" s="308"/>
      <c r="G691" s="288"/>
      <c r="H691" s="288"/>
    </row>
    <row r="692" spans="2:8" x14ac:dyDescent="0.25">
      <c r="B692" s="289" t="s">
        <v>1106</v>
      </c>
      <c r="C692" s="396">
        <f>SUM(C690:C691)</f>
        <v>10087351.500755999</v>
      </c>
      <c r="D692" s="288"/>
      <c r="E692" s="288"/>
      <c r="F692" s="308"/>
      <c r="G692" s="288"/>
      <c r="H692" s="288"/>
    </row>
    <row r="693" spans="2:8" x14ac:dyDescent="0.25">
      <c r="B693" s="289" t="s">
        <v>907</v>
      </c>
      <c r="C693" s="314">
        <v>10100000</v>
      </c>
      <c r="D693" s="288"/>
      <c r="E693" s="288"/>
      <c r="F693" s="308"/>
      <c r="G693" s="288"/>
      <c r="H693" s="288"/>
    </row>
    <row r="694" spans="2:8" ht="30.75" customHeight="1" x14ac:dyDescent="0.25">
      <c r="B694" s="643" t="s">
        <v>1164</v>
      </c>
      <c r="C694" s="643"/>
      <c r="D694" s="288"/>
      <c r="E694" s="288"/>
      <c r="F694" s="308"/>
      <c r="G694" s="288"/>
      <c r="H694" s="288"/>
    </row>
    <row r="695" spans="2:8" x14ac:dyDescent="0.25">
      <c r="B695" s="334"/>
      <c r="C695" s="334"/>
      <c r="D695" s="288"/>
      <c r="E695" s="288"/>
      <c r="F695" s="308"/>
      <c r="G695" s="288"/>
      <c r="H695" s="288"/>
    </row>
    <row r="696" spans="2:8" x14ac:dyDescent="0.25">
      <c r="B696" s="641" t="s">
        <v>1165</v>
      </c>
      <c r="C696" s="642"/>
      <c r="D696" s="288"/>
      <c r="E696" s="288"/>
      <c r="F696" s="308"/>
      <c r="G696" s="288"/>
      <c r="H696" s="288"/>
    </row>
    <row r="697" spans="2:8" ht="16.5" customHeight="1" x14ac:dyDescent="0.25">
      <c r="B697" s="639" t="s">
        <v>1166</v>
      </c>
      <c r="C697" s="640"/>
      <c r="D697" s="314">
        <v>500000000</v>
      </c>
      <c r="E697" s="288"/>
      <c r="F697" s="308"/>
      <c r="G697" s="288"/>
      <c r="H697" s="288"/>
    </row>
    <row r="698" spans="2:8" x14ac:dyDescent="0.25">
      <c r="B698" s="334"/>
      <c r="C698" s="334"/>
      <c r="D698" s="370"/>
      <c r="E698" s="288"/>
      <c r="F698" s="308"/>
      <c r="G698" s="288"/>
      <c r="H698" s="288"/>
    </row>
    <row r="699" spans="2:8" x14ac:dyDescent="0.25">
      <c r="B699" s="641" t="s">
        <v>1167</v>
      </c>
      <c r="C699" s="642"/>
      <c r="D699" s="370"/>
      <c r="E699" s="288"/>
      <c r="F699" s="308"/>
      <c r="G699" s="288"/>
      <c r="H699" s="288"/>
    </row>
    <row r="700" spans="2:8" ht="34.5" customHeight="1" x14ac:dyDescent="0.25">
      <c r="B700" s="639" t="s">
        <v>1168</v>
      </c>
      <c r="C700" s="640"/>
      <c r="D700" s="314">
        <v>200000000</v>
      </c>
      <c r="E700" s="288"/>
      <c r="F700" s="308"/>
      <c r="G700" s="288"/>
      <c r="H700" s="288"/>
    </row>
    <row r="701" spans="2:8" x14ac:dyDescent="0.25">
      <c r="B701" s="395"/>
      <c r="C701" s="288"/>
      <c r="D701" s="288"/>
      <c r="E701" s="288"/>
      <c r="F701" s="308"/>
      <c r="G701" s="288"/>
      <c r="H701" s="288"/>
    </row>
    <row r="702" spans="2:8" x14ac:dyDescent="0.25">
      <c r="B702" s="365" t="s">
        <v>1169</v>
      </c>
      <c r="C702" s="288"/>
      <c r="D702" s="288"/>
      <c r="E702" s="288"/>
      <c r="F702" s="308"/>
      <c r="G702" s="288"/>
      <c r="H702" s="288"/>
    </row>
    <row r="703" spans="2:8" x14ac:dyDescent="0.25">
      <c r="B703" s="395"/>
      <c r="C703" s="288"/>
      <c r="D703" s="288"/>
      <c r="E703" s="288"/>
      <c r="F703" s="308"/>
      <c r="G703" s="288"/>
      <c r="H703" s="288"/>
    </row>
    <row r="704" spans="2:8" ht="28.5" x14ac:dyDescent="0.25">
      <c r="B704" s="289" t="s">
        <v>1170</v>
      </c>
      <c r="C704" s="301"/>
      <c r="D704" s="288"/>
      <c r="E704" s="288"/>
      <c r="F704" s="308"/>
      <c r="G704" s="288"/>
      <c r="H704" s="288"/>
    </row>
    <row r="705" spans="2:8" x14ac:dyDescent="0.25">
      <c r="B705" s="296"/>
      <c r="C705" s="296"/>
      <c r="D705" s="288"/>
      <c r="E705" s="288"/>
      <c r="F705" s="308"/>
      <c r="G705" s="288"/>
      <c r="H705" s="288"/>
    </row>
    <row r="706" spans="2:8" x14ac:dyDescent="0.25">
      <c r="B706" s="275" t="s">
        <v>920</v>
      </c>
      <c r="C706" s="275" t="s">
        <v>980</v>
      </c>
      <c r="D706" s="288"/>
      <c r="E706" s="288"/>
      <c r="F706" s="308"/>
      <c r="G706" s="288"/>
      <c r="H706" s="288"/>
    </row>
    <row r="707" spans="2:8" ht="48.75" customHeight="1" x14ac:dyDescent="0.25">
      <c r="B707" s="310" t="s">
        <v>1171</v>
      </c>
      <c r="C707" s="344">
        <v>340000000</v>
      </c>
      <c r="D707" s="288"/>
      <c r="E707" s="288"/>
      <c r="F707" s="308"/>
      <c r="G707" s="288"/>
      <c r="H707" s="288"/>
    </row>
    <row r="708" spans="2:8" ht="17.25" customHeight="1" x14ac:dyDescent="0.25">
      <c r="B708" s="310" t="s">
        <v>1172</v>
      </c>
      <c r="C708" s="344">
        <v>85000000</v>
      </c>
      <c r="D708" s="288"/>
      <c r="E708" s="288"/>
      <c r="F708" s="308"/>
      <c r="G708" s="288"/>
      <c r="H708" s="288"/>
    </row>
    <row r="709" spans="2:8" x14ac:dyDescent="0.25">
      <c r="B709" s="337" t="s">
        <v>1106</v>
      </c>
      <c r="C709" s="314">
        <f>SUM(C707:C708)</f>
        <v>425000000</v>
      </c>
      <c r="D709" s="288"/>
      <c r="E709" s="288"/>
      <c r="F709" s="308"/>
      <c r="G709" s="288"/>
      <c r="H709" s="288"/>
    </row>
    <row r="710" spans="2:8" x14ac:dyDescent="0.25">
      <c r="B710" s="395"/>
      <c r="C710" s="288"/>
      <c r="D710" s="288"/>
      <c r="E710" s="288"/>
      <c r="F710" s="308"/>
      <c r="G710" s="288"/>
      <c r="H710" s="288"/>
    </row>
    <row r="711" spans="2:8" x14ac:dyDescent="0.25">
      <c r="B711" s="289" t="s">
        <v>1173</v>
      </c>
      <c r="C711" s="288"/>
      <c r="D711" s="288"/>
      <c r="E711" s="288"/>
      <c r="F711" s="308"/>
      <c r="G711" s="288"/>
      <c r="H711" s="288"/>
    </row>
    <row r="712" spans="2:8" x14ac:dyDescent="0.25">
      <c r="B712" s="395"/>
      <c r="C712" s="288"/>
      <c r="D712" s="288"/>
      <c r="E712" s="288"/>
      <c r="F712" s="308"/>
      <c r="G712" s="288"/>
      <c r="H712" s="288"/>
    </row>
    <row r="713" spans="2:8" x14ac:dyDescent="0.25">
      <c r="B713" s="275" t="s">
        <v>920</v>
      </c>
      <c r="C713" s="275" t="s">
        <v>980</v>
      </c>
      <c r="D713" s="288"/>
      <c r="E713" s="288"/>
      <c r="F713" s="308"/>
      <c r="G713" s="288"/>
      <c r="H713" s="288"/>
    </row>
    <row r="714" spans="2:8" x14ac:dyDescent="0.25">
      <c r="B714" s="310" t="s">
        <v>30</v>
      </c>
      <c r="C714" s="344">
        <v>39600000</v>
      </c>
      <c r="D714" s="288"/>
      <c r="E714" s="288"/>
      <c r="F714" s="308"/>
      <c r="G714" s="288"/>
      <c r="H714" s="288"/>
    </row>
    <row r="715" spans="2:8" x14ac:dyDescent="0.25">
      <c r="B715" s="337" t="s">
        <v>1106</v>
      </c>
      <c r="C715" s="314">
        <f>+C714</f>
        <v>39600000</v>
      </c>
      <c r="D715" s="288"/>
      <c r="E715" s="288"/>
      <c r="F715" s="308"/>
      <c r="G715" s="288"/>
      <c r="H715" s="288"/>
    </row>
    <row r="716" spans="2:8" s="309" customFormat="1" x14ac:dyDescent="0.25">
      <c r="B716" s="349"/>
      <c r="C716" s="349"/>
      <c r="D716" s="291"/>
      <c r="E716" s="291"/>
      <c r="F716" s="308"/>
      <c r="G716" s="291"/>
      <c r="H716" s="291"/>
    </row>
    <row r="717" spans="2:8" x14ac:dyDescent="0.25">
      <c r="B717" s="365" t="s">
        <v>1174</v>
      </c>
      <c r="C717" s="288"/>
      <c r="D717" s="288"/>
      <c r="E717" s="288"/>
      <c r="F717" s="355"/>
      <c r="G717" s="288"/>
      <c r="H717" s="288"/>
    </row>
    <row r="718" spans="2:8" x14ac:dyDescent="0.25">
      <c r="B718" s="288"/>
      <c r="C718" s="288"/>
      <c r="D718" s="288"/>
      <c r="E718" s="288"/>
      <c r="F718" s="308"/>
      <c r="G718" s="288"/>
      <c r="H718" s="288"/>
    </row>
    <row r="719" spans="2:8" ht="28.5" x14ac:dyDescent="0.25">
      <c r="B719" s="315" t="s">
        <v>1175</v>
      </c>
      <c r="C719" s="288"/>
      <c r="D719" s="288"/>
      <c r="F719" s="355"/>
      <c r="G719" s="288"/>
      <c r="H719" s="288"/>
    </row>
    <row r="720" spans="2:8" x14ac:dyDescent="0.25">
      <c r="B720" s="397"/>
      <c r="C720" s="398"/>
      <c r="D720" s="398"/>
      <c r="F720" s="355"/>
      <c r="G720" s="288"/>
      <c r="H720" s="288"/>
    </row>
    <row r="721" spans="2:8" ht="42.75" x14ac:dyDescent="0.25">
      <c r="B721" s="275" t="s">
        <v>1176</v>
      </c>
      <c r="C721" s="399" t="s">
        <v>1177</v>
      </c>
      <c r="D721" s="399" t="s">
        <v>1178</v>
      </c>
      <c r="F721" s="355"/>
      <c r="G721" s="288"/>
      <c r="H721" s="288"/>
    </row>
    <row r="722" spans="2:8" ht="28.5" x14ac:dyDescent="0.25">
      <c r="B722" s="178" t="s">
        <v>1179</v>
      </c>
      <c r="C722" s="311">
        <v>120000000</v>
      </c>
      <c r="D722" s="311">
        <f>+C722/10</f>
        <v>12000000</v>
      </c>
      <c r="F722" s="355"/>
      <c r="G722" s="288"/>
      <c r="H722" s="288"/>
    </row>
    <row r="723" spans="2:8" x14ac:dyDescent="0.25">
      <c r="B723" s="320" t="s">
        <v>1180</v>
      </c>
      <c r="C723" s="311">
        <v>1000000000</v>
      </c>
      <c r="D723" s="311">
        <f>+C723/10</f>
        <v>100000000</v>
      </c>
      <c r="F723" s="355"/>
      <c r="G723" s="288"/>
      <c r="H723" s="288"/>
    </row>
    <row r="724" spans="2:8" x14ac:dyDescent="0.25">
      <c r="B724" s="178" t="s">
        <v>1181</v>
      </c>
      <c r="C724" s="311">
        <v>120000000</v>
      </c>
      <c r="D724" s="311">
        <f>+C724/10</f>
        <v>12000000</v>
      </c>
      <c r="E724" s="400"/>
      <c r="F724" s="355"/>
      <c r="G724" s="288"/>
      <c r="H724" s="288"/>
    </row>
    <row r="725" spans="2:8" x14ac:dyDescent="0.25">
      <c r="B725" s="401" t="s">
        <v>1182</v>
      </c>
      <c r="C725" s="314">
        <f>SUM(C722:C724)</f>
        <v>1240000000</v>
      </c>
      <c r="D725" s="314">
        <f>SUM(D722:D724)</f>
        <v>124000000</v>
      </c>
      <c r="F725" s="355"/>
      <c r="G725" s="288"/>
      <c r="H725" s="288"/>
    </row>
    <row r="726" spans="2:8" x14ac:dyDescent="0.25">
      <c r="B726" s="402" t="s">
        <v>1183</v>
      </c>
      <c r="C726" s="403">
        <f>+C725/10</f>
        <v>124000000</v>
      </c>
      <c r="D726" s="404"/>
      <c r="F726" s="355"/>
      <c r="G726" s="288"/>
      <c r="H726" s="288"/>
    </row>
    <row r="727" spans="2:8" x14ac:dyDescent="0.25">
      <c r="B727" s="288" t="s">
        <v>1184</v>
      </c>
      <c r="C727" s="288"/>
      <c r="D727" s="288"/>
      <c r="F727" s="355"/>
      <c r="G727" s="288"/>
      <c r="H727" s="288"/>
    </row>
    <row r="728" spans="2:8" ht="30" customHeight="1" x14ac:dyDescent="0.25">
      <c r="B728" s="702" t="s">
        <v>1185</v>
      </c>
      <c r="C728" s="702"/>
      <c r="D728" s="702"/>
      <c r="F728" s="355"/>
      <c r="G728" s="288"/>
      <c r="H728" s="288"/>
    </row>
    <row r="729" spans="2:8" ht="16.5" customHeight="1" x14ac:dyDescent="0.25">
      <c r="B729" s="702" t="s">
        <v>1186</v>
      </c>
      <c r="C729" s="702"/>
      <c r="D729" s="702"/>
      <c r="F729" s="355"/>
      <c r="G729" s="288"/>
      <c r="H729" s="288"/>
    </row>
    <row r="730" spans="2:8" ht="33" customHeight="1" x14ac:dyDescent="0.25">
      <c r="B730" s="702" t="s">
        <v>1187</v>
      </c>
      <c r="C730" s="702"/>
      <c r="D730" s="702"/>
      <c r="F730" s="355"/>
      <c r="G730" s="288"/>
      <c r="H730" s="288"/>
    </row>
    <row r="731" spans="2:8" x14ac:dyDescent="0.25">
      <c r="B731" s="288"/>
      <c r="C731" s="288"/>
      <c r="D731" s="288"/>
      <c r="F731" s="355"/>
      <c r="G731" s="288"/>
      <c r="H731" s="288"/>
    </row>
    <row r="732" spans="2:8" ht="33.75" customHeight="1" x14ac:dyDescent="0.25">
      <c r="B732" s="671" t="s">
        <v>1188</v>
      </c>
      <c r="C732" s="671"/>
      <c r="D732" s="288"/>
      <c r="F732" s="355"/>
      <c r="G732" s="288"/>
      <c r="H732" s="288"/>
    </row>
    <row r="733" spans="2:8" x14ac:dyDescent="0.25">
      <c r="B733" s="397"/>
      <c r="C733" s="398"/>
      <c r="D733" s="288"/>
      <c r="F733" s="355"/>
      <c r="G733" s="288"/>
      <c r="H733" s="288"/>
    </row>
    <row r="734" spans="2:8" ht="28.5" x14ac:dyDescent="0.25">
      <c r="B734" s="275" t="s">
        <v>1176</v>
      </c>
      <c r="C734" s="276" t="s">
        <v>1189</v>
      </c>
      <c r="D734" s="288"/>
      <c r="F734" s="355"/>
      <c r="G734" s="288"/>
      <c r="H734" s="288"/>
    </row>
    <row r="735" spans="2:8" x14ac:dyDescent="0.25">
      <c r="B735" s="178" t="s">
        <v>1190</v>
      </c>
      <c r="C735" s="344">
        <v>25000000</v>
      </c>
      <c r="D735" s="288"/>
      <c r="F735" s="355"/>
      <c r="G735" s="288"/>
      <c r="H735" s="288"/>
    </row>
    <row r="736" spans="2:8" ht="28.5" x14ac:dyDescent="0.25">
      <c r="B736" s="178" t="s">
        <v>1191</v>
      </c>
      <c r="C736" s="344">
        <v>14000000</v>
      </c>
      <c r="D736" s="288"/>
      <c r="F736" s="355"/>
      <c r="G736" s="288"/>
      <c r="H736" s="288"/>
    </row>
    <row r="737" spans="2:8" x14ac:dyDescent="0.25">
      <c r="B737" s="178" t="s">
        <v>1192</v>
      </c>
      <c r="C737" s="344">
        <v>600000</v>
      </c>
      <c r="D737" s="288"/>
      <c r="F737" s="355"/>
      <c r="G737" s="288"/>
      <c r="H737" s="288"/>
    </row>
    <row r="738" spans="2:8" x14ac:dyDescent="0.25">
      <c r="B738" s="401" t="s">
        <v>990</v>
      </c>
      <c r="C738" s="314">
        <f>SUM(C735:C737)</f>
        <v>39600000</v>
      </c>
      <c r="D738" s="288"/>
      <c r="F738" s="355"/>
      <c r="G738" s="288"/>
      <c r="H738" s="288"/>
    </row>
    <row r="739" spans="2:8" x14ac:dyDescent="0.25">
      <c r="B739" s="401" t="s">
        <v>968</v>
      </c>
      <c r="C739" s="314">
        <v>40000000</v>
      </c>
      <c r="D739" s="288"/>
      <c r="F739" s="355"/>
      <c r="G739" s="288"/>
      <c r="H739" s="288"/>
    </row>
    <row r="740" spans="2:8" x14ac:dyDescent="0.25">
      <c r="B740" s="288" t="s">
        <v>1184</v>
      </c>
      <c r="C740" s="339"/>
      <c r="D740" s="288"/>
      <c r="F740" s="355"/>
      <c r="G740" s="288"/>
      <c r="H740" s="288"/>
    </row>
    <row r="741" spans="2:8" x14ac:dyDescent="0.25">
      <c r="B741" s="288"/>
      <c r="C741" s="288"/>
      <c r="D741" s="288"/>
      <c r="F741" s="355"/>
      <c r="G741" s="288"/>
      <c r="H741" s="288"/>
    </row>
    <row r="742" spans="2:8" ht="30" customHeight="1" x14ac:dyDescent="0.25">
      <c r="B742" s="671" t="s">
        <v>1193</v>
      </c>
      <c r="C742" s="671"/>
      <c r="D742" s="288"/>
      <c r="F742" s="355"/>
      <c r="G742" s="288"/>
      <c r="H742" s="288"/>
    </row>
    <row r="743" spans="2:8" x14ac:dyDescent="0.25">
      <c r="B743" s="397"/>
      <c r="C743" s="288"/>
      <c r="D743" s="288"/>
      <c r="F743" s="355"/>
      <c r="G743" s="288"/>
      <c r="H743" s="288"/>
    </row>
    <row r="744" spans="2:8" x14ac:dyDescent="0.25">
      <c r="B744" s="275" t="s">
        <v>1176</v>
      </c>
      <c r="C744" s="276" t="s">
        <v>1194</v>
      </c>
      <c r="D744" s="288"/>
      <c r="F744" s="355"/>
      <c r="G744" s="288"/>
      <c r="H744" s="288"/>
    </row>
    <row r="745" spans="2:8" ht="28.5" x14ac:dyDescent="0.25">
      <c r="B745" s="178" t="s">
        <v>1195</v>
      </c>
      <c r="C745" s="405">
        <v>40000000</v>
      </c>
      <c r="D745" s="288"/>
      <c r="F745" s="355"/>
      <c r="G745" s="288"/>
      <c r="H745" s="288"/>
    </row>
    <row r="746" spans="2:8" x14ac:dyDescent="0.25">
      <c r="B746" s="178" t="s">
        <v>1196</v>
      </c>
      <c r="C746" s="405">
        <v>20000000</v>
      </c>
      <c r="D746" s="288"/>
      <c r="F746" s="355"/>
      <c r="G746" s="288"/>
      <c r="H746" s="288"/>
    </row>
    <row r="747" spans="2:8" x14ac:dyDescent="0.25">
      <c r="B747" s="178" t="s">
        <v>1197</v>
      </c>
      <c r="C747" s="405">
        <v>10000000</v>
      </c>
      <c r="D747" s="288"/>
      <c r="F747" s="355"/>
      <c r="G747" s="288"/>
      <c r="H747" s="288"/>
    </row>
    <row r="748" spans="2:8" ht="28.5" x14ac:dyDescent="0.25">
      <c r="B748" s="178" t="s">
        <v>1191</v>
      </c>
      <c r="C748" s="405">
        <v>14000000</v>
      </c>
      <c r="D748" s="288"/>
      <c r="F748" s="355"/>
      <c r="G748" s="288"/>
      <c r="H748" s="288"/>
    </row>
    <row r="749" spans="2:8" x14ac:dyDescent="0.25">
      <c r="B749" s="178" t="s">
        <v>1198</v>
      </c>
      <c r="C749" s="405">
        <v>8000000</v>
      </c>
      <c r="D749" s="288"/>
      <c r="F749" s="355"/>
      <c r="G749" s="288"/>
      <c r="H749" s="288"/>
    </row>
    <row r="750" spans="2:8" ht="28.5" x14ac:dyDescent="0.25">
      <c r="B750" s="178" t="s">
        <v>1199</v>
      </c>
      <c r="C750" s="405">
        <v>10000000</v>
      </c>
      <c r="D750" s="288"/>
      <c r="F750" s="355"/>
      <c r="G750" s="288"/>
      <c r="H750" s="288"/>
    </row>
    <row r="751" spans="2:8" x14ac:dyDescent="0.25">
      <c r="B751" s="401" t="s">
        <v>1182</v>
      </c>
      <c r="C751" s="305">
        <f>SUM(C745:C750)</f>
        <v>102000000</v>
      </c>
      <c r="D751" s="288"/>
      <c r="F751" s="355"/>
      <c r="G751" s="288"/>
      <c r="H751" s="288"/>
    </row>
    <row r="752" spans="2:8" x14ac:dyDescent="0.25">
      <c r="B752" s="288" t="s">
        <v>1184</v>
      </c>
      <c r="C752" s="339"/>
      <c r="D752" s="288"/>
      <c r="F752" s="355"/>
      <c r="G752" s="288"/>
      <c r="H752" s="288"/>
    </row>
    <row r="753" spans="2:8" x14ac:dyDescent="0.25">
      <c r="B753" s="288"/>
      <c r="C753" s="339"/>
      <c r="D753" s="288"/>
      <c r="F753" s="355"/>
      <c r="G753" s="288"/>
      <c r="H753" s="288"/>
    </row>
    <row r="754" spans="2:8" ht="15" customHeight="1" x14ac:dyDescent="0.25">
      <c r="B754" s="671" t="s">
        <v>1200</v>
      </c>
      <c r="C754" s="671"/>
      <c r="D754" s="288"/>
      <c r="F754" s="355"/>
      <c r="G754" s="288"/>
      <c r="H754" s="288"/>
    </row>
    <row r="755" spans="2:8" x14ac:dyDescent="0.25">
      <c r="B755" s="397"/>
      <c r="C755" s="288"/>
      <c r="D755" s="288"/>
      <c r="F755" s="355"/>
      <c r="G755" s="288"/>
      <c r="H755" s="288"/>
    </row>
    <row r="756" spans="2:8" x14ac:dyDescent="0.25">
      <c r="B756" s="275" t="s">
        <v>1176</v>
      </c>
      <c r="C756" s="276" t="s">
        <v>1194</v>
      </c>
      <c r="D756" s="288"/>
      <c r="F756" s="355"/>
      <c r="G756" s="288"/>
      <c r="H756" s="288"/>
    </row>
    <row r="757" spans="2:8" x14ac:dyDescent="0.25">
      <c r="B757" s="178" t="s">
        <v>1201</v>
      </c>
      <c r="C757" s="333">
        <f>+G216*2</f>
        <v>15428000</v>
      </c>
      <c r="D757" s="288"/>
      <c r="F757" s="355"/>
      <c r="G757" s="288"/>
      <c r="H757" s="288"/>
    </row>
    <row r="758" spans="2:8" x14ac:dyDescent="0.25">
      <c r="B758" s="178" t="s">
        <v>1202</v>
      </c>
      <c r="C758" s="333">
        <v>358500</v>
      </c>
      <c r="D758" s="288"/>
      <c r="F758" s="355"/>
      <c r="G758" s="288"/>
      <c r="H758" s="288"/>
    </row>
    <row r="759" spans="2:8" x14ac:dyDescent="0.25">
      <c r="B759" s="312" t="s">
        <v>1106</v>
      </c>
      <c r="C759" s="406">
        <f>SUM(C757:C758)</f>
        <v>15786500</v>
      </c>
      <c r="D759" s="288"/>
      <c r="E759" s="288"/>
      <c r="F759" s="355"/>
      <c r="G759" s="288"/>
      <c r="H759" s="288"/>
    </row>
    <row r="760" spans="2:8" x14ac:dyDescent="0.25">
      <c r="B760" s="394" t="s">
        <v>958</v>
      </c>
      <c r="C760" s="305">
        <v>15790000</v>
      </c>
      <c r="D760" s="288"/>
      <c r="E760" s="288"/>
      <c r="F760" s="355"/>
      <c r="G760" s="288"/>
      <c r="H760" s="288"/>
    </row>
    <row r="761" spans="2:8" x14ac:dyDescent="0.25">
      <c r="B761" s="407" t="s">
        <v>1203</v>
      </c>
      <c r="C761" s="408"/>
      <c r="D761" s="288"/>
      <c r="E761" s="288"/>
      <c r="F761" s="355"/>
      <c r="G761" s="288"/>
      <c r="H761" s="288"/>
    </row>
    <row r="762" spans="2:8" x14ac:dyDescent="0.25">
      <c r="B762" s="407"/>
      <c r="C762" s="408"/>
      <c r="D762" s="288"/>
      <c r="E762" s="288"/>
      <c r="F762" s="355"/>
      <c r="G762" s="288"/>
      <c r="H762" s="288"/>
    </row>
    <row r="763" spans="2:8" ht="15" customHeight="1" x14ac:dyDescent="0.25">
      <c r="B763" s="671" t="s">
        <v>1204</v>
      </c>
      <c r="C763" s="671"/>
      <c r="D763" s="288"/>
      <c r="E763" s="288"/>
      <c r="F763" s="355"/>
      <c r="G763" s="288"/>
      <c r="H763" s="288"/>
    </row>
    <row r="764" spans="2:8" x14ac:dyDescent="0.25">
      <c r="B764" s="397"/>
      <c r="C764" s="288"/>
      <c r="D764" s="288"/>
      <c r="E764" s="288"/>
      <c r="F764" s="355"/>
      <c r="G764" s="288"/>
      <c r="H764" s="288"/>
    </row>
    <row r="765" spans="2:8" x14ac:dyDescent="0.25">
      <c r="B765" s="275" t="s">
        <v>1176</v>
      </c>
      <c r="C765" s="276" t="s">
        <v>1194</v>
      </c>
      <c r="D765" s="288"/>
      <c r="E765" s="288"/>
      <c r="F765" s="355"/>
      <c r="G765" s="288"/>
      <c r="H765" s="288"/>
    </row>
    <row r="766" spans="2:8" x14ac:dyDescent="0.25">
      <c r="B766" s="178" t="s">
        <v>1201</v>
      </c>
      <c r="C766" s="333">
        <f>+G212</f>
        <v>5005000</v>
      </c>
      <c r="D766" s="288"/>
      <c r="E766" s="288"/>
      <c r="F766" s="355"/>
      <c r="G766" s="288"/>
      <c r="H766" s="288"/>
    </row>
    <row r="767" spans="2:8" x14ac:dyDescent="0.25">
      <c r="B767" s="178" t="s">
        <v>1202</v>
      </c>
      <c r="C767" s="333">
        <v>1288000</v>
      </c>
      <c r="D767" s="288"/>
      <c r="E767" s="288"/>
      <c r="F767" s="355"/>
      <c r="G767" s="288"/>
      <c r="H767" s="288"/>
    </row>
    <row r="768" spans="2:8" x14ac:dyDescent="0.25">
      <c r="B768" s="312" t="s">
        <v>1106</v>
      </c>
      <c r="C768" s="406">
        <f>SUM(C766:C767)</f>
        <v>6293000</v>
      </c>
      <c r="D768" s="288"/>
      <c r="E768" s="288"/>
      <c r="F768" s="355"/>
      <c r="G768" s="288"/>
      <c r="H768" s="288"/>
    </row>
    <row r="769" spans="2:8" x14ac:dyDescent="0.25">
      <c r="B769" s="394" t="s">
        <v>958</v>
      </c>
      <c r="C769" s="305">
        <v>6300000</v>
      </c>
      <c r="D769" s="288"/>
      <c r="E769" s="288"/>
      <c r="F769" s="355"/>
      <c r="G769" s="288"/>
      <c r="H769" s="288"/>
    </row>
    <row r="770" spans="2:8" x14ac:dyDescent="0.25">
      <c r="B770" s="407"/>
      <c r="C770" s="408"/>
      <c r="D770" s="288"/>
      <c r="E770" s="288"/>
      <c r="F770" s="355"/>
      <c r="G770" s="288"/>
      <c r="H770" s="288"/>
    </row>
    <row r="771" spans="2:8" x14ac:dyDescent="0.25">
      <c r="B771" s="365" t="s">
        <v>1205</v>
      </c>
      <c r="C771" s="407"/>
      <c r="D771" s="409"/>
      <c r="E771" s="409"/>
      <c r="F771" s="355"/>
      <c r="G771" s="410"/>
      <c r="H771" s="410"/>
    </row>
    <row r="772" spans="2:8" x14ac:dyDescent="0.25">
      <c r="B772" s="397"/>
      <c r="C772" s="409"/>
      <c r="D772" s="409"/>
      <c r="E772" s="409"/>
      <c r="F772" s="355"/>
      <c r="G772" s="288"/>
      <c r="H772" s="288"/>
    </row>
    <row r="773" spans="2:8" ht="30" customHeight="1" x14ac:dyDescent="0.25">
      <c r="B773" s="671" t="s">
        <v>2188</v>
      </c>
      <c r="C773" s="671"/>
      <c r="D773" s="409"/>
      <c r="E773" s="411"/>
      <c r="F773" s="355"/>
      <c r="G773" s="409"/>
      <c r="H773" s="409"/>
    </row>
    <row r="774" spans="2:8" x14ac:dyDescent="0.25">
      <c r="B774" s="397"/>
      <c r="C774" s="397"/>
      <c r="D774" s="409"/>
      <c r="E774" s="412"/>
      <c r="F774" s="355"/>
      <c r="G774" s="339"/>
      <c r="H774" s="288"/>
    </row>
    <row r="775" spans="2:8" ht="21" customHeight="1" x14ac:dyDescent="0.25">
      <c r="B775" s="275" t="s">
        <v>1176</v>
      </c>
      <c r="C775" s="623" t="s">
        <v>1206</v>
      </c>
      <c r="D775" s="628" t="s">
        <v>1207</v>
      </c>
      <c r="E775" s="716" t="s">
        <v>1208</v>
      </c>
      <c r="F775" s="637"/>
      <c r="G775" s="288"/>
      <c r="H775" s="288"/>
    </row>
    <row r="776" spans="2:8" ht="28.5" x14ac:dyDescent="0.25">
      <c r="B776" s="275" t="s">
        <v>1209</v>
      </c>
      <c r="C776" s="623"/>
      <c r="D776" s="628"/>
      <c r="E776" s="716"/>
      <c r="F776" s="637"/>
      <c r="G776" s="288"/>
      <c r="H776" s="288"/>
    </row>
    <row r="777" spans="2:8" ht="57" x14ac:dyDescent="0.25">
      <c r="B777" s="178" t="s">
        <v>1210</v>
      </c>
      <c r="C777" s="178" t="s">
        <v>1211</v>
      </c>
      <c r="D777" s="279">
        <v>8500000</v>
      </c>
      <c r="E777" s="413">
        <v>17000000</v>
      </c>
      <c r="F777" s="637"/>
      <c r="G777" s="288"/>
      <c r="H777" s="288"/>
    </row>
    <row r="778" spans="2:8" ht="42.75" x14ac:dyDescent="0.25">
      <c r="B778" s="178" t="s">
        <v>1212</v>
      </c>
      <c r="C778" s="178" t="s">
        <v>1211</v>
      </c>
      <c r="D778" s="279">
        <v>3300000</v>
      </c>
      <c r="E778" s="413">
        <v>6600000</v>
      </c>
      <c r="F778" s="637"/>
      <c r="G778" s="288"/>
      <c r="H778" s="288"/>
    </row>
    <row r="779" spans="2:8" ht="42.75" x14ac:dyDescent="0.25">
      <c r="B779" s="309" t="s">
        <v>2189</v>
      </c>
      <c r="E779" s="407"/>
      <c r="F779" s="355"/>
      <c r="G779" s="288"/>
      <c r="H779" s="288"/>
    </row>
    <row r="780" spans="2:8" x14ac:dyDescent="0.25">
      <c r="E780" s="407"/>
      <c r="F780" s="355"/>
      <c r="G780" s="288"/>
      <c r="H780" s="288"/>
    </row>
    <row r="781" spans="2:8" ht="18" customHeight="1" x14ac:dyDescent="0.25">
      <c r="B781" s="275" t="s">
        <v>1176</v>
      </c>
      <c r="C781" s="623" t="s">
        <v>1206</v>
      </c>
      <c r="D781" s="628" t="s">
        <v>980</v>
      </c>
      <c r="E781" s="407"/>
      <c r="F781" s="355"/>
      <c r="G781" s="288"/>
      <c r="H781" s="288"/>
    </row>
    <row r="782" spans="2:8" ht="21" customHeight="1" x14ac:dyDescent="0.25">
      <c r="B782" s="275" t="s">
        <v>1213</v>
      </c>
      <c r="C782" s="623"/>
      <c r="D782" s="628"/>
      <c r="E782" s="407"/>
      <c r="F782" s="355"/>
      <c r="G782" s="288"/>
      <c r="H782" s="288"/>
    </row>
    <row r="783" spans="2:8" ht="42.75" x14ac:dyDescent="0.25">
      <c r="B783" s="178" t="s">
        <v>1214</v>
      </c>
      <c r="C783" s="332" t="s">
        <v>1215</v>
      </c>
      <c r="D783" s="279">
        <v>2500000</v>
      </c>
      <c r="E783" s="407"/>
      <c r="F783" s="355"/>
      <c r="G783" s="288"/>
      <c r="H783" s="288"/>
    </row>
    <row r="784" spans="2:8" ht="28.5" x14ac:dyDescent="0.25">
      <c r="B784" s="332" t="s">
        <v>1216</v>
      </c>
      <c r="C784" s="332" t="s">
        <v>1215</v>
      </c>
      <c r="D784" s="279">
        <v>2510000</v>
      </c>
      <c r="E784" s="407"/>
      <c r="F784" s="355"/>
      <c r="G784" s="288"/>
      <c r="H784" s="288"/>
    </row>
    <row r="785" spans="2:8" ht="17.25" customHeight="1" x14ac:dyDescent="0.25">
      <c r="B785" s="191" t="s">
        <v>1217</v>
      </c>
      <c r="E785" s="407"/>
      <c r="F785" s="355"/>
      <c r="G785" s="288"/>
      <c r="H785" s="288"/>
    </row>
    <row r="786" spans="2:8" ht="17.25" customHeight="1" x14ac:dyDescent="0.25">
      <c r="B786" s="655" t="s">
        <v>1218</v>
      </c>
      <c r="C786" s="655"/>
      <c r="D786" s="655"/>
      <c r="E786" s="407"/>
      <c r="F786" s="355"/>
      <c r="G786" s="288"/>
      <c r="H786" s="288"/>
    </row>
    <row r="787" spans="2:8" x14ac:dyDescent="0.25">
      <c r="E787" s="407"/>
      <c r="F787" s="355"/>
      <c r="G787" s="288"/>
      <c r="H787" s="288"/>
    </row>
    <row r="788" spans="2:8" x14ac:dyDescent="0.25">
      <c r="E788" s="407"/>
      <c r="F788" s="355"/>
      <c r="G788" s="288"/>
      <c r="H788" s="288"/>
    </row>
    <row r="789" spans="2:8" ht="15" customHeight="1" x14ac:dyDescent="0.25">
      <c r="B789" s="671" t="s">
        <v>1219</v>
      </c>
      <c r="C789" s="671"/>
      <c r="E789" s="407"/>
      <c r="F789" s="355"/>
      <c r="G789" s="288"/>
      <c r="H789" s="288"/>
    </row>
    <row r="790" spans="2:8" x14ac:dyDescent="0.25">
      <c r="E790" s="407"/>
      <c r="F790" s="355"/>
      <c r="G790" s="288"/>
      <c r="H790" s="288"/>
    </row>
    <row r="791" spans="2:8" x14ac:dyDescent="0.25">
      <c r="B791" s="275" t="s">
        <v>1176</v>
      </c>
      <c r="C791" s="700" t="s">
        <v>1206</v>
      </c>
      <c r="D791" s="624" t="s">
        <v>980</v>
      </c>
      <c r="E791" s="407"/>
      <c r="F791" s="355"/>
      <c r="G791" s="288"/>
      <c r="H791" s="288"/>
    </row>
    <row r="792" spans="2:8" x14ac:dyDescent="0.25">
      <c r="B792" s="275" t="s">
        <v>1220</v>
      </c>
      <c r="C792" s="701"/>
      <c r="D792" s="625"/>
      <c r="E792" s="407"/>
      <c r="F792" s="355"/>
      <c r="G792" s="288"/>
      <c r="H792" s="288"/>
    </row>
    <row r="793" spans="2:8" ht="71.25" x14ac:dyDescent="0.25">
      <c r="B793" s="332" t="s">
        <v>2190</v>
      </c>
      <c r="C793" s="332" t="s">
        <v>1221</v>
      </c>
      <c r="D793" s="414">
        <v>2500000</v>
      </c>
      <c r="E793" s="291"/>
      <c r="F793" s="355"/>
      <c r="G793" s="288"/>
      <c r="H793" s="288"/>
    </row>
    <row r="794" spans="2:8" x14ac:dyDescent="0.25">
      <c r="B794" s="288" t="s">
        <v>1184</v>
      </c>
      <c r="E794" s="407"/>
      <c r="F794" s="355"/>
      <c r="G794" s="288"/>
      <c r="H794" s="288"/>
    </row>
    <row r="795" spans="2:8" x14ac:dyDescent="0.25">
      <c r="B795" s="288"/>
      <c r="E795" s="407"/>
      <c r="F795" s="355"/>
      <c r="G795" s="288"/>
      <c r="H795" s="288"/>
    </row>
    <row r="796" spans="2:8" ht="15.95" customHeight="1" x14ac:dyDescent="0.25">
      <c r="B796" s="365" t="s">
        <v>1222</v>
      </c>
      <c r="C796" s="699"/>
      <c r="D796" s="699"/>
      <c r="E796" s="288"/>
      <c r="F796" s="308"/>
      <c r="G796" s="288"/>
      <c r="H796" s="288"/>
    </row>
    <row r="797" spans="2:8" x14ac:dyDescent="0.25">
      <c r="B797" s="288"/>
      <c r="C797" s="699"/>
      <c r="D797" s="699"/>
      <c r="E797" s="288"/>
      <c r="F797" s="308"/>
      <c r="G797" s="288"/>
      <c r="H797" s="288"/>
    </row>
    <row r="798" spans="2:8" ht="12.95" customHeight="1" x14ac:dyDescent="0.25">
      <c r="B798" s="704" t="s">
        <v>1223</v>
      </c>
      <c r="C798" s="708" t="s">
        <v>1224</v>
      </c>
      <c r="D798" s="708" t="s">
        <v>1225</v>
      </c>
      <c r="E798" s="714"/>
      <c r="F798" s="308"/>
      <c r="G798" s="288"/>
      <c r="H798" s="288"/>
    </row>
    <row r="799" spans="2:8" x14ac:dyDescent="0.25">
      <c r="B799" s="705"/>
      <c r="C799" s="708"/>
      <c r="D799" s="708"/>
      <c r="E799" s="714"/>
      <c r="F799" s="308"/>
      <c r="G799" s="288"/>
      <c r="H799" s="288"/>
    </row>
    <row r="800" spans="2:8" ht="42.75" x14ac:dyDescent="0.25">
      <c r="B800" s="415" t="s">
        <v>1226</v>
      </c>
      <c r="C800" s="416" t="s">
        <v>1227</v>
      </c>
      <c r="D800" s="416" t="s">
        <v>1228</v>
      </c>
      <c r="E800" s="288"/>
      <c r="F800" s="308"/>
      <c r="G800" s="288"/>
      <c r="H800" s="288"/>
    </row>
    <row r="801" spans="2:20" ht="57" x14ac:dyDescent="0.25">
      <c r="B801" s="415" t="s">
        <v>1229</v>
      </c>
      <c r="C801" s="416" t="s">
        <v>1230</v>
      </c>
      <c r="D801" s="416" t="s">
        <v>1228</v>
      </c>
      <c r="E801" s="288"/>
      <c r="F801" s="308"/>
      <c r="G801" s="288"/>
      <c r="H801" s="288"/>
    </row>
    <row r="802" spans="2:20" ht="71.25" x14ac:dyDescent="0.25">
      <c r="B802" s="727" t="s">
        <v>1231</v>
      </c>
      <c r="C802" s="416" t="s">
        <v>1232</v>
      </c>
      <c r="D802" s="416" t="s">
        <v>1233</v>
      </c>
      <c r="E802" s="288"/>
      <c r="F802" s="308"/>
      <c r="G802" s="288"/>
      <c r="H802" s="288"/>
    </row>
    <row r="803" spans="2:20" ht="114" x14ac:dyDescent="0.25">
      <c r="B803" s="728"/>
      <c r="C803" s="416" t="s">
        <v>1234</v>
      </c>
      <c r="D803" s="416" t="s">
        <v>1235</v>
      </c>
      <c r="E803" s="288"/>
      <c r="F803" s="308"/>
      <c r="G803" s="288"/>
      <c r="H803" s="288"/>
    </row>
    <row r="804" spans="2:20" ht="42.75" x14ac:dyDescent="0.25">
      <c r="B804" s="727" t="s">
        <v>1236</v>
      </c>
      <c r="C804" s="416" t="s">
        <v>1237</v>
      </c>
      <c r="D804" s="729" t="s">
        <v>1238</v>
      </c>
      <c r="E804" s="288"/>
      <c r="F804" s="308"/>
      <c r="G804" s="288"/>
      <c r="H804" s="288"/>
    </row>
    <row r="805" spans="2:20" ht="42.75" x14ac:dyDescent="0.25">
      <c r="B805" s="728"/>
      <c r="C805" s="416" t="s">
        <v>1239</v>
      </c>
      <c r="D805" s="730"/>
      <c r="E805" s="288"/>
      <c r="F805" s="308"/>
      <c r="G805" s="288"/>
      <c r="H805" s="288"/>
    </row>
    <row r="806" spans="2:20" ht="30" customHeight="1" x14ac:dyDescent="0.25">
      <c r="B806" s="666" t="s">
        <v>1240</v>
      </c>
      <c r="C806" s="666"/>
      <c r="D806" s="666"/>
      <c r="E806" s="288"/>
      <c r="F806" s="308"/>
      <c r="G806" s="288"/>
      <c r="H806" s="288"/>
    </row>
    <row r="807" spans="2:20" x14ac:dyDescent="0.25">
      <c r="B807" s="288"/>
      <c r="C807" s="288"/>
      <c r="D807" s="288"/>
      <c r="E807" s="352"/>
      <c r="F807" s="417"/>
      <c r="G807" s="288"/>
      <c r="H807" s="288"/>
    </row>
    <row r="808" spans="2:20" ht="24.75" customHeight="1" x14ac:dyDescent="0.25">
      <c r="B808" s="418" t="s">
        <v>1241</v>
      </c>
      <c r="C808" s="697"/>
      <c r="D808" s="698"/>
      <c r="E808" s="352"/>
      <c r="F808" s="417"/>
      <c r="G808" s="288"/>
      <c r="H808" s="288"/>
    </row>
    <row r="809" spans="2:20" ht="31.5" customHeight="1" x14ac:dyDescent="0.25">
      <c r="B809" s="666" t="s">
        <v>1240</v>
      </c>
      <c r="C809" s="666"/>
      <c r="D809" s="666"/>
      <c r="E809" s="352"/>
      <c r="K809" s="419"/>
    </row>
    <row r="810" spans="2:20" ht="27" customHeight="1" x14ac:dyDescent="0.25">
      <c r="B810" s="230" t="s">
        <v>1242</v>
      </c>
      <c r="C810" s="638" t="s">
        <v>1243</v>
      </c>
      <c r="D810" s="638"/>
      <c r="E810" s="352"/>
      <c r="H810" s="420"/>
      <c r="I810" s="340"/>
      <c r="J810" s="409"/>
    </row>
    <row r="811" spans="2:20" ht="18.75" customHeight="1" x14ac:dyDescent="0.25">
      <c r="B811" s="288"/>
      <c r="C811" s="288"/>
      <c r="D811" s="288"/>
      <c r="E811" s="352"/>
      <c r="O811" s="688"/>
      <c r="P811" s="688"/>
      <c r="Q811" s="687"/>
      <c r="R811" s="687"/>
      <c r="S811" s="687"/>
      <c r="T811" s="687"/>
    </row>
    <row r="812" spans="2:20" ht="15" customHeight="1" x14ac:dyDescent="0.25">
      <c r="B812" s="422" t="s">
        <v>1244</v>
      </c>
      <c r="C812" s="422" t="s">
        <v>1245</v>
      </c>
      <c r="D812" s="422" t="s">
        <v>1246</v>
      </c>
      <c r="E812" s="422" t="s">
        <v>1247</v>
      </c>
      <c r="F812" s="422" t="s">
        <v>1248</v>
      </c>
      <c r="G812" s="422" t="s">
        <v>1249</v>
      </c>
      <c r="O812" s="688"/>
      <c r="P812" s="688"/>
      <c r="Q812" s="687"/>
      <c r="R812" s="687"/>
      <c r="S812" s="687"/>
      <c r="T812" s="687"/>
    </row>
    <row r="813" spans="2:20" x14ac:dyDescent="0.25">
      <c r="B813" s="194" t="s">
        <v>1250</v>
      </c>
      <c r="C813" s="279">
        <v>500000</v>
      </c>
      <c r="D813" s="279">
        <v>500000</v>
      </c>
      <c r="E813" s="279">
        <v>500000</v>
      </c>
      <c r="F813" s="279">
        <v>500000</v>
      </c>
      <c r="G813" s="279">
        <v>500000</v>
      </c>
      <c r="O813" s="688"/>
      <c r="P813" s="688"/>
      <c r="Q813" s="687"/>
      <c r="R813" s="687"/>
      <c r="S813" s="687"/>
      <c r="T813" s="687"/>
    </row>
    <row r="814" spans="2:20" x14ac:dyDescent="0.25">
      <c r="B814" s="194" t="s">
        <v>1251</v>
      </c>
      <c r="C814" s="279">
        <v>750000</v>
      </c>
      <c r="D814" s="279">
        <v>750000</v>
      </c>
      <c r="E814" s="279">
        <v>1000000</v>
      </c>
      <c r="F814" s="279">
        <v>1000000</v>
      </c>
      <c r="G814" s="279">
        <v>500000</v>
      </c>
      <c r="O814" s="421"/>
      <c r="P814" s="421"/>
      <c r="Q814" s="419"/>
      <c r="R814" s="419"/>
      <c r="S814" s="419"/>
      <c r="T814" s="419"/>
    </row>
    <row r="815" spans="2:20" x14ac:dyDescent="0.25">
      <c r="B815" s="194" t="s">
        <v>1252</v>
      </c>
      <c r="C815" s="279">
        <v>2300000</v>
      </c>
      <c r="D815" s="279">
        <v>2300000</v>
      </c>
      <c r="E815" s="279">
        <v>2300000</v>
      </c>
      <c r="F815" s="279">
        <v>2300000</v>
      </c>
      <c r="G815" s="279">
        <v>2300000</v>
      </c>
      <c r="O815" s="688"/>
      <c r="P815" s="688"/>
      <c r="Q815" s="687"/>
      <c r="R815" s="687"/>
      <c r="S815" s="687"/>
      <c r="T815" s="687"/>
    </row>
    <row r="816" spans="2:20" ht="14.1" customHeight="1" x14ac:dyDescent="0.25">
      <c r="B816" s="194" t="s">
        <v>1253</v>
      </c>
      <c r="C816" s="279">
        <v>10000000</v>
      </c>
      <c r="D816" s="279">
        <v>8000000</v>
      </c>
      <c r="E816" s="279">
        <v>12000000</v>
      </c>
      <c r="F816" s="279">
        <v>5000000</v>
      </c>
      <c r="G816" s="279">
        <v>3000000</v>
      </c>
      <c r="O816" s="688"/>
      <c r="P816" s="688"/>
      <c r="Q816" s="687"/>
      <c r="R816" s="687"/>
      <c r="S816" s="687"/>
      <c r="T816" s="687"/>
    </row>
    <row r="817" spans="2:20" x14ac:dyDescent="0.25">
      <c r="B817" s="194" t="s">
        <v>1254</v>
      </c>
      <c r="C817" s="279">
        <v>10000000</v>
      </c>
      <c r="D817" s="279">
        <v>8000000</v>
      </c>
      <c r="E817" s="279">
        <v>12000000</v>
      </c>
      <c r="F817" s="279">
        <v>5000000</v>
      </c>
      <c r="G817" s="279">
        <v>3000000</v>
      </c>
      <c r="O817" s="688"/>
      <c r="P817" s="688"/>
      <c r="Q817" s="687"/>
      <c r="R817" s="687"/>
      <c r="S817" s="687"/>
      <c r="T817" s="687"/>
    </row>
    <row r="818" spans="2:20" x14ac:dyDescent="0.25">
      <c r="B818" s="194" t="s">
        <v>1255</v>
      </c>
      <c r="C818" s="279">
        <v>2000000</v>
      </c>
      <c r="D818" s="279">
        <v>2000000</v>
      </c>
      <c r="E818" s="279">
        <v>2000000</v>
      </c>
      <c r="F818" s="279">
        <v>2000000</v>
      </c>
      <c r="G818" s="279">
        <v>2000000</v>
      </c>
      <c r="O818" s="421"/>
      <c r="P818" s="421"/>
      <c r="Q818" s="419"/>
      <c r="R818" s="419"/>
      <c r="S818" s="419"/>
      <c r="T818" s="419"/>
    </row>
    <row r="819" spans="2:20" x14ac:dyDescent="0.25">
      <c r="B819" s="194" t="s">
        <v>1256</v>
      </c>
      <c r="C819" s="279">
        <v>900000</v>
      </c>
      <c r="D819" s="279">
        <v>900000</v>
      </c>
      <c r="E819" s="279">
        <v>900000</v>
      </c>
      <c r="F819" s="279">
        <v>900000</v>
      </c>
      <c r="G819" s="279">
        <v>900000</v>
      </c>
      <c r="O819" s="688"/>
      <c r="P819" s="688"/>
      <c r="Q819" s="687"/>
      <c r="R819" s="687"/>
      <c r="S819" s="687"/>
      <c r="T819" s="687"/>
    </row>
    <row r="820" spans="2:20" x14ac:dyDescent="0.25">
      <c r="B820" s="423" t="s">
        <v>990</v>
      </c>
      <c r="C820" s="305">
        <f>SUM(C813:C819)</f>
        <v>26450000</v>
      </c>
      <c r="D820" s="305">
        <f>SUM(D813:D819)</f>
        <v>22450000</v>
      </c>
      <c r="E820" s="305">
        <f>SUM(E813:E819)</f>
        <v>30700000</v>
      </c>
      <c r="F820" s="305">
        <f>SUM(F813:F819)</f>
        <v>16700000</v>
      </c>
      <c r="G820" s="305">
        <f>SUM(G813:G819)</f>
        <v>12200000</v>
      </c>
      <c r="O820" s="688"/>
      <c r="P820" s="688"/>
      <c r="Q820" s="687"/>
      <c r="R820" s="687"/>
      <c r="S820" s="687"/>
      <c r="T820" s="687"/>
    </row>
    <row r="821" spans="2:20" ht="27" customHeight="1" x14ac:dyDescent="0.25">
      <c r="B821" s="191" t="s">
        <v>1257</v>
      </c>
      <c r="C821" s="288" t="s">
        <v>1184</v>
      </c>
      <c r="D821" s="288"/>
      <c r="E821" s="352"/>
      <c r="F821" s="424"/>
      <c r="O821" s="688"/>
      <c r="P821" s="688"/>
      <c r="Q821" s="687"/>
      <c r="R821" s="687"/>
      <c r="S821" s="687"/>
      <c r="T821" s="687"/>
    </row>
    <row r="822" spans="2:20" ht="15.95" customHeight="1" x14ac:dyDescent="0.25">
      <c r="C822" s="352"/>
      <c r="D822" s="352"/>
      <c r="E822" s="352"/>
      <c r="F822" s="352"/>
      <c r="I822" s="695" t="s">
        <v>1258</v>
      </c>
      <c r="J822" s="695"/>
      <c r="K822" s="695" t="s">
        <v>1259</v>
      </c>
      <c r="L822" s="695"/>
      <c r="M822" s="695"/>
      <c r="O822" s="421"/>
      <c r="P822" s="421"/>
      <c r="Q822" s="419"/>
      <c r="R822" s="419"/>
      <c r="S822" s="419"/>
      <c r="T822" s="419"/>
    </row>
    <row r="823" spans="2:20" ht="41.1" customHeight="1" x14ac:dyDescent="0.25">
      <c r="B823" s="230" t="s">
        <v>1260</v>
      </c>
      <c r="C823" s="636" t="s">
        <v>1261</v>
      </c>
      <c r="D823" s="636"/>
      <c r="E823" s="636"/>
      <c r="I823" s="695"/>
      <c r="J823" s="695"/>
      <c r="K823" s="695"/>
      <c r="L823" s="695"/>
      <c r="M823" s="695"/>
      <c r="O823" s="425"/>
      <c r="P823" s="425"/>
      <c r="Q823" s="687"/>
      <c r="R823" s="687"/>
      <c r="S823" s="687"/>
      <c r="T823" s="687"/>
    </row>
    <row r="824" spans="2:20" x14ac:dyDescent="0.25">
      <c r="B824" s="288"/>
      <c r="C824" s="288"/>
      <c r="D824" s="288"/>
      <c r="E824" s="288"/>
      <c r="K824" s="409"/>
      <c r="L824" s="409"/>
      <c r="M824" s="409"/>
      <c r="O824" s="425"/>
      <c r="P824" s="425"/>
      <c r="Q824" s="687"/>
      <c r="R824" s="687"/>
      <c r="S824" s="687"/>
      <c r="T824" s="687"/>
    </row>
    <row r="825" spans="2:20" ht="25.5" customHeight="1" x14ac:dyDescent="0.25">
      <c r="B825" s="230" t="s">
        <v>1262</v>
      </c>
      <c r="C825" s="288"/>
      <c r="D825" s="288"/>
      <c r="E825" s="288"/>
      <c r="I825" s="704" t="s">
        <v>1223</v>
      </c>
      <c r="J825" s="708" t="s">
        <v>1263</v>
      </c>
      <c r="K825" s="708" t="s">
        <v>1264</v>
      </c>
      <c r="L825" s="693" t="s">
        <v>1265</v>
      </c>
      <c r="M825" s="693" t="s">
        <v>1266</v>
      </c>
      <c r="Q825" s="687"/>
      <c r="R825" s="687"/>
      <c r="S825" s="687"/>
      <c r="T825" s="687"/>
    </row>
    <row r="826" spans="2:20" ht="44.1" customHeight="1" x14ac:dyDescent="0.25">
      <c r="B826" s="422" t="s">
        <v>1244</v>
      </c>
      <c r="C826" s="422" t="s">
        <v>1267</v>
      </c>
      <c r="D826" s="422" t="s">
        <v>1268</v>
      </c>
      <c r="E826" s="422" t="s">
        <v>1269</v>
      </c>
      <c r="F826" s="422" t="s">
        <v>1270</v>
      </c>
      <c r="I826" s="705"/>
      <c r="J826" s="708"/>
      <c r="K826" s="708"/>
      <c r="L826" s="694"/>
      <c r="M826" s="694"/>
      <c r="Q826" s="419"/>
      <c r="R826" s="419"/>
      <c r="S826" s="419"/>
      <c r="T826" s="419"/>
    </row>
    <row r="827" spans="2:20" ht="23.1" customHeight="1" x14ac:dyDescent="0.25">
      <c r="B827" s="426" t="s">
        <v>1271</v>
      </c>
      <c r="C827" s="427">
        <v>10000000000</v>
      </c>
      <c r="D827" s="427">
        <v>3000000000</v>
      </c>
      <c r="E827" s="427">
        <v>1000000000</v>
      </c>
      <c r="F827" s="427">
        <v>2000000000</v>
      </c>
      <c r="I827" s="703" t="s">
        <v>1272</v>
      </c>
      <c r="J827" s="429" t="s">
        <v>1273</v>
      </c>
      <c r="K827" s="689">
        <v>0.11700000000000001</v>
      </c>
      <c r="L827" s="689">
        <v>0.05</v>
      </c>
      <c r="M827" s="689">
        <v>2.5999999999999999E-2</v>
      </c>
      <c r="Q827" s="687"/>
      <c r="R827" s="687"/>
      <c r="S827" s="687"/>
      <c r="T827" s="687"/>
    </row>
    <row r="828" spans="2:20" ht="24" customHeight="1" x14ac:dyDescent="0.25">
      <c r="B828" s="430" t="s">
        <v>1274</v>
      </c>
      <c r="C828" s="431">
        <v>1200000000</v>
      </c>
      <c r="D828" s="431">
        <v>250000000</v>
      </c>
      <c r="E828" s="431">
        <v>100000000</v>
      </c>
      <c r="F828" s="431">
        <v>200000000</v>
      </c>
      <c r="I828" s="703"/>
      <c r="J828" s="429" t="s">
        <v>1275</v>
      </c>
      <c r="K828" s="690"/>
      <c r="L828" s="690"/>
      <c r="M828" s="690"/>
      <c r="Q828" s="687"/>
      <c r="R828" s="687"/>
      <c r="S828" s="687"/>
      <c r="T828" s="687"/>
    </row>
    <row r="829" spans="2:20" ht="23.1" customHeight="1" x14ac:dyDescent="0.25">
      <c r="B829" s="430" t="s">
        <v>1276</v>
      </c>
      <c r="C829" s="432">
        <v>500000000</v>
      </c>
      <c r="D829" s="432">
        <v>200000000</v>
      </c>
      <c r="E829" s="432">
        <v>100000000</v>
      </c>
      <c r="F829" s="432">
        <v>200000000</v>
      </c>
      <c r="H829" s="284"/>
      <c r="I829" s="703"/>
      <c r="J829" s="429" t="s">
        <v>1277</v>
      </c>
      <c r="K829" s="691" t="s">
        <v>1278</v>
      </c>
      <c r="L829" s="689">
        <v>0.06</v>
      </c>
      <c r="M829" s="689">
        <v>2.5999999999999999E-2</v>
      </c>
      <c r="Q829" s="687"/>
      <c r="R829" s="687"/>
      <c r="S829" s="687"/>
      <c r="T829" s="687"/>
    </row>
    <row r="830" spans="2:20" ht="24" customHeight="1" x14ac:dyDescent="0.25">
      <c r="B830" s="288" t="s">
        <v>1184</v>
      </c>
      <c r="C830" s="433"/>
      <c r="D830" s="433"/>
      <c r="E830" s="291"/>
      <c r="F830" s="434"/>
      <c r="I830" s="703"/>
      <c r="J830" s="429" t="s">
        <v>1279</v>
      </c>
      <c r="K830" s="692"/>
      <c r="L830" s="690"/>
      <c r="M830" s="690"/>
      <c r="Q830" s="419"/>
      <c r="R830" s="419"/>
      <c r="S830" s="419"/>
      <c r="T830" s="419"/>
    </row>
    <row r="831" spans="2:20" ht="21" customHeight="1" x14ac:dyDescent="0.25">
      <c r="I831" s="703"/>
      <c r="J831" s="429" t="s">
        <v>1280</v>
      </c>
      <c r="K831" s="435" t="s">
        <v>1281</v>
      </c>
      <c r="L831" s="435" t="s">
        <v>1282</v>
      </c>
      <c r="M831" s="436">
        <v>2.5999999999999999E-2</v>
      </c>
    </row>
    <row r="832" spans="2:20" ht="32.1" customHeight="1" x14ac:dyDescent="0.25">
      <c r="B832" s="230" t="s">
        <v>1283</v>
      </c>
      <c r="C832" s="433"/>
      <c r="D832" s="433"/>
      <c r="E832" s="291"/>
      <c r="F832" s="434"/>
      <c r="I832" s="703" t="s">
        <v>1284</v>
      </c>
      <c r="J832" s="429" t="s">
        <v>1273</v>
      </c>
      <c r="K832" s="436">
        <v>0.107</v>
      </c>
      <c r="L832" s="436">
        <v>0.04</v>
      </c>
      <c r="M832" s="436">
        <v>3.5000000000000003E-2</v>
      </c>
    </row>
    <row r="833" spans="2:13" ht="27" customHeight="1" x14ac:dyDescent="0.25">
      <c r="B833" s="422" t="s">
        <v>1244</v>
      </c>
      <c r="C833" s="422" t="s">
        <v>980</v>
      </c>
      <c r="D833" s="433"/>
      <c r="E833" s="291"/>
      <c r="F833" s="434"/>
      <c r="H833" s="437"/>
      <c r="I833" s="703"/>
      <c r="J833" s="429" t="s">
        <v>1277</v>
      </c>
      <c r="K833" s="706" t="s">
        <v>1285</v>
      </c>
      <c r="L833" s="707">
        <v>0.05</v>
      </c>
      <c r="M833" s="707">
        <v>2.5999999999999999E-2</v>
      </c>
    </row>
    <row r="834" spans="2:13" ht="23.1" customHeight="1" x14ac:dyDescent="0.25">
      <c r="B834" s="438" t="s">
        <v>1286</v>
      </c>
      <c r="C834" s="279">
        <v>300000000</v>
      </c>
      <c r="D834" s="433"/>
      <c r="E834" s="291"/>
      <c r="F834" s="434"/>
      <c r="H834" s="437"/>
      <c r="I834" s="703"/>
      <c r="J834" s="429" t="s">
        <v>1279</v>
      </c>
      <c r="K834" s="706"/>
      <c r="L834" s="707"/>
      <c r="M834" s="707"/>
    </row>
    <row r="835" spans="2:13" x14ac:dyDescent="0.25">
      <c r="B835" s="423" t="s">
        <v>990</v>
      </c>
      <c r="C835" s="305">
        <f>SUM(C834)</f>
        <v>300000000</v>
      </c>
      <c r="D835" s="433"/>
      <c r="E835" s="291"/>
      <c r="F835" s="434"/>
      <c r="I835" s="703"/>
      <c r="J835" s="429" t="s">
        <v>1280</v>
      </c>
      <c r="K835" s="436">
        <v>0.09</v>
      </c>
      <c r="L835" s="436">
        <v>4.2000000000000003E-2</v>
      </c>
      <c r="M835" s="436">
        <v>2.5999999999999999E-2</v>
      </c>
    </row>
    <row r="836" spans="2:13" ht="28.5" x14ac:dyDescent="0.25">
      <c r="B836" s="439" t="s">
        <v>1287</v>
      </c>
      <c r="C836" s="408"/>
      <c r="D836" s="433"/>
      <c r="E836" s="291"/>
      <c r="F836" s="434"/>
      <c r="I836" s="703"/>
      <c r="J836" s="428" t="s">
        <v>1288</v>
      </c>
      <c r="K836" s="436">
        <v>0.1</v>
      </c>
      <c r="L836" s="436">
        <v>5.1999999999999998E-2</v>
      </c>
      <c r="M836" s="436">
        <v>3.5000000000000003E-2</v>
      </c>
    </row>
    <row r="837" spans="2:13" ht="28.5" x14ac:dyDescent="0.25">
      <c r="B837" s="440"/>
      <c r="C837" s="441"/>
      <c r="D837" s="433"/>
      <c r="E837" s="291"/>
      <c r="F837" s="434"/>
      <c r="I837" s="703"/>
      <c r="J837" s="428" t="s">
        <v>1289</v>
      </c>
      <c r="K837" s="436">
        <v>0.1</v>
      </c>
      <c r="L837" s="436" t="s">
        <v>1290</v>
      </c>
      <c r="M837" s="436">
        <v>2.5999999999999999E-2</v>
      </c>
    </row>
    <row r="838" spans="2:13" ht="27" customHeight="1" x14ac:dyDescent="0.25">
      <c r="B838" s="230" t="s">
        <v>1291</v>
      </c>
      <c r="C838" s="433"/>
      <c r="D838" s="433"/>
      <c r="E838" s="291"/>
      <c r="F838" s="434"/>
      <c r="I838" s="703" t="s">
        <v>1292</v>
      </c>
      <c r="J838" s="429" t="s">
        <v>1293</v>
      </c>
      <c r="K838" s="689">
        <v>0.08</v>
      </c>
      <c r="L838" s="689">
        <v>1.4999999999999999E-2</v>
      </c>
      <c r="M838" s="689">
        <v>8.9999999999999993E-3</v>
      </c>
    </row>
    <row r="839" spans="2:13" ht="21" customHeight="1" x14ac:dyDescent="0.25">
      <c r="B839" s="422" t="s">
        <v>1244</v>
      </c>
      <c r="C839" s="422" t="s">
        <v>980</v>
      </c>
      <c r="D839" s="442"/>
      <c r="E839" s="288"/>
      <c r="I839" s="703"/>
      <c r="J839" s="429" t="s">
        <v>1280</v>
      </c>
      <c r="K839" s="690"/>
      <c r="L839" s="690"/>
      <c r="M839" s="690"/>
    </row>
    <row r="840" spans="2:13" ht="28.5" customHeight="1" x14ac:dyDescent="0.25">
      <c r="B840" s="438" t="s">
        <v>1294</v>
      </c>
      <c r="C840" s="279">
        <f>13000000*2</f>
        <v>26000000</v>
      </c>
      <c r="F840" s="191"/>
      <c r="I840" s="703"/>
      <c r="J840" s="429" t="s">
        <v>1277</v>
      </c>
      <c r="K840" s="689">
        <v>0.09</v>
      </c>
      <c r="L840" s="689" t="s">
        <v>1295</v>
      </c>
      <c r="M840" s="689">
        <v>8.9999999999999993E-3</v>
      </c>
    </row>
    <row r="841" spans="2:13" ht="30.95" customHeight="1" x14ac:dyDescent="0.25">
      <c r="B841" s="438" t="s">
        <v>1296</v>
      </c>
      <c r="C841" s="279">
        <v>555500000</v>
      </c>
      <c r="F841" s="191"/>
      <c r="I841" s="703"/>
      <c r="J841" s="429" t="s">
        <v>1279</v>
      </c>
      <c r="K841" s="690"/>
      <c r="L841" s="690"/>
      <c r="M841" s="690"/>
    </row>
    <row r="842" spans="2:13" ht="24.95" customHeight="1" x14ac:dyDescent="0.25">
      <c r="B842" s="438" t="s">
        <v>1297</v>
      </c>
      <c r="C842" s="279">
        <v>21990000</v>
      </c>
      <c r="F842" s="191"/>
      <c r="I842" s="703"/>
      <c r="J842" s="428" t="s">
        <v>1288</v>
      </c>
      <c r="K842" s="436">
        <v>0.09</v>
      </c>
      <c r="L842" s="436">
        <v>3.1E-2</v>
      </c>
      <c r="M842" s="436">
        <v>2.5999999999999999E-2</v>
      </c>
    </row>
    <row r="843" spans="2:13" ht="19.5" customHeight="1" x14ac:dyDescent="0.25">
      <c r="B843" s="423" t="s">
        <v>990</v>
      </c>
      <c r="C843" s="305">
        <f>SUM(C840:C842)</f>
        <v>603490000</v>
      </c>
      <c r="F843" s="191"/>
      <c r="I843" s="703"/>
      <c r="J843" s="428" t="s">
        <v>1289</v>
      </c>
      <c r="K843" s="436">
        <v>0.09</v>
      </c>
      <c r="L843" s="436">
        <v>5.0000000000000001E-3</v>
      </c>
      <c r="M843" s="436">
        <v>8.9999999999999993E-3</v>
      </c>
    </row>
    <row r="844" spans="2:13" ht="21.75" customHeight="1" x14ac:dyDescent="0.25">
      <c r="B844" s="423" t="s">
        <v>968</v>
      </c>
      <c r="C844" s="305">
        <v>603500000</v>
      </c>
      <c r="F844" s="191"/>
      <c r="I844" s="443"/>
      <c r="J844" s="443"/>
      <c r="K844" s="444"/>
      <c r="L844" s="444"/>
      <c r="M844" s="444"/>
    </row>
    <row r="845" spans="2:13" ht="28.5" x14ac:dyDescent="0.25">
      <c r="B845" s="439" t="s">
        <v>1287</v>
      </c>
      <c r="C845" s="433"/>
      <c r="F845" s="191"/>
    </row>
    <row r="846" spans="2:13" x14ac:dyDescent="0.25">
      <c r="B846" s="440"/>
      <c r="C846" s="441"/>
      <c r="F846" s="191"/>
    </row>
    <row r="847" spans="2:13" ht="39.950000000000003" customHeight="1" x14ac:dyDescent="0.25">
      <c r="B847" s="230" t="s">
        <v>1298</v>
      </c>
      <c r="C847" s="636" t="s">
        <v>1299</v>
      </c>
      <c r="D847" s="636"/>
      <c r="E847" s="433"/>
      <c r="F847" s="433"/>
    </row>
    <row r="848" spans="2:13" x14ac:dyDescent="0.25">
      <c r="B848" s="288"/>
      <c r="C848" s="288"/>
      <c r="D848" s="288"/>
      <c r="E848" s="433"/>
      <c r="F848" s="433"/>
    </row>
    <row r="849" spans="2:7" x14ac:dyDescent="0.25">
      <c r="B849" s="422" t="s">
        <v>920</v>
      </c>
      <c r="C849" s="422" t="s">
        <v>1245</v>
      </c>
      <c r="D849" s="422" t="s">
        <v>1246</v>
      </c>
      <c r="E849" s="422" t="s">
        <v>1247</v>
      </c>
      <c r="F849" s="422" t="s">
        <v>1248</v>
      </c>
      <c r="G849" s="422" t="s">
        <v>1249</v>
      </c>
    </row>
    <row r="850" spans="2:7" x14ac:dyDescent="0.25">
      <c r="B850" s="320" t="s">
        <v>1300</v>
      </c>
      <c r="C850" s="279">
        <v>2000000</v>
      </c>
      <c r="D850" s="279">
        <v>1000000</v>
      </c>
      <c r="E850" s="279">
        <v>2000000</v>
      </c>
      <c r="F850" s="279">
        <v>1000000</v>
      </c>
      <c r="G850" s="279">
        <v>1000000</v>
      </c>
    </row>
    <row r="851" spans="2:7" x14ac:dyDescent="0.25">
      <c r="B851" s="320" t="s">
        <v>1301</v>
      </c>
      <c r="C851" s="279">
        <v>12000000</v>
      </c>
      <c r="D851" s="279">
        <v>12000000</v>
      </c>
      <c r="E851" s="279">
        <v>12000000</v>
      </c>
      <c r="F851" s="279">
        <v>12000000</v>
      </c>
      <c r="G851" s="279">
        <v>12000000</v>
      </c>
    </row>
    <row r="852" spans="2:7" x14ac:dyDescent="0.25">
      <c r="B852" s="423" t="s">
        <v>990</v>
      </c>
      <c r="C852" s="305">
        <f>SUM(C850:C851)</f>
        <v>14000000</v>
      </c>
      <c r="D852" s="305">
        <f>SUM(D850:D851)</f>
        <v>13000000</v>
      </c>
      <c r="E852" s="305">
        <f>SUM(E850:E851)</f>
        <v>14000000</v>
      </c>
      <c r="F852" s="305">
        <f>SUM(F850:F851)</f>
        <v>13000000</v>
      </c>
      <c r="G852" s="305">
        <f>SUM(G850:G851)</f>
        <v>13000000</v>
      </c>
    </row>
    <row r="853" spans="2:7" ht="28.5" x14ac:dyDescent="0.25">
      <c r="B853" s="191" t="s">
        <v>1302</v>
      </c>
      <c r="C853" s="242" t="s">
        <v>1184</v>
      </c>
      <c r="D853" s="288"/>
      <c r="E853" s="352"/>
    </row>
    <row r="854" spans="2:7" x14ac:dyDescent="0.25">
      <c r="B854" s="288"/>
      <c r="C854" s="288"/>
      <c r="D854" s="288"/>
      <c r="E854" s="352"/>
    </row>
    <row r="855" spans="2:7" ht="42.75" x14ac:dyDescent="0.25">
      <c r="B855" s="445" t="s">
        <v>1303</v>
      </c>
      <c r="C855" s="638" t="s">
        <v>1304</v>
      </c>
      <c r="D855" s="638"/>
      <c r="E855" s="295"/>
    </row>
    <row r="856" spans="2:7" x14ac:dyDescent="0.25">
      <c r="B856" s="288"/>
      <c r="C856" s="288"/>
      <c r="D856" s="288"/>
      <c r="E856" s="352"/>
    </row>
    <row r="857" spans="2:7" ht="15" customHeight="1" x14ac:dyDescent="0.25">
      <c r="B857" s="726" t="s">
        <v>920</v>
      </c>
      <c r="C857" s="422" t="s">
        <v>1305</v>
      </c>
      <c r="D857" s="422" t="s">
        <v>1306</v>
      </c>
      <c r="E857" s="352"/>
    </row>
    <row r="858" spans="2:7" x14ac:dyDescent="0.25">
      <c r="B858" s="726"/>
      <c r="C858" s="422" t="s">
        <v>980</v>
      </c>
      <c r="D858" s="422" t="s">
        <v>980</v>
      </c>
      <c r="E858" s="352"/>
    </row>
    <row r="859" spans="2:7" ht="28.5" x14ac:dyDescent="0.25">
      <c r="B859" s="310" t="s">
        <v>1307</v>
      </c>
      <c r="C859" s="446">
        <v>50000000</v>
      </c>
      <c r="D859" s="446">
        <v>80000000</v>
      </c>
      <c r="E859" s="352"/>
    </row>
    <row r="860" spans="2:7" ht="28.5" x14ac:dyDescent="0.25">
      <c r="B860" s="191" t="s">
        <v>1302</v>
      </c>
      <c r="C860" s="242" t="s">
        <v>1184</v>
      </c>
      <c r="D860" s="447"/>
      <c r="E860" s="352"/>
    </row>
    <row r="861" spans="2:7" x14ac:dyDescent="0.25">
      <c r="B861" s="288"/>
      <c r="C861" s="448"/>
      <c r="D861" s="447"/>
      <c r="E861" s="352"/>
    </row>
    <row r="862" spans="2:7" ht="42.75" x14ac:dyDescent="0.25">
      <c r="B862" s="230" t="s">
        <v>1308</v>
      </c>
      <c r="C862" s="677" t="s">
        <v>1309</v>
      </c>
      <c r="D862" s="677"/>
      <c r="E862" s="295"/>
    </row>
    <row r="863" spans="2:7" x14ac:dyDescent="0.25">
      <c r="B863" s="288"/>
      <c r="C863" s="447"/>
      <c r="D863" s="447"/>
      <c r="E863" s="352"/>
    </row>
    <row r="864" spans="2:7" x14ac:dyDescent="0.25">
      <c r="B864" s="422" t="s">
        <v>920</v>
      </c>
      <c r="C864" s="449" t="s">
        <v>980</v>
      </c>
      <c r="D864" s="447"/>
      <c r="E864" s="352"/>
    </row>
    <row r="865" spans="2:12" ht="26.1" customHeight="1" x14ac:dyDescent="0.25">
      <c r="B865" s="320" t="s">
        <v>1310</v>
      </c>
      <c r="C865" s="450">
        <v>80000000</v>
      </c>
      <c r="D865" s="447"/>
      <c r="E865" s="352"/>
      <c r="J865" s="417"/>
      <c r="K865" s="288"/>
      <c r="L865" s="288"/>
    </row>
    <row r="866" spans="2:12" x14ac:dyDescent="0.25">
      <c r="B866" s="242" t="s">
        <v>1184</v>
      </c>
      <c r="C866" s="288"/>
      <c r="D866" s="288"/>
      <c r="E866" s="352"/>
      <c r="J866" s="417"/>
      <c r="K866" s="288"/>
      <c r="L866" s="288"/>
    </row>
    <row r="867" spans="2:12" x14ac:dyDescent="0.25">
      <c r="B867" s="242"/>
      <c r="C867" s="288"/>
      <c r="D867" s="288"/>
      <c r="E867" s="352"/>
      <c r="J867" s="417"/>
      <c r="K867" s="288"/>
      <c r="L867" s="288"/>
    </row>
    <row r="868" spans="2:12" ht="28.5" x14ac:dyDescent="0.25">
      <c r="B868" s="230" t="s">
        <v>1311</v>
      </c>
      <c r="C868" s="288"/>
      <c r="D868" s="288"/>
      <c r="E868" s="352"/>
      <c r="J868" s="417"/>
      <c r="K868" s="288"/>
      <c r="L868" s="288"/>
    </row>
    <row r="869" spans="2:12" ht="12.95" customHeight="1" x14ac:dyDescent="0.25">
      <c r="B869" s="242"/>
      <c r="C869" s="288"/>
      <c r="D869" s="288"/>
      <c r="E869" s="352"/>
      <c r="J869" s="417"/>
      <c r="K869" s="288"/>
      <c r="L869" s="288"/>
    </row>
    <row r="870" spans="2:12" ht="12.95" customHeight="1" x14ac:dyDescent="0.25">
      <c r="B870" s="422" t="s">
        <v>920</v>
      </c>
      <c r="C870" s="449" t="s">
        <v>980</v>
      </c>
      <c r="D870" s="288"/>
      <c r="E870" s="352"/>
      <c r="J870" s="417"/>
      <c r="K870" s="288"/>
      <c r="L870" s="288"/>
    </row>
    <row r="871" spans="2:12" ht="14.1" customHeight="1" x14ac:dyDescent="0.25">
      <c r="B871" s="320" t="s">
        <v>1312</v>
      </c>
      <c r="C871" s="279">
        <f>300000*10</f>
        <v>3000000</v>
      </c>
      <c r="D871" s="288"/>
      <c r="E871" s="352"/>
      <c r="J871" s="417"/>
      <c r="K871" s="288"/>
      <c r="L871" s="288"/>
    </row>
    <row r="872" spans="2:12" x14ac:dyDescent="0.25">
      <c r="B872" s="320" t="s">
        <v>1252</v>
      </c>
      <c r="C872" s="279">
        <f>150000*10</f>
        <v>1500000</v>
      </c>
      <c r="D872" s="288"/>
      <c r="E872" s="352"/>
      <c r="J872" s="417"/>
      <c r="K872" s="288"/>
      <c r="L872" s="288"/>
    </row>
    <row r="873" spans="2:12" ht="28.5" x14ac:dyDescent="0.25">
      <c r="B873" s="320" t="s">
        <v>1313</v>
      </c>
      <c r="C873" s="279">
        <f>400000*10</f>
        <v>4000000</v>
      </c>
      <c r="D873" s="288"/>
      <c r="E873" s="352"/>
      <c r="J873" s="417"/>
      <c r="K873" s="288"/>
      <c r="L873" s="288"/>
    </row>
    <row r="874" spans="2:12" x14ac:dyDescent="0.25">
      <c r="B874" s="320" t="s">
        <v>1314</v>
      </c>
      <c r="C874" s="279">
        <f>400000*10</f>
        <v>4000000</v>
      </c>
      <c r="D874" s="288"/>
      <c r="E874" s="352"/>
      <c r="J874" s="417"/>
      <c r="K874" s="288"/>
      <c r="L874" s="288"/>
    </row>
    <row r="875" spans="2:12" x14ac:dyDescent="0.25">
      <c r="B875" s="423" t="s">
        <v>990</v>
      </c>
      <c r="C875" s="450">
        <f>SUM(C871:C874)</f>
        <v>12500000</v>
      </c>
      <c r="D875" s="288"/>
      <c r="E875" s="352"/>
      <c r="J875" s="417"/>
      <c r="K875" s="288"/>
      <c r="L875" s="288"/>
    </row>
    <row r="876" spans="2:12" ht="26.1" customHeight="1" x14ac:dyDescent="0.25">
      <c r="B876" s="191" t="s">
        <v>1315</v>
      </c>
      <c r="C876" s="242" t="s">
        <v>1184</v>
      </c>
      <c r="D876" s="288"/>
      <c r="E876" s="352"/>
      <c r="J876" s="417"/>
      <c r="K876" s="288"/>
      <c r="L876" s="288"/>
    </row>
    <row r="877" spans="2:12" x14ac:dyDescent="0.25">
      <c r="B877" s="291"/>
      <c r="C877" s="288"/>
      <c r="D877" s="288"/>
      <c r="E877" s="352"/>
      <c r="J877" s="417"/>
      <c r="K877" s="288"/>
      <c r="L877" s="288"/>
    </row>
    <row r="878" spans="2:12" ht="28.5" x14ac:dyDescent="0.25">
      <c r="B878" s="230" t="s">
        <v>1316</v>
      </c>
      <c r="C878" s="288"/>
      <c r="D878" s="288"/>
      <c r="E878" s="352"/>
      <c r="J878" s="417"/>
      <c r="K878" s="288"/>
      <c r="L878" s="288"/>
    </row>
    <row r="879" spans="2:12" x14ac:dyDescent="0.25">
      <c r="B879" s="242"/>
      <c r="C879" s="288"/>
      <c r="D879" s="288"/>
      <c r="E879" s="352"/>
      <c r="J879" s="417"/>
      <c r="K879" s="288"/>
      <c r="L879" s="288"/>
    </row>
    <row r="880" spans="2:12" x14ac:dyDescent="0.25">
      <c r="B880" s="422" t="s">
        <v>920</v>
      </c>
      <c r="C880" s="449" t="s">
        <v>980</v>
      </c>
      <c r="D880" s="288"/>
      <c r="E880" s="352"/>
      <c r="J880" s="417"/>
      <c r="K880" s="288"/>
      <c r="L880" s="288"/>
    </row>
    <row r="881" spans="2:12" x14ac:dyDescent="0.25">
      <c r="B881" s="320" t="s">
        <v>1317</v>
      </c>
      <c r="C881" s="279">
        <f>1250000*10</f>
        <v>12500000</v>
      </c>
      <c r="D881" s="288"/>
      <c r="E881" s="352"/>
      <c r="J881" s="417"/>
      <c r="K881" s="288"/>
      <c r="L881" s="288"/>
    </row>
    <row r="882" spans="2:12" x14ac:dyDescent="0.25">
      <c r="B882" s="320" t="s">
        <v>1318</v>
      </c>
      <c r="C882" s="279">
        <f>2000000*10</f>
        <v>20000000</v>
      </c>
      <c r="D882" s="288"/>
      <c r="E882" s="352"/>
      <c r="J882" s="417"/>
      <c r="K882" s="288"/>
      <c r="L882" s="288"/>
    </row>
    <row r="883" spans="2:12" x14ac:dyDescent="0.25">
      <c r="B883" s="320" t="s">
        <v>1319</v>
      </c>
      <c r="C883" s="279">
        <f>2000000*10</f>
        <v>20000000</v>
      </c>
      <c r="D883" s="288"/>
      <c r="E883" s="352"/>
      <c r="J883" s="417"/>
      <c r="K883" s="288"/>
      <c r="L883" s="288"/>
    </row>
    <row r="884" spans="2:12" x14ac:dyDescent="0.25">
      <c r="B884" s="320" t="s">
        <v>1320</v>
      </c>
      <c r="C884" s="279">
        <f>1000000*10</f>
        <v>10000000</v>
      </c>
      <c r="D884" s="288"/>
      <c r="E884" s="352"/>
      <c r="J884" s="417"/>
      <c r="K884" s="288"/>
      <c r="L884" s="288"/>
    </row>
    <row r="885" spans="2:12" x14ac:dyDescent="0.25">
      <c r="B885" s="320" t="s">
        <v>1321</v>
      </c>
      <c r="C885" s="279">
        <f>7000000*10</f>
        <v>70000000</v>
      </c>
      <c r="D885" s="288"/>
      <c r="E885" s="352"/>
      <c r="J885" s="417"/>
      <c r="K885" s="288"/>
      <c r="L885" s="288"/>
    </row>
    <row r="886" spans="2:12" x14ac:dyDescent="0.25">
      <c r="B886" s="423" t="s">
        <v>990</v>
      </c>
      <c r="C886" s="450">
        <f>SUM(C881:C885)</f>
        <v>132500000</v>
      </c>
      <c r="D886" s="288"/>
      <c r="E886" s="352"/>
      <c r="J886" s="417"/>
      <c r="K886" s="288"/>
      <c r="L886" s="288"/>
    </row>
    <row r="887" spans="2:12" ht="28.5" x14ac:dyDescent="0.25">
      <c r="B887" s="191" t="s">
        <v>1315</v>
      </c>
      <c r="C887" s="242" t="s">
        <v>1184</v>
      </c>
      <c r="D887" s="288"/>
      <c r="E887" s="352"/>
      <c r="J887" s="417"/>
      <c r="K887" s="288"/>
      <c r="L887" s="288"/>
    </row>
    <row r="888" spans="2:12" x14ac:dyDescent="0.25">
      <c r="B888" s="242"/>
      <c r="C888" s="288"/>
      <c r="D888" s="288"/>
      <c r="E888" s="352"/>
      <c r="J888" s="417"/>
      <c r="K888" s="288"/>
      <c r="L888" s="288"/>
    </row>
    <row r="889" spans="2:12" ht="42.75" x14ac:dyDescent="0.25">
      <c r="B889" s="230" t="s">
        <v>1322</v>
      </c>
      <c r="C889" s="288"/>
      <c r="D889" s="288"/>
      <c r="E889" s="352"/>
      <c r="J889" s="417"/>
      <c r="K889" s="288"/>
      <c r="L889" s="288"/>
    </row>
    <row r="890" spans="2:12" x14ac:dyDescent="0.25">
      <c r="B890" s="242"/>
      <c r="C890" s="288"/>
      <c r="D890" s="288"/>
      <c r="E890" s="352"/>
      <c r="J890" s="417"/>
      <c r="K890" s="288"/>
      <c r="L890" s="288"/>
    </row>
    <row r="891" spans="2:12" x14ac:dyDescent="0.25">
      <c r="B891" s="422" t="s">
        <v>1244</v>
      </c>
      <c r="C891" s="449" t="s">
        <v>980</v>
      </c>
      <c r="D891" s="288"/>
      <c r="E891" s="352"/>
      <c r="J891" s="417"/>
      <c r="K891" s="288"/>
      <c r="L891" s="288"/>
    </row>
    <row r="892" spans="2:12" ht="42.75" x14ac:dyDescent="0.25">
      <c r="B892" s="320" t="s">
        <v>1323</v>
      </c>
      <c r="C892" s="279">
        <f>+G216*1</f>
        <v>7714000</v>
      </c>
      <c r="D892" s="288"/>
      <c r="E892" s="352"/>
      <c r="J892" s="417"/>
      <c r="K892" s="288"/>
      <c r="L892" s="288"/>
    </row>
    <row r="893" spans="2:12" x14ac:dyDescent="0.25">
      <c r="B893" s="320" t="s">
        <v>1324</v>
      </c>
      <c r="C893" s="279">
        <v>3000000</v>
      </c>
      <c r="D893" s="288"/>
      <c r="E893" s="352"/>
      <c r="J893" s="417"/>
      <c r="K893" s="288"/>
      <c r="L893" s="288"/>
    </row>
    <row r="894" spans="2:12" x14ac:dyDescent="0.25">
      <c r="B894" s="320" t="s">
        <v>1325</v>
      </c>
      <c r="C894" s="279">
        <v>800000</v>
      </c>
      <c r="D894" s="288"/>
      <c r="E894" s="352"/>
      <c r="J894" s="417"/>
      <c r="K894" s="288"/>
      <c r="L894" s="288"/>
    </row>
    <row r="895" spans="2:12" x14ac:dyDescent="0.25">
      <c r="B895" s="423" t="s">
        <v>990</v>
      </c>
      <c r="C895" s="450">
        <f>SUM(C892:C894)</f>
        <v>11514000</v>
      </c>
      <c r="D895" s="288"/>
      <c r="E895" s="352"/>
      <c r="J895" s="417"/>
      <c r="K895" s="288"/>
      <c r="L895" s="288"/>
    </row>
    <row r="896" spans="2:12" x14ac:dyDescent="0.25">
      <c r="B896" s="423" t="s">
        <v>968</v>
      </c>
      <c r="C896" s="450">
        <v>11550000</v>
      </c>
      <c r="D896" s="288"/>
      <c r="E896" s="352"/>
      <c r="J896" s="417"/>
      <c r="K896" s="288"/>
      <c r="L896" s="288"/>
    </row>
    <row r="897" spans="2:13" x14ac:dyDescent="0.25">
      <c r="B897" s="242" t="s">
        <v>1184</v>
      </c>
      <c r="C897" s="288"/>
      <c r="D897" s="288"/>
      <c r="E897" s="352"/>
      <c r="J897" s="417"/>
      <c r="K897" s="288"/>
      <c r="L897" s="288"/>
    </row>
    <row r="898" spans="2:13" x14ac:dyDescent="0.25">
      <c r="B898" s="291"/>
      <c r="C898" s="288"/>
      <c r="D898" s="288"/>
      <c r="E898" s="352"/>
      <c r="J898" s="417"/>
      <c r="K898" s="288"/>
      <c r="L898" s="288"/>
    </row>
    <row r="899" spans="2:13" ht="19.5" customHeight="1" x14ac:dyDescent="0.25">
      <c r="B899" s="451" t="s">
        <v>1326</v>
      </c>
      <c r="C899" s="712" t="s">
        <v>1327</v>
      </c>
      <c r="D899" s="712"/>
      <c r="E899" s="712"/>
      <c r="J899" s="417"/>
      <c r="K899" s="288"/>
      <c r="L899" s="288"/>
    </row>
    <row r="900" spans="2:13" ht="40.5" customHeight="1" x14ac:dyDescent="0.25">
      <c r="B900" s="667" t="s">
        <v>1240</v>
      </c>
      <c r="C900" s="712"/>
      <c r="D900" s="712"/>
      <c r="E900" s="712"/>
      <c r="J900" s="417"/>
      <c r="K900" s="288"/>
      <c r="L900" s="288"/>
    </row>
    <row r="901" spans="2:13" ht="26.1" customHeight="1" x14ac:dyDescent="0.25">
      <c r="B901" s="667"/>
      <c r="C901" s="712"/>
      <c r="D901" s="712"/>
      <c r="E901" s="712"/>
      <c r="J901" s="417"/>
      <c r="K901" s="288"/>
      <c r="L901" s="288"/>
    </row>
    <row r="902" spans="2:13" ht="25.5" customHeight="1" x14ac:dyDescent="0.25">
      <c r="B902" s="291"/>
      <c r="C902" s="288"/>
      <c r="D902" s="288"/>
      <c r="E902" s="352"/>
      <c r="J902" s="417"/>
      <c r="K902" s="288"/>
      <c r="L902" s="288"/>
    </row>
    <row r="903" spans="2:13" ht="39" customHeight="1" x14ac:dyDescent="0.25">
      <c r="B903" s="230" t="s">
        <v>1328</v>
      </c>
      <c r="C903" s="664" t="s">
        <v>1329</v>
      </c>
      <c r="D903" s="664"/>
      <c r="E903" s="352"/>
      <c r="J903" s="417"/>
      <c r="K903" s="288"/>
      <c r="L903" s="288"/>
    </row>
    <row r="904" spans="2:13" ht="12.95" customHeight="1" x14ac:dyDescent="0.25">
      <c r="B904" s="288"/>
      <c r="C904" s="288"/>
      <c r="D904" s="288"/>
      <c r="E904" s="352"/>
      <c r="J904" s="417"/>
      <c r="K904" s="288"/>
      <c r="L904" s="288"/>
    </row>
    <row r="905" spans="2:13" ht="22.5" customHeight="1" x14ac:dyDescent="0.25">
      <c r="B905" s="422" t="s">
        <v>920</v>
      </c>
      <c r="C905" s="422" t="s">
        <v>825</v>
      </c>
      <c r="D905" s="422" t="s">
        <v>824</v>
      </c>
      <c r="E905" s="352"/>
      <c r="J905" s="417"/>
      <c r="K905" s="288"/>
      <c r="L905" s="288"/>
    </row>
    <row r="906" spans="2:13" x14ac:dyDescent="0.25">
      <c r="B906" s="667" t="s">
        <v>1330</v>
      </c>
      <c r="C906" s="668">
        <v>20000000</v>
      </c>
      <c r="D906" s="668">
        <v>50000000</v>
      </c>
      <c r="E906" s="352"/>
      <c r="J906" s="417"/>
      <c r="K906" s="288"/>
      <c r="L906" s="288"/>
    </row>
    <row r="907" spans="2:13" x14ac:dyDescent="0.25">
      <c r="B907" s="667"/>
      <c r="C907" s="668"/>
      <c r="D907" s="668"/>
      <c r="E907" s="352"/>
      <c r="J907" s="417"/>
      <c r="K907" s="288"/>
      <c r="L907" s="288"/>
    </row>
    <row r="908" spans="2:13" x14ac:dyDescent="0.25">
      <c r="B908" s="242" t="s">
        <v>1184</v>
      </c>
      <c r="C908" s="288"/>
      <c r="D908" s="288"/>
      <c r="E908" s="352"/>
      <c r="I908" s="695" t="s">
        <v>1258</v>
      </c>
      <c r="J908" s="695"/>
      <c r="K908" s="695" t="s">
        <v>1259</v>
      </c>
      <c r="L908" s="695"/>
      <c r="M908" s="695"/>
    </row>
    <row r="909" spans="2:13" ht="15" customHeight="1" x14ac:dyDescent="0.25">
      <c r="B909" s="454"/>
      <c r="C909" s="288"/>
      <c r="D909" s="288"/>
      <c r="E909" s="352"/>
      <c r="I909" s="695"/>
      <c r="J909" s="695"/>
      <c r="K909" s="695"/>
      <c r="L909" s="695"/>
      <c r="M909" s="695"/>
    </row>
    <row r="910" spans="2:13" ht="31.5" customHeight="1" x14ac:dyDescent="0.25">
      <c r="B910" s="230" t="s">
        <v>1331</v>
      </c>
      <c r="C910" s="680" t="s">
        <v>1243</v>
      </c>
      <c r="D910" s="680"/>
      <c r="E910" s="352"/>
      <c r="K910" s="409"/>
      <c r="L910" s="409"/>
      <c r="M910" s="409"/>
    </row>
    <row r="911" spans="2:13" x14ac:dyDescent="0.25">
      <c r="B911" s="288"/>
      <c r="C911" s="288"/>
      <c r="D911" s="288"/>
      <c r="E911" s="352"/>
      <c r="I911" s="713" t="s">
        <v>1223</v>
      </c>
      <c r="J911" s="709" t="s">
        <v>1263</v>
      </c>
      <c r="K911" s="709" t="s">
        <v>1264</v>
      </c>
      <c r="L911" s="709" t="s">
        <v>1265</v>
      </c>
      <c r="M911" s="709" t="s">
        <v>1266</v>
      </c>
    </row>
    <row r="912" spans="2:13" x14ac:dyDescent="0.25">
      <c r="B912" s="422" t="s">
        <v>1244</v>
      </c>
      <c r="C912" s="422" t="s">
        <v>1245</v>
      </c>
      <c r="D912" s="422" t="s">
        <v>1246</v>
      </c>
      <c r="E912" s="422" t="s">
        <v>1247</v>
      </c>
      <c r="F912" s="422" t="s">
        <v>1248</v>
      </c>
      <c r="G912" s="422" t="s">
        <v>1249</v>
      </c>
      <c r="I912" s="710"/>
      <c r="J912" s="710"/>
      <c r="K912" s="710"/>
      <c r="L912" s="710"/>
      <c r="M912" s="710"/>
    </row>
    <row r="913" spans="2:13" x14ac:dyDescent="0.25">
      <c r="B913" s="194" t="s">
        <v>1250</v>
      </c>
      <c r="C913" s="279">
        <v>500000</v>
      </c>
      <c r="D913" s="279">
        <v>500000</v>
      </c>
      <c r="E913" s="279">
        <v>500000</v>
      </c>
      <c r="F913" s="279">
        <v>500000</v>
      </c>
      <c r="G913" s="279">
        <v>500000</v>
      </c>
      <c r="I913" s="711"/>
      <c r="J913" s="711"/>
      <c r="K913" s="711"/>
      <c r="L913" s="711"/>
      <c r="M913" s="711"/>
    </row>
    <row r="914" spans="2:13" ht="28.5" x14ac:dyDescent="0.25">
      <c r="B914" s="194" t="s">
        <v>1251</v>
      </c>
      <c r="C914" s="279">
        <v>750000</v>
      </c>
      <c r="D914" s="279">
        <v>750000</v>
      </c>
      <c r="E914" s="279">
        <v>1000000</v>
      </c>
      <c r="F914" s="279">
        <v>1000000</v>
      </c>
      <c r="G914" s="279">
        <v>500000</v>
      </c>
      <c r="I914" s="703" t="s">
        <v>1272</v>
      </c>
      <c r="J914" s="429" t="s">
        <v>1273</v>
      </c>
      <c r="K914" s="436">
        <v>0.127</v>
      </c>
      <c r="L914" s="436">
        <v>0.06</v>
      </c>
      <c r="M914" s="436">
        <v>2.5999999999999999E-2</v>
      </c>
    </row>
    <row r="915" spans="2:13" x14ac:dyDescent="0.25">
      <c r="B915" s="194" t="s">
        <v>1252</v>
      </c>
      <c r="C915" s="279">
        <v>2300000</v>
      </c>
      <c r="D915" s="279">
        <v>2300000</v>
      </c>
      <c r="E915" s="279">
        <v>2300000</v>
      </c>
      <c r="F915" s="279">
        <v>2300000</v>
      </c>
      <c r="G915" s="279">
        <v>2300000</v>
      </c>
      <c r="I915" s="703"/>
      <c r="J915" s="429" t="s">
        <v>1277</v>
      </c>
      <c r="K915" s="707">
        <v>0.13700000000000001</v>
      </c>
      <c r="L915" s="706">
        <v>7.0000000000000007E-2</v>
      </c>
      <c r="M915" s="707">
        <v>2.5999999999999999E-2</v>
      </c>
    </row>
    <row r="916" spans="2:13" ht="28.5" x14ac:dyDescent="0.25">
      <c r="B916" s="194" t="s">
        <v>1253</v>
      </c>
      <c r="C916" s="279">
        <v>10000000</v>
      </c>
      <c r="D916" s="279">
        <v>8000000</v>
      </c>
      <c r="E916" s="279">
        <v>12000000</v>
      </c>
      <c r="F916" s="279">
        <v>5000000</v>
      </c>
      <c r="G916" s="279">
        <v>3000000</v>
      </c>
      <c r="I916" s="703"/>
      <c r="J916" s="429" t="s">
        <v>1279</v>
      </c>
      <c r="K916" s="707"/>
      <c r="L916" s="706"/>
      <c r="M916" s="707"/>
    </row>
    <row r="917" spans="2:13" x14ac:dyDescent="0.25">
      <c r="B917" s="194" t="s">
        <v>1254</v>
      </c>
      <c r="C917" s="279">
        <v>10000000</v>
      </c>
      <c r="D917" s="279">
        <v>8000000</v>
      </c>
      <c r="E917" s="279">
        <v>12000000</v>
      </c>
      <c r="F917" s="279">
        <v>5000000</v>
      </c>
      <c r="G917" s="279">
        <v>3000000</v>
      </c>
      <c r="I917" s="703"/>
      <c r="J917" s="429" t="s">
        <v>1332</v>
      </c>
      <c r="K917" s="436">
        <v>0.13700000000000001</v>
      </c>
      <c r="L917" s="436">
        <v>8.8999999999999996E-2</v>
      </c>
      <c r="M917" s="436">
        <v>2.5999999999999999E-2</v>
      </c>
    </row>
    <row r="918" spans="2:13" ht="28.5" x14ac:dyDescent="0.25">
      <c r="B918" s="194" t="s">
        <v>1255</v>
      </c>
      <c r="C918" s="279">
        <v>2000000</v>
      </c>
      <c r="D918" s="279">
        <v>2000000</v>
      </c>
      <c r="E918" s="279">
        <v>2000000</v>
      </c>
      <c r="F918" s="279">
        <v>2000000</v>
      </c>
      <c r="G918" s="279">
        <v>2000000</v>
      </c>
      <c r="I918" s="734" t="s">
        <v>1284</v>
      </c>
      <c r="J918" s="429" t="s">
        <v>1273</v>
      </c>
      <c r="K918" s="436">
        <v>0.11700000000000001</v>
      </c>
      <c r="L918" s="436">
        <v>0.05</v>
      </c>
      <c r="M918" s="436">
        <v>2.5999999999999999E-2</v>
      </c>
    </row>
    <row r="919" spans="2:13" x14ac:dyDescent="0.25">
      <c r="B919" s="194" t="s">
        <v>1256</v>
      </c>
      <c r="C919" s="279">
        <v>900000</v>
      </c>
      <c r="D919" s="279">
        <v>900000</v>
      </c>
      <c r="E919" s="279">
        <v>900000</v>
      </c>
      <c r="F919" s="279">
        <v>900000</v>
      </c>
      <c r="G919" s="279">
        <v>900000</v>
      </c>
      <c r="I919" s="735"/>
      <c r="J919" s="429" t="s">
        <v>1277</v>
      </c>
      <c r="K919" s="689">
        <v>0.127</v>
      </c>
      <c r="L919" s="689">
        <v>0.06</v>
      </c>
      <c r="M919" s="689">
        <v>2.5999999999999999E-2</v>
      </c>
    </row>
    <row r="920" spans="2:13" ht="28.5" x14ac:dyDescent="0.25">
      <c r="B920" s="423" t="s">
        <v>990</v>
      </c>
      <c r="C920" s="305">
        <f>SUM(C913:C919)</f>
        <v>26450000</v>
      </c>
      <c r="D920" s="305">
        <f>SUM(D913:D919)</f>
        <v>22450000</v>
      </c>
      <c r="E920" s="305">
        <f>SUM(E913:E919)</f>
        <v>30700000</v>
      </c>
      <c r="F920" s="305">
        <f>SUM(F913:F919)</f>
        <v>16700000</v>
      </c>
      <c r="G920" s="305">
        <f>SUM(G913:G919)</f>
        <v>12200000</v>
      </c>
      <c r="I920" s="735"/>
      <c r="J920" s="429" t="s">
        <v>1279</v>
      </c>
      <c r="K920" s="690"/>
      <c r="L920" s="690"/>
      <c r="M920" s="690"/>
    </row>
    <row r="921" spans="2:13" ht="21" customHeight="1" x14ac:dyDescent="0.25">
      <c r="B921" s="242" t="s">
        <v>1184</v>
      </c>
      <c r="E921" s="352"/>
      <c r="I921" s="735"/>
      <c r="J921" s="429" t="s">
        <v>1280</v>
      </c>
      <c r="K921" s="436">
        <v>0.127</v>
      </c>
      <c r="L921" s="436">
        <v>7.9000000000000001E-2</v>
      </c>
      <c r="M921" s="436">
        <v>2.5999999999999999E-2</v>
      </c>
    </row>
    <row r="922" spans="2:13" ht="28.5" x14ac:dyDescent="0.25">
      <c r="F922" s="191"/>
      <c r="I922" s="735"/>
      <c r="J922" s="428" t="s">
        <v>1288</v>
      </c>
      <c r="K922" s="436">
        <v>0.13</v>
      </c>
      <c r="L922" s="436">
        <v>8.2000000000000003E-2</v>
      </c>
      <c r="M922" s="436">
        <v>3.5000000000000003E-2</v>
      </c>
    </row>
    <row r="923" spans="2:13" ht="42" customHeight="1" x14ac:dyDescent="0.25">
      <c r="B923" s="230" t="s">
        <v>1333</v>
      </c>
      <c r="C923" s="636" t="s">
        <v>1261</v>
      </c>
      <c r="D923" s="636"/>
      <c r="E923" s="636"/>
      <c r="I923" s="736"/>
      <c r="J923" s="428" t="s">
        <v>1289</v>
      </c>
      <c r="K923" s="436">
        <v>0.13</v>
      </c>
      <c r="L923" s="436">
        <v>6.3E-2</v>
      </c>
      <c r="M923" s="436">
        <v>2.5999999999999999E-2</v>
      </c>
    </row>
    <row r="924" spans="2:13" ht="27" customHeight="1" x14ac:dyDescent="0.25">
      <c r="B924" s="288"/>
      <c r="C924" s="288"/>
      <c r="D924" s="288"/>
      <c r="E924" s="288"/>
      <c r="I924" s="734" t="s">
        <v>1292</v>
      </c>
      <c r="J924" s="429" t="s">
        <v>1293</v>
      </c>
      <c r="K924" s="691">
        <v>0.11</v>
      </c>
      <c r="L924" s="689">
        <v>1.4999999999999999E-2</v>
      </c>
      <c r="M924" s="689">
        <v>8.9999999999999993E-3</v>
      </c>
    </row>
    <row r="925" spans="2:13" ht="15.75" customHeight="1" x14ac:dyDescent="0.25">
      <c r="B925" s="230" t="s">
        <v>1334</v>
      </c>
      <c r="C925" s="288"/>
      <c r="D925" s="288"/>
      <c r="E925" s="288"/>
      <c r="I925" s="735"/>
      <c r="J925" s="429" t="s">
        <v>1280</v>
      </c>
      <c r="K925" s="692"/>
      <c r="L925" s="690"/>
      <c r="M925" s="690"/>
    </row>
    <row r="926" spans="2:13" ht="45" customHeight="1" x14ac:dyDescent="0.25">
      <c r="B926" s="422" t="s">
        <v>1244</v>
      </c>
      <c r="C926" s="422" t="s">
        <v>1267</v>
      </c>
      <c r="D926" s="422" t="s">
        <v>1268</v>
      </c>
      <c r="E926" s="422" t="s">
        <v>1269</v>
      </c>
      <c r="F926" s="422" t="s">
        <v>1270</v>
      </c>
      <c r="I926" s="735"/>
      <c r="J926" s="429" t="s">
        <v>1277</v>
      </c>
      <c r="K926" s="691">
        <v>0.12</v>
      </c>
      <c r="L926" s="689">
        <v>2.5000000000000001E-2</v>
      </c>
      <c r="M926" s="689">
        <v>8.9999999999999993E-3</v>
      </c>
    </row>
    <row r="927" spans="2:13" ht="28.5" x14ac:dyDescent="0.25">
      <c r="B927" s="426" t="s">
        <v>1271</v>
      </c>
      <c r="C927" s="427">
        <v>10000000000</v>
      </c>
      <c r="D927" s="427">
        <v>3000000000</v>
      </c>
      <c r="E927" s="427">
        <v>1000000000</v>
      </c>
      <c r="F927" s="427">
        <v>2000000000</v>
      </c>
      <c r="I927" s="735"/>
      <c r="J927" s="429" t="s">
        <v>1279</v>
      </c>
      <c r="K927" s="692"/>
      <c r="L927" s="690"/>
      <c r="M927" s="690"/>
    </row>
    <row r="928" spans="2:13" ht="28.5" x14ac:dyDescent="0.25">
      <c r="B928" s="430" t="s">
        <v>1274</v>
      </c>
      <c r="C928" s="431">
        <v>1200000000</v>
      </c>
      <c r="D928" s="431">
        <v>250000000</v>
      </c>
      <c r="E928" s="431">
        <v>100000000</v>
      </c>
      <c r="F928" s="431">
        <v>200000000</v>
      </c>
      <c r="I928" s="735"/>
      <c r="J928" s="428" t="s">
        <v>1288</v>
      </c>
      <c r="K928" s="436">
        <v>0.13</v>
      </c>
      <c r="L928" s="436">
        <v>7.0999999999999994E-2</v>
      </c>
      <c r="M928" s="436">
        <v>2.5999999999999999E-2</v>
      </c>
    </row>
    <row r="929" spans="2:13" ht="28.5" x14ac:dyDescent="0.25">
      <c r="B929" s="430" t="s">
        <v>1276</v>
      </c>
      <c r="C929" s="432">
        <v>500000000</v>
      </c>
      <c r="D929" s="432">
        <v>200000000</v>
      </c>
      <c r="E929" s="432">
        <v>100000000</v>
      </c>
      <c r="F929" s="432">
        <v>200000000</v>
      </c>
      <c r="I929" s="736"/>
      <c r="J929" s="428" t="s">
        <v>1289</v>
      </c>
      <c r="K929" s="435">
        <v>0.13</v>
      </c>
      <c r="L929" s="436">
        <v>3.5000000000000003E-2</v>
      </c>
      <c r="M929" s="436">
        <v>8.9999999999999993E-3</v>
      </c>
    </row>
    <row r="930" spans="2:13" ht="15.75" customHeight="1" x14ac:dyDescent="0.25">
      <c r="B930" s="288" t="s">
        <v>1184</v>
      </c>
      <c r="C930" s="433"/>
      <c r="D930" s="433"/>
      <c r="E930" s="291"/>
      <c r="F930" s="434"/>
      <c r="J930" s="417"/>
      <c r="K930" s="288"/>
      <c r="L930" s="288"/>
    </row>
    <row r="931" spans="2:13" ht="15.75" customHeight="1" x14ac:dyDescent="0.25">
      <c r="F931" s="191"/>
      <c r="J931" s="417"/>
      <c r="K931" s="288"/>
      <c r="L931" s="288"/>
    </row>
    <row r="932" spans="2:13" ht="15.75" customHeight="1" x14ac:dyDescent="0.25">
      <c r="B932" s="230" t="s">
        <v>1335</v>
      </c>
      <c r="C932" s="433"/>
      <c r="D932" s="433"/>
      <c r="F932" s="191"/>
      <c r="J932" s="417"/>
      <c r="K932" s="288"/>
      <c r="L932" s="288"/>
    </row>
    <row r="933" spans="2:13" ht="15.75" customHeight="1" x14ac:dyDescent="0.25">
      <c r="B933" s="422" t="s">
        <v>1244</v>
      </c>
      <c r="C933" s="422" t="s">
        <v>980</v>
      </c>
      <c r="D933" s="433"/>
      <c r="F933" s="191"/>
      <c r="J933" s="417"/>
      <c r="K933" s="288"/>
      <c r="L933" s="288"/>
    </row>
    <row r="934" spans="2:13" ht="15.75" customHeight="1" x14ac:dyDescent="0.25">
      <c r="B934" s="438" t="s">
        <v>1286</v>
      </c>
      <c r="C934" s="279">
        <v>300000000</v>
      </c>
      <c r="D934" s="433"/>
      <c r="F934" s="191"/>
      <c r="J934" s="417"/>
      <c r="K934" s="288"/>
      <c r="L934" s="288"/>
    </row>
    <row r="935" spans="2:13" ht="15.75" customHeight="1" x14ac:dyDescent="0.25">
      <c r="B935" s="423" t="s">
        <v>990</v>
      </c>
      <c r="C935" s="305">
        <f>SUM(C932:C934)</f>
        <v>300000000</v>
      </c>
      <c r="D935" s="433"/>
      <c r="F935" s="191"/>
      <c r="J935" s="417"/>
      <c r="K935" s="288"/>
      <c r="L935" s="288"/>
    </row>
    <row r="936" spans="2:13" ht="27.75" customHeight="1" x14ac:dyDescent="0.25">
      <c r="B936" s="439" t="s">
        <v>1287</v>
      </c>
      <c r="C936" s="408"/>
      <c r="D936" s="433"/>
      <c r="F936" s="191"/>
      <c r="J936" s="417"/>
      <c r="K936" s="288"/>
      <c r="L936" s="288"/>
    </row>
    <row r="937" spans="2:13" ht="15.75" customHeight="1" x14ac:dyDescent="0.25">
      <c r="B937" s="440"/>
      <c r="C937" s="441"/>
      <c r="D937" s="433"/>
      <c r="F937" s="191"/>
      <c r="J937" s="417"/>
      <c r="K937" s="288"/>
      <c r="L937" s="288"/>
    </row>
    <row r="938" spans="2:13" ht="15.75" customHeight="1" x14ac:dyDescent="0.25">
      <c r="B938" s="230" t="s">
        <v>1336</v>
      </c>
      <c r="C938" s="433"/>
      <c r="D938" s="433"/>
      <c r="F938" s="191"/>
      <c r="J938" s="417"/>
      <c r="K938" s="288"/>
      <c r="L938" s="288"/>
    </row>
    <row r="939" spans="2:13" ht="15.75" customHeight="1" x14ac:dyDescent="0.25">
      <c r="B939" s="422" t="s">
        <v>1244</v>
      </c>
      <c r="C939" s="422" t="s">
        <v>980</v>
      </c>
      <c r="D939" s="442"/>
      <c r="F939" s="191"/>
      <c r="J939" s="417"/>
      <c r="K939" s="288"/>
      <c r="L939" s="288"/>
    </row>
    <row r="940" spans="2:13" ht="15.75" customHeight="1" x14ac:dyDescent="0.25">
      <c r="B940" s="438" t="s">
        <v>1294</v>
      </c>
      <c r="C940" s="279">
        <f>13000000*2</f>
        <v>26000000</v>
      </c>
      <c r="F940" s="191"/>
      <c r="J940" s="417"/>
      <c r="K940" s="288"/>
      <c r="L940" s="288"/>
    </row>
    <row r="941" spans="2:13" ht="15.75" customHeight="1" x14ac:dyDescent="0.25">
      <c r="B941" s="438" t="s">
        <v>1296</v>
      </c>
      <c r="C941" s="279">
        <v>555500000</v>
      </c>
      <c r="F941" s="191"/>
      <c r="J941" s="417"/>
      <c r="K941" s="288"/>
      <c r="L941" s="288"/>
    </row>
    <row r="942" spans="2:13" ht="15.75" customHeight="1" x14ac:dyDescent="0.25">
      <c r="B942" s="438" t="s">
        <v>1297</v>
      </c>
      <c r="C942" s="279">
        <v>21990000</v>
      </c>
      <c r="F942" s="191"/>
      <c r="J942" s="417"/>
      <c r="K942" s="288"/>
      <c r="L942" s="288"/>
    </row>
    <row r="943" spans="2:13" ht="15.75" customHeight="1" x14ac:dyDescent="0.25">
      <c r="B943" s="423" t="s">
        <v>990</v>
      </c>
      <c r="C943" s="305">
        <f>SUM(C940:C942)</f>
        <v>603490000</v>
      </c>
      <c r="F943" s="191"/>
      <c r="J943" s="417"/>
      <c r="K943" s="288"/>
      <c r="L943" s="288"/>
    </row>
    <row r="944" spans="2:13" ht="15.75" customHeight="1" x14ac:dyDescent="0.25">
      <c r="B944" s="423" t="s">
        <v>968</v>
      </c>
      <c r="C944" s="305">
        <v>603500000</v>
      </c>
      <c r="F944" s="191"/>
      <c r="J944" s="417"/>
      <c r="K944" s="288"/>
      <c r="L944" s="288"/>
    </row>
    <row r="945" spans="2:12" ht="24" customHeight="1" x14ac:dyDescent="0.25">
      <c r="B945" s="439" t="s">
        <v>1287</v>
      </c>
      <c r="C945" s="433"/>
      <c r="F945" s="191"/>
      <c r="J945" s="417"/>
      <c r="K945" s="288"/>
      <c r="L945" s="288"/>
    </row>
    <row r="946" spans="2:12" ht="15.75" customHeight="1" x14ac:dyDescent="0.25">
      <c r="B946" s="440"/>
      <c r="C946" s="441"/>
      <c r="F946" s="191"/>
      <c r="J946" s="417"/>
      <c r="K946" s="288"/>
      <c r="L946" s="288"/>
    </row>
    <row r="947" spans="2:12" ht="39.950000000000003" customHeight="1" x14ac:dyDescent="0.25">
      <c r="B947" s="230" t="s">
        <v>1337</v>
      </c>
      <c r="C947" s="636" t="s">
        <v>1338</v>
      </c>
      <c r="D947" s="636"/>
      <c r="F947" s="191"/>
      <c r="J947" s="417"/>
      <c r="K947" s="288"/>
      <c r="L947" s="288"/>
    </row>
    <row r="948" spans="2:12" ht="15.75" customHeight="1" x14ac:dyDescent="0.25">
      <c r="B948" s="288"/>
      <c r="C948" s="288"/>
      <c r="D948" s="288"/>
      <c r="F948" s="191"/>
      <c r="J948" s="417"/>
      <c r="K948" s="288"/>
      <c r="L948" s="288"/>
    </row>
    <row r="949" spans="2:12" ht="15.75" customHeight="1" x14ac:dyDescent="0.25">
      <c r="B949" s="422" t="s">
        <v>920</v>
      </c>
      <c r="C949" s="422" t="s">
        <v>1245</v>
      </c>
      <c r="D949" s="422" t="s">
        <v>1246</v>
      </c>
      <c r="F949" s="191"/>
      <c r="J949" s="417"/>
      <c r="K949" s="288"/>
      <c r="L949" s="288"/>
    </row>
    <row r="950" spans="2:12" ht="15.75" customHeight="1" x14ac:dyDescent="0.25">
      <c r="B950" s="320" t="s">
        <v>1300</v>
      </c>
      <c r="C950" s="279">
        <v>2000000</v>
      </c>
      <c r="D950" s="279">
        <v>1000000</v>
      </c>
      <c r="F950" s="191"/>
      <c r="J950" s="417"/>
      <c r="K950" s="288"/>
      <c r="L950" s="288"/>
    </row>
    <row r="951" spans="2:12" ht="15.75" customHeight="1" x14ac:dyDescent="0.25">
      <c r="B951" s="320" t="s">
        <v>1301</v>
      </c>
      <c r="C951" s="279">
        <v>12000000</v>
      </c>
      <c r="D951" s="279">
        <v>12000000</v>
      </c>
      <c r="F951" s="191"/>
      <c r="J951" s="417"/>
      <c r="K951" s="288"/>
      <c r="L951" s="288"/>
    </row>
    <row r="952" spans="2:12" ht="15.75" customHeight="1" x14ac:dyDescent="0.25">
      <c r="B952" s="423" t="s">
        <v>990</v>
      </c>
      <c r="C952" s="305">
        <f>SUM(C950:C951)</f>
        <v>14000000</v>
      </c>
      <c r="D952" s="305">
        <f>SUM(D950:D951)</f>
        <v>13000000</v>
      </c>
      <c r="F952" s="191"/>
      <c r="J952" s="417"/>
      <c r="K952" s="288"/>
      <c r="L952" s="288"/>
    </row>
    <row r="953" spans="2:12" ht="27.95" customHeight="1" x14ac:dyDescent="0.25">
      <c r="B953" s="191" t="s">
        <v>1302</v>
      </c>
      <c r="C953" s="242" t="s">
        <v>1184</v>
      </c>
      <c r="D953" s="288"/>
      <c r="F953" s="191"/>
      <c r="J953" s="417"/>
      <c r="K953" s="288"/>
      <c r="L953" s="288"/>
    </row>
    <row r="954" spans="2:12" ht="15.75" customHeight="1" x14ac:dyDescent="0.25">
      <c r="B954" s="288"/>
      <c r="C954" s="288"/>
      <c r="D954" s="288"/>
      <c r="F954" s="191"/>
      <c r="J954" s="417"/>
      <c r="K954" s="288"/>
      <c r="L954" s="288"/>
    </row>
    <row r="955" spans="2:12" ht="36.950000000000003" customHeight="1" x14ac:dyDescent="0.25">
      <c r="B955" s="445" t="s">
        <v>1339</v>
      </c>
      <c r="C955" s="638" t="s">
        <v>1304</v>
      </c>
      <c r="D955" s="638"/>
      <c r="F955" s="191"/>
      <c r="J955" s="417"/>
      <c r="K955" s="288"/>
      <c r="L955" s="288"/>
    </row>
    <row r="956" spans="2:12" ht="15.75" customHeight="1" x14ac:dyDescent="0.25">
      <c r="B956" s="288"/>
      <c r="C956" s="288"/>
      <c r="D956" s="288"/>
      <c r="F956" s="191"/>
      <c r="J956" s="417"/>
      <c r="K956" s="288"/>
      <c r="L956" s="288"/>
    </row>
    <row r="957" spans="2:12" ht="15.75" customHeight="1" x14ac:dyDescent="0.25">
      <c r="B957" s="726" t="s">
        <v>920</v>
      </c>
      <c r="C957" s="422" t="s">
        <v>1305</v>
      </c>
      <c r="D957" s="422" t="s">
        <v>1306</v>
      </c>
      <c r="F957" s="191"/>
      <c r="J957" s="417"/>
      <c r="K957" s="288"/>
      <c r="L957" s="288"/>
    </row>
    <row r="958" spans="2:12" ht="15.75" customHeight="1" x14ac:dyDescent="0.25">
      <c r="B958" s="726"/>
      <c r="C958" s="422" t="s">
        <v>980</v>
      </c>
      <c r="D958" s="422" t="s">
        <v>980</v>
      </c>
      <c r="F958" s="191"/>
      <c r="J958" s="417"/>
      <c r="K958" s="288"/>
      <c r="L958" s="288"/>
    </row>
    <row r="959" spans="2:12" ht="29.1" customHeight="1" x14ac:dyDescent="0.25">
      <c r="B959" s="310" t="s">
        <v>1307</v>
      </c>
      <c r="C959" s="446">
        <v>50000000</v>
      </c>
      <c r="D959" s="446">
        <v>80000000</v>
      </c>
      <c r="F959" s="191"/>
      <c r="J959" s="417"/>
      <c r="K959" s="288"/>
      <c r="L959" s="288"/>
    </row>
    <row r="960" spans="2:12" ht="27.75" customHeight="1" x14ac:dyDescent="0.25">
      <c r="B960" s="191" t="s">
        <v>1302</v>
      </c>
      <c r="C960" s="242" t="s">
        <v>1184</v>
      </c>
      <c r="F960" s="191"/>
      <c r="J960" s="417"/>
      <c r="K960" s="288"/>
      <c r="L960" s="288"/>
    </row>
    <row r="961" spans="2:12" ht="15.75" customHeight="1" x14ac:dyDescent="0.25">
      <c r="C961" s="242"/>
      <c r="F961" s="191"/>
      <c r="J961" s="417"/>
      <c r="K961" s="288"/>
      <c r="L961" s="288"/>
    </row>
    <row r="962" spans="2:12" ht="33.950000000000003" customHeight="1" x14ac:dyDescent="0.25">
      <c r="B962" s="230" t="s">
        <v>1340</v>
      </c>
      <c r="C962" s="677" t="s">
        <v>1341</v>
      </c>
      <c r="D962" s="677"/>
      <c r="F962" s="191"/>
      <c r="J962" s="417"/>
      <c r="K962" s="288"/>
      <c r="L962" s="288"/>
    </row>
    <row r="963" spans="2:12" ht="15.75" customHeight="1" x14ac:dyDescent="0.25">
      <c r="B963" s="288"/>
      <c r="C963" s="447"/>
      <c r="D963" s="447"/>
      <c r="F963" s="191"/>
      <c r="J963" s="417"/>
      <c r="K963" s="288"/>
      <c r="L963" s="288"/>
    </row>
    <row r="964" spans="2:12" ht="15.75" customHeight="1" x14ac:dyDescent="0.25">
      <c r="B964" s="422" t="s">
        <v>920</v>
      </c>
      <c r="C964" s="449" t="s">
        <v>980</v>
      </c>
      <c r="D964" s="447"/>
      <c r="F964" s="191"/>
      <c r="J964" s="417"/>
      <c r="K964" s="288"/>
      <c r="L964" s="288"/>
    </row>
    <row r="965" spans="2:12" ht="15.75" customHeight="1" x14ac:dyDescent="0.25">
      <c r="B965" s="320" t="s">
        <v>1310</v>
      </c>
      <c r="C965" s="446">
        <v>80000000</v>
      </c>
      <c r="D965" s="447"/>
      <c r="F965" s="191"/>
      <c r="J965" s="417"/>
      <c r="K965" s="288"/>
      <c r="L965" s="288"/>
    </row>
    <row r="966" spans="2:12" ht="15.75" customHeight="1" x14ac:dyDescent="0.25">
      <c r="B966" s="242" t="s">
        <v>1184</v>
      </c>
      <c r="C966" s="288"/>
      <c r="D966" s="288"/>
      <c r="F966" s="191"/>
      <c r="J966" s="417"/>
      <c r="K966" s="288"/>
      <c r="L966" s="288"/>
    </row>
    <row r="967" spans="2:12" ht="15.75" customHeight="1" x14ac:dyDescent="0.25">
      <c r="B967" s="242"/>
      <c r="C967" s="288"/>
      <c r="D967" s="288"/>
      <c r="F967" s="191"/>
      <c r="J967" s="417"/>
      <c r="K967" s="288"/>
      <c r="L967" s="288"/>
    </row>
    <row r="968" spans="2:12" ht="29.1" customHeight="1" x14ac:dyDescent="0.25">
      <c r="B968" s="230" t="s">
        <v>1342</v>
      </c>
      <c r="C968" s="288"/>
      <c r="D968" s="288"/>
      <c r="F968" s="191"/>
      <c r="J968" s="417"/>
      <c r="K968" s="288"/>
      <c r="L968" s="288"/>
    </row>
    <row r="969" spans="2:12" ht="15.75" customHeight="1" x14ac:dyDescent="0.25">
      <c r="B969" s="242"/>
      <c r="C969" s="288"/>
      <c r="D969" s="288"/>
      <c r="F969" s="191"/>
      <c r="J969" s="417"/>
      <c r="K969" s="288"/>
      <c r="L969" s="288"/>
    </row>
    <row r="970" spans="2:12" ht="15.75" customHeight="1" x14ac:dyDescent="0.25">
      <c r="B970" s="422" t="s">
        <v>920</v>
      </c>
      <c r="C970" s="449" t="s">
        <v>980</v>
      </c>
      <c r="D970" s="288"/>
      <c r="F970" s="191"/>
      <c r="J970" s="417"/>
      <c r="K970" s="288"/>
      <c r="L970" s="288"/>
    </row>
    <row r="971" spans="2:12" ht="15.75" customHeight="1" x14ac:dyDescent="0.25">
      <c r="B971" s="320" t="s">
        <v>1312</v>
      </c>
      <c r="C971" s="279">
        <f>300000*10</f>
        <v>3000000</v>
      </c>
      <c r="D971" s="288"/>
      <c r="F971" s="191"/>
      <c r="J971" s="417"/>
      <c r="K971" s="288"/>
      <c r="L971" s="288"/>
    </row>
    <row r="972" spans="2:12" ht="15.75" customHeight="1" x14ac:dyDescent="0.25">
      <c r="B972" s="320" t="s">
        <v>1252</v>
      </c>
      <c r="C972" s="279">
        <f>150000*10</f>
        <v>1500000</v>
      </c>
      <c r="D972" s="288"/>
      <c r="F972" s="191"/>
      <c r="J972" s="417"/>
      <c r="K972" s="288"/>
      <c r="L972" s="288"/>
    </row>
    <row r="973" spans="2:12" ht="15.75" customHeight="1" x14ac:dyDescent="0.25">
      <c r="B973" s="320" t="s">
        <v>1313</v>
      </c>
      <c r="C973" s="279">
        <f>400000*10</f>
        <v>4000000</v>
      </c>
      <c r="D973" s="288"/>
      <c r="F973" s="191"/>
      <c r="J973" s="417"/>
      <c r="K973" s="288"/>
      <c r="L973" s="288"/>
    </row>
    <row r="974" spans="2:12" ht="15.75" customHeight="1" x14ac:dyDescent="0.25">
      <c r="B974" s="320" t="s">
        <v>1314</v>
      </c>
      <c r="C974" s="279">
        <f>400000*10</f>
        <v>4000000</v>
      </c>
      <c r="D974" s="288"/>
      <c r="F974" s="191"/>
      <c r="J974" s="417"/>
      <c r="K974" s="288"/>
      <c r="L974" s="288"/>
    </row>
    <row r="975" spans="2:12" ht="15.75" customHeight="1" x14ac:dyDescent="0.25">
      <c r="B975" s="423" t="s">
        <v>990</v>
      </c>
      <c r="C975" s="450">
        <f>SUM(C971:C974)</f>
        <v>12500000</v>
      </c>
      <c r="D975" s="288"/>
      <c r="F975" s="191"/>
      <c r="J975" s="417"/>
      <c r="K975" s="288"/>
      <c r="L975" s="288"/>
    </row>
    <row r="976" spans="2:12" ht="26.1" customHeight="1" x14ac:dyDescent="0.25">
      <c r="B976" s="191" t="s">
        <v>1315</v>
      </c>
      <c r="C976" s="242" t="s">
        <v>1184</v>
      </c>
      <c r="D976" s="288"/>
      <c r="F976" s="191"/>
      <c r="J976" s="417"/>
      <c r="K976" s="288"/>
      <c r="L976" s="288"/>
    </row>
    <row r="977" spans="2:12" ht="15.75" customHeight="1" x14ac:dyDescent="0.25">
      <c r="B977" s="291"/>
      <c r="C977" s="288"/>
      <c r="D977" s="288"/>
      <c r="F977" s="191"/>
      <c r="J977" s="417"/>
      <c r="K977" s="288"/>
      <c r="L977" s="288"/>
    </row>
    <row r="978" spans="2:12" ht="32.25" customHeight="1" x14ac:dyDescent="0.25">
      <c r="B978" s="230" t="s">
        <v>1343</v>
      </c>
      <c r="C978" s="288"/>
      <c r="D978" s="288"/>
      <c r="F978" s="191"/>
      <c r="J978" s="417"/>
      <c r="K978" s="288"/>
      <c r="L978" s="288"/>
    </row>
    <row r="979" spans="2:12" ht="15.75" customHeight="1" x14ac:dyDescent="0.25">
      <c r="B979" s="242"/>
      <c r="C979" s="288"/>
      <c r="D979" s="288"/>
      <c r="F979" s="191"/>
      <c r="J979" s="417"/>
      <c r="K979" s="288"/>
      <c r="L979" s="288"/>
    </row>
    <row r="980" spans="2:12" ht="15.75" customHeight="1" x14ac:dyDescent="0.25">
      <c r="B980" s="449" t="s">
        <v>920</v>
      </c>
      <c r="C980" s="449" t="s">
        <v>980</v>
      </c>
      <c r="D980" s="288"/>
      <c r="F980" s="191"/>
      <c r="J980" s="417"/>
      <c r="K980" s="288"/>
      <c r="L980" s="288"/>
    </row>
    <row r="981" spans="2:12" ht="15.75" customHeight="1" x14ac:dyDescent="0.25">
      <c r="B981" s="320" t="s">
        <v>1317</v>
      </c>
      <c r="C981" s="279">
        <f>1250000*10</f>
        <v>12500000</v>
      </c>
      <c r="D981" s="288"/>
      <c r="F981" s="191"/>
      <c r="J981" s="417"/>
      <c r="K981" s="288"/>
      <c r="L981" s="288"/>
    </row>
    <row r="982" spans="2:12" ht="15.75" customHeight="1" x14ac:dyDescent="0.25">
      <c r="B982" s="320" t="s">
        <v>1318</v>
      </c>
      <c r="C982" s="279">
        <f>2000000*10</f>
        <v>20000000</v>
      </c>
      <c r="D982" s="288"/>
      <c r="F982" s="191"/>
      <c r="J982" s="417"/>
      <c r="K982" s="288"/>
      <c r="L982" s="288"/>
    </row>
    <row r="983" spans="2:12" ht="15.75" customHeight="1" x14ac:dyDescent="0.25">
      <c r="B983" s="320" t="s">
        <v>1319</v>
      </c>
      <c r="C983" s="279">
        <f>2000000*10</f>
        <v>20000000</v>
      </c>
      <c r="D983" s="288"/>
      <c r="F983" s="191"/>
      <c r="J983" s="417"/>
      <c r="K983" s="288"/>
      <c r="L983" s="288"/>
    </row>
    <row r="984" spans="2:12" ht="15.75" customHeight="1" x14ac:dyDescent="0.25">
      <c r="B984" s="320" t="s">
        <v>1320</v>
      </c>
      <c r="C984" s="279">
        <f>1000000*10</f>
        <v>10000000</v>
      </c>
      <c r="D984" s="288"/>
      <c r="F984" s="191"/>
      <c r="J984" s="417"/>
      <c r="K984" s="288"/>
      <c r="L984" s="288"/>
    </row>
    <row r="985" spans="2:12" ht="15.75" customHeight="1" x14ac:dyDescent="0.25">
      <c r="B985" s="320" t="s">
        <v>1321</v>
      </c>
      <c r="C985" s="279">
        <f>7000000*10</f>
        <v>70000000</v>
      </c>
      <c r="D985" s="288"/>
      <c r="F985" s="191"/>
      <c r="J985" s="417"/>
      <c r="K985" s="288"/>
      <c r="L985" s="288"/>
    </row>
    <row r="986" spans="2:12" ht="15.75" customHeight="1" x14ac:dyDescent="0.25">
      <c r="B986" s="423" t="s">
        <v>990</v>
      </c>
      <c r="C986" s="450">
        <f>SUM(C981:C985)</f>
        <v>132500000</v>
      </c>
      <c r="D986" s="288"/>
      <c r="F986" s="191"/>
      <c r="J986" s="417"/>
      <c r="K986" s="288"/>
      <c r="L986" s="288"/>
    </row>
    <row r="987" spans="2:12" ht="27" customHeight="1" x14ac:dyDescent="0.25">
      <c r="B987" s="191" t="s">
        <v>1344</v>
      </c>
      <c r="C987" s="242" t="s">
        <v>1184</v>
      </c>
      <c r="D987" s="288"/>
      <c r="F987" s="191"/>
      <c r="J987" s="417"/>
      <c r="K987" s="288"/>
      <c r="L987" s="288"/>
    </row>
    <row r="988" spans="2:12" ht="15.75" customHeight="1" x14ac:dyDescent="0.25">
      <c r="B988" s="242"/>
      <c r="C988" s="288"/>
      <c r="D988" s="288"/>
      <c r="F988" s="191"/>
      <c r="J988" s="417"/>
      <c r="K988" s="288"/>
      <c r="L988" s="288"/>
    </row>
    <row r="989" spans="2:12" ht="27.95" customHeight="1" x14ac:dyDescent="0.25">
      <c r="B989" s="230" t="s">
        <v>1345</v>
      </c>
      <c r="C989" s="288"/>
      <c r="D989" s="288"/>
      <c r="F989" s="191"/>
      <c r="J989" s="417"/>
      <c r="K989" s="288"/>
      <c r="L989" s="288"/>
    </row>
    <row r="990" spans="2:12" ht="15.75" customHeight="1" x14ac:dyDescent="0.25">
      <c r="B990" s="242"/>
      <c r="C990" s="288"/>
      <c r="D990" s="288"/>
      <c r="F990" s="191"/>
      <c r="J990" s="417"/>
      <c r="K990" s="288"/>
      <c r="L990" s="288"/>
    </row>
    <row r="991" spans="2:12" ht="15.75" customHeight="1" x14ac:dyDescent="0.25">
      <c r="B991" s="422" t="s">
        <v>1244</v>
      </c>
      <c r="C991" s="449" t="s">
        <v>980</v>
      </c>
      <c r="D991" s="288"/>
      <c r="F991" s="191"/>
      <c r="J991" s="417"/>
      <c r="K991" s="288"/>
      <c r="L991" s="288"/>
    </row>
    <row r="992" spans="2:12" ht="48" customHeight="1" x14ac:dyDescent="0.25">
      <c r="B992" s="320" t="s">
        <v>1323</v>
      </c>
      <c r="C992" s="279">
        <f>+G216*1</f>
        <v>7714000</v>
      </c>
      <c r="D992" s="288"/>
      <c r="F992" s="191"/>
      <c r="J992" s="417"/>
      <c r="K992" s="288"/>
      <c r="L992" s="288"/>
    </row>
    <row r="993" spans="2:15" ht="15.75" customHeight="1" x14ac:dyDescent="0.25">
      <c r="B993" s="320" t="s">
        <v>1324</v>
      </c>
      <c r="C993" s="279">
        <v>3000000</v>
      </c>
      <c r="D993" s="288"/>
      <c r="F993" s="191"/>
      <c r="J993" s="417"/>
      <c r="K993" s="288"/>
      <c r="L993" s="288"/>
    </row>
    <row r="994" spans="2:15" ht="15.75" customHeight="1" x14ac:dyDescent="0.25">
      <c r="B994" s="320" t="s">
        <v>1325</v>
      </c>
      <c r="C994" s="279">
        <v>800000</v>
      </c>
      <c r="D994" s="288"/>
      <c r="F994" s="191"/>
      <c r="J994" s="417"/>
      <c r="K994" s="288"/>
      <c r="L994" s="288"/>
    </row>
    <row r="995" spans="2:15" ht="15.75" customHeight="1" x14ac:dyDescent="0.25">
      <c r="B995" s="423" t="s">
        <v>990</v>
      </c>
      <c r="C995" s="450">
        <f>SUM(C992:C994)</f>
        <v>11514000</v>
      </c>
      <c r="D995" s="288"/>
      <c r="F995" s="191"/>
      <c r="J995" s="417"/>
      <c r="K995" s="288"/>
      <c r="L995" s="288"/>
    </row>
    <row r="996" spans="2:15" ht="15.75" customHeight="1" x14ac:dyDescent="0.25">
      <c r="B996" s="423" t="s">
        <v>968</v>
      </c>
      <c r="C996" s="450">
        <v>11550000</v>
      </c>
      <c r="D996" s="288"/>
      <c r="F996" s="191"/>
      <c r="J996" s="417"/>
      <c r="K996" s="288"/>
      <c r="L996" s="288"/>
    </row>
    <row r="997" spans="2:15" ht="15.75" customHeight="1" x14ac:dyDescent="0.25">
      <c r="B997" s="242" t="s">
        <v>1184</v>
      </c>
      <c r="C997" s="288"/>
      <c r="D997" s="288"/>
      <c r="F997" s="191"/>
      <c r="J997" s="417"/>
      <c r="K997" s="288"/>
      <c r="L997" s="288"/>
    </row>
    <row r="998" spans="2:15" ht="15.75" customHeight="1" x14ac:dyDescent="0.25">
      <c r="B998" s="242"/>
      <c r="C998" s="288"/>
      <c r="D998" s="288"/>
      <c r="F998" s="191"/>
      <c r="J998" s="417"/>
      <c r="K998" s="288"/>
      <c r="L998" s="288"/>
    </row>
    <row r="999" spans="2:15" ht="27" customHeight="1" x14ac:dyDescent="0.25">
      <c r="B999" s="418" t="s">
        <v>1346</v>
      </c>
      <c r="F999" s="191"/>
      <c r="J999" s="417"/>
      <c r="K999" s="288"/>
      <c r="L999" s="288"/>
    </row>
    <row r="1000" spans="2:15" ht="38.25" customHeight="1" x14ac:dyDescent="0.25">
      <c r="B1000" s="666" t="s">
        <v>1240</v>
      </c>
      <c r="C1000" s="666"/>
      <c r="F1000" s="191"/>
      <c r="J1000" s="417"/>
      <c r="K1000" s="288"/>
      <c r="L1000" s="288"/>
    </row>
    <row r="1001" spans="2:15" x14ac:dyDescent="0.25">
      <c r="B1001" s="291"/>
      <c r="C1001" s="288"/>
      <c r="D1001" s="288"/>
      <c r="E1001" s="352"/>
      <c r="N1001" s="443"/>
      <c r="O1001" s="455"/>
    </row>
    <row r="1002" spans="2:15" x14ac:dyDescent="0.25">
      <c r="B1002" s="230" t="s">
        <v>1347</v>
      </c>
      <c r="C1002" s="665"/>
      <c r="D1002" s="665"/>
      <c r="E1002" s="352"/>
      <c r="N1002" s="443"/>
      <c r="O1002" s="455"/>
    </row>
    <row r="1003" spans="2:15" ht="15" customHeight="1" x14ac:dyDescent="0.25">
      <c r="B1003" s="288"/>
      <c r="C1003" s="288"/>
      <c r="D1003" s="288"/>
      <c r="E1003" s="352"/>
      <c r="N1003" s="443"/>
      <c r="O1003" s="455"/>
    </row>
    <row r="1004" spans="2:15" ht="21.75" customHeight="1" x14ac:dyDescent="0.25">
      <c r="B1004" s="456" t="s">
        <v>1244</v>
      </c>
      <c r="C1004" s="457" t="s">
        <v>1245</v>
      </c>
      <c r="D1004" s="458" t="s">
        <v>1246</v>
      </c>
      <c r="E1004" s="459" t="s">
        <v>1247</v>
      </c>
      <c r="F1004" s="460" t="s">
        <v>1248</v>
      </c>
      <c r="G1004" s="461" t="s">
        <v>1249</v>
      </c>
      <c r="N1004" s="443"/>
      <c r="O1004" s="455"/>
    </row>
    <row r="1005" spans="2:15" ht="12.75" customHeight="1" x14ac:dyDescent="0.25">
      <c r="B1005" s="194" t="s">
        <v>1250</v>
      </c>
      <c r="C1005" s="462">
        <v>500000</v>
      </c>
      <c r="D1005" s="462">
        <v>500000</v>
      </c>
      <c r="E1005" s="462">
        <v>500000</v>
      </c>
      <c r="F1005" s="463">
        <v>500000</v>
      </c>
      <c r="G1005" s="464">
        <v>500000</v>
      </c>
      <c r="N1005" s="443"/>
      <c r="O1005" s="455"/>
    </row>
    <row r="1006" spans="2:15" x14ac:dyDescent="0.25">
      <c r="B1006" s="194" t="s">
        <v>1251</v>
      </c>
      <c r="C1006" s="462">
        <v>750000</v>
      </c>
      <c r="D1006" s="462">
        <v>750000</v>
      </c>
      <c r="E1006" s="462">
        <v>1000000</v>
      </c>
      <c r="F1006" s="463">
        <v>1000000</v>
      </c>
      <c r="G1006" s="464">
        <v>500000</v>
      </c>
      <c r="N1006" s="443"/>
      <c r="O1006" s="455"/>
    </row>
    <row r="1007" spans="2:15" ht="12.75" customHeight="1" x14ac:dyDescent="0.25">
      <c r="B1007" s="465" t="s">
        <v>1252</v>
      </c>
      <c r="C1007" s="466">
        <v>2300000</v>
      </c>
      <c r="D1007" s="467">
        <v>2300000</v>
      </c>
      <c r="E1007" s="462">
        <v>2300000</v>
      </c>
      <c r="F1007" s="463">
        <v>2300000</v>
      </c>
      <c r="G1007" s="464">
        <v>2300000</v>
      </c>
      <c r="N1007" s="443"/>
      <c r="O1007" s="455"/>
    </row>
    <row r="1008" spans="2:15" x14ac:dyDescent="0.25">
      <c r="B1008" s="194" t="s">
        <v>1253</v>
      </c>
      <c r="C1008" s="468">
        <v>10000000</v>
      </c>
      <c r="D1008" s="469">
        <v>8000000</v>
      </c>
      <c r="E1008" s="470">
        <v>12000000</v>
      </c>
      <c r="F1008" s="471">
        <v>5000000</v>
      </c>
      <c r="G1008" s="464">
        <v>3000000</v>
      </c>
      <c r="N1008" s="443"/>
      <c r="O1008" s="455"/>
    </row>
    <row r="1009" spans="2:16" x14ac:dyDescent="0.25">
      <c r="B1009" s="194" t="s">
        <v>1254</v>
      </c>
      <c r="C1009" s="279">
        <v>10000000</v>
      </c>
      <c r="D1009" s="472">
        <v>8000000</v>
      </c>
      <c r="E1009" s="472">
        <v>12000000</v>
      </c>
      <c r="F1009" s="473">
        <v>5000000</v>
      </c>
      <c r="G1009" s="464">
        <v>3000000</v>
      </c>
      <c r="N1009" s="443"/>
      <c r="O1009" s="455"/>
    </row>
    <row r="1010" spans="2:16" ht="13.5" customHeight="1" x14ac:dyDescent="0.25">
      <c r="B1010" s="194" t="s">
        <v>1255</v>
      </c>
      <c r="C1010" s="413">
        <v>2000000</v>
      </c>
      <c r="D1010" s="467">
        <v>2000000</v>
      </c>
      <c r="E1010" s="462">
        <v>2000000</v>
      </c>
      <c r="F1010" s="463">
        <v>2000000</v>
      </c>
      <c r="G1010" s="464">
        <v>2000000</v>
      </c>
      <c r="N1010" s="443"/>
      <c r="O1010" s="455"/>
    </row>
    <row r="1011" spans="2:16" x14ac:dyDescent="0.25">
      <c r="B1011" s="194" t="s">
        <v>1256</v>
      </c>
      <c r="C1011" s="413">
        <v>900000</v>
      </c>
      <c r="D1011" s="467">
        <v>900000</v>
      </c>
      <c r="E1011" s="462">
        <v>900000</v>
      </c>
      <c r="F1011" s="463">
        <v>900000</v>
      </c>
      <c r="G1011" s="464">
        <v>900000</v>
      </c>
      <c r="M1011" s="455"/>
      <c r="N1011" s="443"/>
      <c r="O1011" s="455"/>
    </row>
    <row r="1012" spans="2:16" x14ac:dyDescent="0.25">
      <c r="B1012" s="423" t="s">
        <v>990</v>
      </c>
      <c r="C1012" s="305">
        <f>SUM(C1005:C1011)</f>
        <v>26450000</v>
      </c>
      <c r="D1012" s="474">
        <f t="shared" ref="D1012:G1012" si="18">SUM(D1005:D1011)</f>
        <v>22450000</v>
      </c>
      <c r="E1012" s="474">
        <f t="shared" si="18"/>
        <v>30700000</v>
      </c>
      <c r="F1012" s="474">
        <f t="shared" si="18"/>
        <v>16700000</v>
      </c>
      <c r="G1012" s="474">
        <f t="shared" si="18"/>
        <v>12200000</v>
      </c>
      <c r="M1012" s="455"/>
      <c r="N1012" s="443"/>
      <c r="O1012" s="455"/>
    </row>
    <row r="1013" spans="2:16" ht="27.95" customHeight="1" x14ac:dyDescent="0.25">
      <c r="B1013" s="191" t="s">
        <v>1302</v>
      </c>
      <c r="C1013" s="242" t="s">
        <v>1184</v>
      </c>
      <c r="D1013" s="288"/>
      <c r="E1013" s="352"/>
      <c r="F1013" s="424"/>
      <c r="I1013" s="733" t="s">
        <v>1348</v>
      </c>
      <c r="J1013" s="733"/>
      <c r="K1013" s="733" t="s">
        <v>1349</v>
      </c>
      <c r="L1013" s="733"/>
      <c r="M1013" s="733"/>
      <c r="N1013" s="733" t="s">
        <v>1350</v>
      </c>
      <c r="O1013" s="733"/>
      <c r="P1013" s="733"/>
    </row>
    <row r="1014" spans="2:16" ht="15" customHeight="1" x14ac:dyDescent="0.25">
      <c r="C1014" s="352"/>
      <c r="D1014" s="352"/>
      <c r="E1014" s="352"/>
      <c r="I1014" s="733"/>
      <c r="J1014" s="733"/>
      <c r="K1014" s="733"/>
      <c r="L1014" s="733"/>
      <c r="M1014" s="733"/>
      <c r="N1014" s="733"/>
      <c r="O1014" s="733"/>
      <c r="P1014" s="733"/>
    </row>
    <row r="1015" spans="2:16" ht="28.5" x14ac:dyDescent="0.25">
      <c r="B1015" s="230" t="s">
        <v>1351</v>
      </c>
      <c r="C1015" s="288"/>
      <c r="D1015" s="288"/>
      <c r="E1015" s="288"/>
      <c r="I1015" s="733"/>
      <c r="J1015" s="733"/>
      <c r="K1015" s="733"/>
      <c r="L1015" s="733"/>
      <c r="M1015" s="733"/>
      <c r="N1015" s="733"/>
      <c r="O1015" s="733"/>
      <c r="P1015" s="733"/>
    </row>
    <row r="1016" spans="2:16" x14ac:dyDescent="0.25">
      <c r="C1016" s="288"/>
      <c r="D1016" s="288"/>
      <c r="E1016" s="288"/>
      <c r="N1016" s="443"/>
      <c r="O1016" s="455"/>
    </row>
    <row r="1017" spans="2:16" x14ac:dyDescent="0.25">
      <c r="B1017" s="230" t="s">
        <v>1352</v>
      </c>
      <c r="C1017" s="288"/>
      <c r="D1017" s="288"/>
      <c r="E1017" s="288"/>
      <c r="N1017" s="443"/>
      <c r="O1017" s="455"/>
    </row>
    <row r="1018" spans="2:16" ht="42" customHeight="1" x14ac:dyDescent="0.25">
      <c r="B1018" s="422" t="s">
        <v>1244</v>
      </c>
      <c r="C1018" s="422" t="s">
        <v>1267</v>
      </c>
      <c r="D1018" s="422" t="s">
        <v>1268</v>
      </c>
      <c r="E1018" s="422" t="s">
        <v>1269</v>
      </c>
      <c r="F1018" s="422" t="s">
        <v>1270</v>
      </c>
      <c r="I1018" s="708" t="s">
        <v>1223</v>
      </c>
      <c r="J1018" s="708"/>
      <c r="K1018" s="646" t="s">
        <v>1353</v>
      </c>
      <c r="L1018" s="647"/>
      <c r="M1018" s="647"/>
      <c r="N1018" s="647"/>
      <c r="O1018" s="647"/>
      <c r="P1018" s="647"/>
    </row>
    <row r="1019" spans="2:16" ht="12.95" customHeight="1" x14ac:dyDescent="0.25">
      <c r="B1019" s="426" t="s">
        <v>1271</v>
      </c>
      <c r="C1019" s="427">
        <v>10000000000</v>
      </c>
      <c r="D1019" s="427">
        <v>3000000000</v>
      </c>
      <c r="E1019" s="427">
        <v>1000000000</v>
      </c>
      <c r="F1019" s="427">
        <v>2000000000</v>
      </c>
      <c r="I1019" s="731" t="s">
        <v>1272</v>
      </c>
      <c r="J1019" s="732"/>
      <c r="K1019" s="648">
        <v>0.4</v>
      </c>
      <c r="L1019" s="649"/>
      <c r="M1019" s="649"/>
      <c r="N1019" s="649"/>
      <c r="O1019" s="649"/>
      <c r="P1019" s="650"/>
    </row>
    <row r="1020" spans="2:16" x14ac:dyDescent="0.25">
      <c r="B1020" s="430" t="s">
        <v>1274</v>
      </c>
      <c r="C1020" s="431">
        <v>1200000000</v>
      </c>
      <c r="D1020" s="431">
        <v>250000000</v>
      </c>
      <c r="E1020" s="431">
        <v>100000000</v>
      </c>
      <c r="F1020" s="431">
        <v>200000000</v>
      </c>
      <c r="I1020" s="731" t="s">
        <v>1284</v>
      </c>
      <c r="J1020" s="732"/>
      <c r="K1020" s="648">
        <v>0.3</v>
      </c>
      <c r="L1020" s="649"/>
      <c r="M1020" s="649"/>
      <c r="N1020" s="649"/>
      <c r="O1020" s="649"/>
      <c r="P1020" s="650"/>
    </row>
    <row r="1021" spans="2:16" x14ac:dyDescent="0.25">
      <c r="B1021" s="430" t="s">
        <v>1276</v>
      </c>
      <c r="C1021" s="432">
        <v>500000000</v>
      </c>
      <c r="D1021" s="432">
        <v>200000000</v>
      </c>
      <c r="E1021" s="432">
        <v>100000000</v>
      </c>
      <c r="F1021" s="432">
        <v>200000000</v>
      </c>
      <c r="I1021" s="731" t="s">
        <v>1292</v>
      </c>
      <c r="J1021" s="732"/>
      <c r="K1021" s="648">
        <v>0.25</v>
      </c>
      <c r="L1021" s="649"/>
      <c r="M1021" s="649"/>
      <c r="N1021" s="649"/>
      <c r="O1021" s="649"/>
      <c r="P1021" s="650"/>
    </row>
    <row r="1022" spans="2:16" x14ac:dyDescent="0.25">
      <c r="F1022" s="191"/>
      <c r="N1022" s="443"/>
      <c r="O1022" s="455"/>
    </row>
    <row r="1023" spans="2:16" x14ac:dyDescent="0.25">
      <c r="B1023" s="230" t="s">
        <v>1354</v>
      </c>
      <c r="C1023" s="433"/>
      <c r="D1023" s="433"/>
      <c r="E1023" s="291"/>
      <c r="F1023" s="434"/>
      <c r="N1023" s="443"/>
      <c r="O1023" s="455"/>
    </row>
    <row r="1024" spans="2:16" x14ac:dyDescent="0.25">
      <c r="B1024" s="422" t="s">
        <v>1244</v>
      </c>
      <c r="C1024" s="422" t="s">
        <v>980</v>
      </c>
      <c r="D1024" s="433"/>
      <c r="E1024" s="291"/>
      <c r="F1024" s="434"/>
      <c r="N1024" s="443"/>
      <c r="O1024" s="455"/>
    </row>
    <row r="1025" spans="2:15" x14ac:dyDescent="0.25">
      <c r="B1025" s="438" t="s">
        <v>1286</v>
      </c>
      <c r="C1025" s="279">
        <v>300000000</v>
      </c>
      <c r="D1025" s="433"/>
      <c r="E1025" s="291"/>
      <c r="F1025" s="434"/>
      <c r="N1025" s="443"/>
      <c r="O1025" s="455"/>
    </row>
    <row r="1026" spans="2:15" x14ac:dyDescent="0.25">
      <c r="B1026" s="423" t="s">
        <v>990</v>
      </c>
      <c r="C1026" s="305">
        <f>SUM(C1023:C1025)</f>
        <v>300000000</v>
      </c>
      <c r="D1026" s="433"/>
      <c r="E1026" s="291"/>
      <c r="F1026" s="434"/>
      <c r="N1026" s="443"/>
      <c r="O1026" s="455"/>
    </row>
    <row r="1027" spans="2:15" x14ac:dyDescent="0.25">
      <c r="B1027" s="439" t="s">
        <v>1355</v>
      </c>
      <c r="C1027" s="408"/>
      <c r="D1027" s="433"/>
      <c r="E1027" s="291"/>
      <c r="F1027" s="434"/>
      <c r="N1027" s="443"/>
      <c r="O1027" s="455"/>
    </row>
    <row r="1028" spans="2:15" x14ac:dyDescent="0.25">
      <c r="B1028" s="440"/>
      <c r="C1028" s="441"/>
      <c r="D1028" s="433"/>
      <c r="E1028" s="291"/>
      <c r="F1028" s="434"/>
      <c r="N1028" s="443"/>
      <c r="O1028" s="455"/>
    </row>
    <row r="1029" spans="2:15" ht="28.5" x14ac:dyDescent="0.25">
      <c r="B1029" s="230" t="s">
        <v>1356</v>
      </c>
      <c r="C1029" s="433"/>
      <c r="D1029" s="433"/>
      <c r="E1029" s="291"/>
      <c r="F1029" s="434"/>
      <c r="N1029" s="443"/>
      <c r="O1029" s="455"/>
    </row>
    <row r="1030" spans="2:15" x14ac:dyDescent="0.25">
      <c r="B1030" s="422" t="s">
        <v>1244</v>
      </c>
      <c r="C1030" s="422" t="s">
        <v>980</v>
      </c>
      <c r="D1030" s="442"/>
      <c r="E1030" s="288"/>
      <c r="N1030" s="443"/>
      <c r="O1030" s="455"/>
    </row>
    <row r="1031" spans="2:15" x14ac:dyDescent="0.25">
      <c r="B1031" s="438" t="s">
        <v>1294</v>
      </c>
      <c r="C1031" s="279">
        <f>13000000*2</f>
        <v>26000000</v>
      </c>
      <c r="F1031" s="191"/>
      <c r="N1031" s="443"/>
      <c r="O1031" s="455"/>
    </row>
    <row r="1032" spans="2:15" x14ac:dyDescent="0.25">
      <c r="B1032" s="438" t="s">
        <v>1296</v>
      </c>
      <c r="C1032" s="279">
        <v>555500000</v>
      </c>
      <c r="F1032" s="191"/>
      <c r="N1032" s="443"/>
      <c r="O1032" s="455"/>
    </row>
    <row r="1033" spans="2:15" x14ac:dyDescent="0.25">
      <c r="B1033" s="438" t="s">
        <v>1297</v>
      </c>
      <c r="C1033" s="279">
        <v>21990000</v>
      </c>
      <c r="F1033" s="191"/>
      <c r="N1033" s="443"/>
      <c r="O1033" s="455"/>
    </row>
    <row r="1034" spans="2:15" x14ac:dyDescent="0.25">
      <c r="B1034" s="423" t="s">
        <v>990</v>
      </c>
      <c r="C1034" s="305">
        <f>SUM(C1031:C1033)</f>
        <v>603490000</v>
      </c>
      <c r="F1034" s="191"/>
      <c r="N1034" s="443"/>
      <c r="O1034" s="455"/>
    </row>
    <row r="1035" spans="2:15" x14ac:dyDescent="0.25">
      <c r="B1035" s="423" t="s">
        <v>968</v>
      </c>
      <c r="C1035" s="305">
        <v>603500000</v>
      </c>
      <c r="F1035" s="191"/>
      <c r="N1035" s="443"/>
      <c r="O1035" s="455"/>
    </row>
    <row r="1036" spans="2:15" x14ac:dyDescent="0.25">
      <c r="B1036" s="439" t="s">
        <v>1355</v>
      </c>
      <c r="C1036" s="433"/>
      <c r="F1036" s="191"/>
      <c r="N1036" s="443"/>
      <c r="O1036" s="455"/>
    </row>
    <row r="1037" spans="2:15" x14ac:dyDescent="0.25">
      <c r="B1037" s="296"/>
      <c r="C1037" s="288"/>
      <c r="D1037" s="288"/>
      <c r="E1037" s="288"/>
      <c r="N1037" s="443"/>
      <c r="O1037" s="455"/>
    </row>
    <row r="1038" spans="2:15" ht="28.5" x14ac:dyDescent="0.25">
      <c r="B1038" s="230" t="s">
        <v>1357</v>
      </c>
      <c r="C1038" s="665"/>
      <c r="D1038" s="665"/>
      <c r="E1038" s="433"/>
      <c r="F1038" s="433"/>
      <c r="J1038" s="443"/>
      <c r="K1038" s="455"/>
      <c r="L1038" s="443"/>
      <c r="M1038" s="455"/>
      <c r="N1038" s="443"/>
      <c r="O1038" s="455"/>
    </row>
    <row r="1039" spans="2:15" x14ac:dyDescent="0.25">
      <c r="B1039" s="422" t="s">
        <v>920</v>
      </c>
      <c r="C1039" s="422" t="s">
        <v>1245</v>
      </c>
      <c r="D1039" s="422" t="s">
        <v>1246</v>
      </c>
      <c r="E1039" s="422" t="s">
        <v>1247</v>
      </c>
      <c r="F1039" s="422" t="s">
        <v>1248</v>
      </c>
      <c r="G1039" s="422" t="s">
        <v>1249</v>
      </c>
      <c r="J1039" s="443"/>
      <c r="K1039" s="455"/>
      <c r="L1039" s="443"/>
      <c r="M1039" s="455"/>
      <c r="N1039" s="443"/>
      <c r="O1039" s="455"/>
    </row>
    <row r="1040" spans="2:15" x14ac:dyDescent="0.25">
      <c r="B1040" s="320" t="s">
        <v>1300</v>
      </c>
      <c r="C1040" s="279">
        <v>2000000</v>
      </c>
      <c r="D1040" s="279">
        <v>1000000</v>
      </c>
      <c r="E1040" s="279">
        <v>2000000</v>
      </c>
      <c r="F1040" s="279">
        <v>1000000</v>
      </c>
      <c r="G1040" s="279">
        <v>1000000</v>
      </c>
      <c r="J1040" s="443"/>
      <c r="K1040" s="455"/>
      <c r="L1040" s="443"/>
      <c r="M1040" s="455"/>
      <c r="N1040" s="443"/>
      <c r="O1040" s="455"/>
    </row>
    <row r="1041" spans="2:15" x14ac:dyDescent="0.25">
      <c r="B1041" s="320" t="s">
        <v>1301</v>
      </c>
      <c r="C1041" s="279">
        <v>12000000</v>
      </c>
      <c r="D1041" s="279">
        <v>12000000</v>
      </c>
      <c r="E1041" s="279">
        <v>12000000</v>
      </c>
      <c r="F1041" s="279">
        <v>12000000</v>
      </c>
      <c r="G1041" s="279">
        <v>12000000</v>
      </c>
      <c r="J1041" s="443"/>
      <c r="K1041" s="455"/>
      <c r="L1041" s="443"/>
      <c r="M1041" s="455"/>
      <c r="N1041" s="443"/>
      <c r="O1041" s="455"/>
    </row>
    <row r="1042" spans="2:15" x14ac:dyDescent="0.25">
      <c r="B1042" s="423" t="s">
        <v>990</v>
      </c>
      <c r="C1042" s="305">
        <f>SUM(C1040:C1041)</f>
        <v>14000000</v>
      </c>
      <c r="D1042" s="305">
        <f>SUM(D1040:D1041)</f>
        <v>13000000</v>
      </c>
      <c r="E1042" s="305">
        <f>SUM(E1040:E1041)</f>
        <v>14000000</v>
      </c>
      <c r="F1042" s="305">
        <f>SUM(F1040:F1041)</f>
        <v>13000000</v>
      </c>
      <c r="G1042" s="305">
        <f>SUM(G1040:G1041)</f>
        <v>13000000</v>
      </c>
      <c r="J1042" s="443"/>
      <c r="K1042" s="455"/>
      <c r="L1042" s="443"/>
      <c r="M1042" s="455"/>
      <c r="N1042" s="443"/>
      <c r="O1042" s="455"/>
    </row>
    <row r="1043" spans="2:15" ht="28.5" x14ac:dyDescent="0.25">
      <c r="B1043" s="191" t="s">
        <v>1257</v>
      </c>
      <c r="C1043" s="242" t="s">
        <v>1184</v>
      </c>
      <c r="D1043" s="288"/>
      <c r="E1043" s="352"/>
      <c r="J1043" s="443"/>
      <c r="K1043" s="455"/>
      <c r="L1043" s="443"/>
      <c r="M1043" s="455"/>
      <c r="N1043" s="443"/>
      <c r="O1043" s="455"/>
    </row>
    <row r="1044" spans="2:15" ht="12" customHeight="1" x14ac:dyDescent="0.25">
      <c r="B1044" s="288"/>
      <c r="C1044" s="288"/>
      <c r="D1044" s="288"/>
      <c r="E1044" s="352"/>
      <c r="J1044" s="443"/>
      <c r="K1044" s="455"/>
      <c r="L1044" s="443"/>
      <c r="M1044" s="455"/>
      <c r="N1044" s="443"/>
      <c r="O1044" s="455"/>
    </row>
    <row r="1045" spans="2:15" ht="25.5" customHeight="1" x14ac:dyDescent="0.25">
      <c r="B1045" s="230" t="s">
        <v>1358</v>
      </c>
      <c r="C1045" s="288"/>
      <c r="D1045" s="288"/>
      <c r="E1045" s="295"/>
      <c r="J1045" s="443"/>
      <c r="K1045" s="455"/>
      <c r="L1045" s="443"/>
      <c r="M1045" s="455"/>
      <c r="N1045" s="443"/>
      <c r="O1045" s="455"/>
    </row>
    <row r="1046" spans="2:15" x14ac:dyDescent="0.25">
      <c r="B1046" s="726" t="s">
        <v>920</v>
      </c>
      <c r="C1046" s="422" t="s">
        <v>1305</v>
      </c>
      <c r="D1046" s="422" t="s">
        <v>1306</v>
      </c>
      <c r="E1046" s="352"/>
      <c r="J1046" s="443"/>
      <c r="K1046" s="455"/>
      <c r="L1046" s="443"/>
      <c r="M1046" s="455"/>
      <c r="N1046" s="443"/>
      <c r="O1046" s="455"/>
    </row>
    <row r="1047" spans="2:15" x14ac:dyDescent="0.25">
      <c r="B1047" s="726"/>
      <c r="C1047" s="422" t="s">
        <v>980</v>
      </c>
      <c r="D1047" s="422" t="s">
        <v>980</v>
      </c>
      <c r="E1047" s="352"/>
      <c r="J1047" s="443"/>
      <c r="K1047" s="455"/>
      <c r="L1047" s="443"/>
      <c r="M1047" s="455"/>
      <c r="N1047" s="443"/>
      <c r="O1047" s="455"/>
    </row>
    <row r="1048" spans="2:15" ht="28.5" x14ac:dyDescent="0.25">
      <c r="B1048" s="310" t="s">
        <v>1307</v>
      </c>
      <c r="C1048" s="446">
        <v>50000000</v>
      </c>
      <c r="D1048" s="446">
        <v>80000000</v>
      </c>
      <c r="E1048" s="352"/>
      <c r="J1048" s="443"/>
      <c r="K1048" s="455"/>
      <c r="L1048" s="443"/>
      <c r="M1048" s="455"/>
      <c r="N1048" s="443"/>
      <c r="O1048" s="455"/>
    </row>
    <row r="1049" spans="2:15" ht="28.5" x14ac:dyDescent="0.25">
      <c r="B1049" s="191" t="s">
        <v>1302</v>
      </c>
      <c r="C1049" s="242" t="s">
        <v>1184</v>
      </c>
      <c r="E1049" s="352"/>
      <c r="J1049" s="443"/>
      <c r="K1049" s="455"/>
      <c r="L1049" s="443"/>
      <c r="M1049" s="455"/>
      <c r="N1049" s="443"/>
      <c r="O1049" s="455"/>
    </row>
    <row r="1050" spans="2:15" x14ac:dyDescent="0.25">
      <c r="B1050" s="288"/>
      <c r="C1050" s="288"/>
      <c r="D1050" s="288"/>
      <c r="E1050" s="352"/>
      <c r="J1050" s="443"/>
      <c r="K1050" s="455"/>
      <c r="L1050" s="443"/>
      <c r="M1050" s="455"/>
      <c r="N1050" s="443"/>
      <c r="O1050" s="455"/>
    </row>
    <row r="1051" spans="2:15" ht="25.5" customHeight="1" x14ac:dyDescent="0.25">
      <c r="B1051" s="230" t="s">
        <v>1359</v>
      </c>
      <c r="C1051" s="288"/>
      <c r="D1051" s="288"/>
      <c r="E1051" s="295"/>
      <c r="J1051" s="443"/>
      <c r="K1051" s="455"/>
      <c r="L1051" s="443"/>
      <c r="M1051" s="455"/>
      <c r="N1051" s="443"/>
      <c r="O1051" s="455"/>
    </row>
    <row r="1052" spans="2:15" x14ac:dyDescent="0.25">
      <c r="B1052" s="475" t="s">
        <v>920</v>
      </c>
      <c r="C1052" s="475" t="s">
        <v>860</v>
      </c>
      <c r="D1052" s="288"/>
      <c r="E1052" s="352"/>
      <c r="J1052" s="443"/>
      <c r="K1052" s="455"/>
      <c r="L1052" s="443"/>
      <c r="M1052" s="455"/>
      <c r="N1052" s="443"/>
      <c r="O1052" s="455"/>
    </row>
    <row r="1053" spans="2:15" x14ac:dyDescent="0.25">
      <c r="B1053" s="452" t="s">
        <v>1310</v>
      </c>
      <c r="C1053" s="453">
        <v>80000000</v>
      </c>
      <c r="D1053" s="288"/>
      <c r="E1053" s="352"/>
      <c r="J1053" s="443"/>
      <c r="K1053" s="455"/>
      <c r="L1053" s="443"/>
      <c r="M1053" s="455"/>
      <c r="N1053" s="443"/>
      <c r="O1053" s="455"/>
    </row>
    <row r="1054" spans="2:15" ht="12.95" customHeight="1" x14ac:dyDescent="0.25">
      <c r="B1054" s="359"/>
      <c r="C1054" s="476"/>
      <c r="D1054" s="288"/>
      <c r="E1054" s="352"/>
      <c r="J1054" s="443"/>
      <c r="K1054" s="455"/>
      <c r="L1054" s="443"/>
      <c r="M1054" s="455"/>
      <c r="N1054" s="443"/>
      <c r="O1054" s="455"/>
    </row>
    <row r="1055" spans="2:15" ht="30.95" customHeight="1" x14ac:dyDescent="0.25">
      <c r="B1055" s="230" t="s">
        <v>1360</v>
      </c>
      <c r="C1055" s="288"/>
      <c r="D1055" s="288"/>
      <c r="E1055" s="352"/>
      <c r="J1055" s="443"/>
      <c r="K1055" s="455"/>
      <c r="L1055" s="443"/>
      <c r="M1055" s="455"/>
      <c r="N1055" s="443"/>
      <c r="O1055" s="455"/>
    </row>
    <row r="1056" spans="2:15" x14ac:dyDescent="0.25">
      <c r="B1056" s="726" t="s">
        <v>920</v>
      </c>
      <c r="C1056" s="422" t="s">
        <v>1305</v>
      </c>
      <c r="D1056" s="422" t="s">
        <v>1306</v>
      </c>
      <c r="E1056" s="352"/>
      <c r="J1056" s="443"/>
      <c r="K1056" s="455"/>
      <c r="L1056" s="443"/>
      <c r="M1056" s="455"/>
      <c r="N1056" s="443"/>
      <c r="O1056" s="455"/>
    </row>
    <row r="1057" spans="2:15" x14ac:dyDescent="0.25">
      <c r="B1057" s="726"/>
      <c r="C1057" s="422" t="s">
        <v>980</v>
      </c>
      <c r="D1057" s="422" t="s">
        <v>980</v>
      </c>
      <c r="E1057" s="352"/>
      <c r="J1057" s="443"/>
      <c r="K1057" s="455"/>
      <c r="L1057" s="443"/>
      <c r="M1057" s="455"/>
      <c r="N1057" s="443"/>
      <c r="O1057" s="455"/>
    </row>
    <row r="1058" spans="2:15" ht="28.5" x14ac:dyDescent="0.25">
      <c r="B1058" s="310" t="s">
        <v>1307</v>
      </c>
      <c r="C1058" s="446">
        <v>50000000</v>
      </c>
      <c r="D1058" s="446">
        <v>80000000</v>
      </c>
      <c r="E1058" s="352"/>
      <c r="J1058" s="443"/>
      <c r="K1058" s="455"/>
      <c r="L1058" s="443"/>
      <c r="M1058" s="455"/>
      <c r="N1058" s="443"/>
      <c r="O1058" s="455"/>
    </row>
    <row r="1059" spans="2:15" ht="28.5" x14ac:dyDescent="0.25">
      <c r="B1059" s="191" t="s">
        <v>1302</v>
      </c>
      <c r="C1059" s="242" t="s">
        <v>1184</v>
      </c>
      <c r="E1059" s="352"/>
      <c r="J1059" s="443"/>
      <c r="K1059" s="455"/>
      <c r="L1059" s="443"/>
      <c r="M1059" s="455"/>
      <c r="N1059" s="443"/>
      <c r="O1059" s="455"/>
    </row>
    <row r="1060" spans="2:15" x14ac:dyDescent="0.25">
      <c r="D1060" s="288"/>
      <c r="E1060" s="352"/>
      <c r="J1060" s="443"/>
      <c r="K1060" s="455"/>
      <c r="L1060" s="443"/>
      <c r="M1060" s="455"/>
      <c r="N1060" s="443"/>
      <c r="O1060" s="455"/>
    </row>
    <row r="1061" spans="2:15" x14ac:dyDescent="0.25">
      <c r="B1061" s="475" t="s">
        <v>920</v>
      </c>
      <c r="C1061" s="475" t="s">
        <v>860</v>
      </c>
      <c r="D1061" s="288"/>
      <c r="E1061" s="352"/>
      <c r="J1061" s="443"/>
      <c r="K1061" s="455"/>
      <c r="L1061" s="443"/>
      <c r="M1061" s="455"/>
      <c r="N1061" s="443"/>
      <c r="O1061" s="455"/>
    </row>
    <row r="1062" spans="2:15" x14ac:dyDescent="0.25">
      <c r="B1062" s="452" t="s">
        <v>1310</v>
      </c>
      <c r="C1062" s="453">
        <v>80000000</v>
      </c>
      <c r="D1062" s="288"/>
      <c r="E1062" s="352"/>
      <c r="J1062" s="443"/>
      <c r="K1062" s="455"/>
      <c r="L1062" s="443"/>
      <c r="M1062" s="455"/>
      <c r="N1062" s="443"/>
      <c r="O1062" s="455"/>
    </row>
    <row r="1063" spans="2:15" x14ac:dyDescent="0.25">
      <c r="B1063" s="291"/>
      <c r="C1063" s="288"/>
      <c r="D1063" s="288"/>
      <c r="E1063" s="352"/>
      <c r="J1063" s="443"/>
      <c r="K1063" s="455"/>
      <c r="L1063" s="443"/>
      <c r="M1063" s="455"/>
      <c r="N1063" s="443"/>
      <c r="O1063" s="455"/>
    </row>
    <row r="1064" spans="2:15" ht="36" customHeight="1" x14ac:dyDescent="0.25">
      <c r="B1064" s="230" t="s">
        <v>1361</v>
      </c>
      <c r="C1064" s="288"/>
      <c r="D1064" s="288"/>
      <c r="E1064" s="352"/>
      <c r="J1064" s="443"/>
      <c r="K1064" s="455"/>
      <c r="L1064" s="443"/>
      <c r="M1064" s="455"/>
      <c r="N1064" s="443"/>
      <c r="O1064" s="455"/>
    </row>
    <row r="1065" spans="2:15" x14ac:dyDescent="0.25">
      <c r="B1065" s="422" t="s">
        <v>920</v>
      </c>
      <c r="C1065" s="422" t="s">
        <v>825</v>
      </c>
      <c r="D1065" s="422" t="s">
        <v>824</v>
      </c>
      <c r="E1065" s="356"/>
      <c r="J1065" s="443"/>
      <c r="K1065" s="455"/>
      <c r="L1065" s="443"/>
      <c r="M1065" s="455"/>
      <c r="N1065" s="443"/>
      <c r="O1065" s="455"/>
    </row>
    <row r="1066" spans="2:15" ht="12.95" customHeight="1" x14ac:dyDescent="0.25">
      <c r="B1066" s="667" t="s">
        <v>1330</v>
      </c>
      <c r="C1066" s="668">
        <v>20000000</v>
      </c>
      <c r="D1066" s="668">
        <v>50000000</v>
      </c>
      <c r="E1066" s="635"/>
      <c r="J1066" s="443"/>
      <c r="K1066" s="455"/>
      <c r="L1066" s="443"/>
      <c r="M1066" s="455"/>
      <c r="N1066" s="443"/>
      <c r="O1066" s="455"/>
    </row>
    <row r="1067" spans="2:15" x14ac:dyDescent="0.25">
      <c r="B1067" s="667"/>
      <c r="C1067" s="668"/>
      <c r="D1067" s="668"/>
      <c r="E1067" s="635"/>
      <c r="J1067" s="443"/>
      <c r="K1067" s="455"/>
      <c r="L1067" s="443"/>
      <c r="M1067" s="455"/>
      <c r="N1067" s="443"/>
      <c r="O1067" s="455"/>
    </row>
    <row r="1068" spans="2:15" x14ac:dyDescent="0.25">
      <c r="B1068" s="359"/>
      <c r="C1068" s="288"/>
      <c r="D1068" s="288"/>
      <c r="E1068" s="476"/>
      <c r="J1068" s="443"/>
      <c r="K1068" s="455"/>
      <c r="L1068" s="443"/>
      <c r="M1068" s="455"/>
      <c r="N1068" s="443"/>
      <c r="O1068" s="455"/>
    </row>
    <row r="1069" spans="2:15" ht="28.5" x14ac:dyDescent="0.25">
      <c r="B1069" s="230" t="s">
        <v>1362</v>
      </c>
      <c r="C1069" s="288"/>
      <c r="D1069" s="288"/>
      <c r="E1069" s="476"/>
      <c r="J1069" s="443"/>
      <c r="K1069" s="455"/>
      <c r="L1069" s="443"/>
      <c r="M1069" s="455"/>
      <c r="N1069" s="443"/>
      <c r="O1069" s="455"/>
    </row>
    <row r="1070" spans="2:15" x14ac:dyDescent="0.25">
      <c r="B1070" s="422" t="s">
        <v>920</v>
      </c>
      <c r="C1070" s="449" t="s">
        <v>980</v>
      </c>
      <c r="D1070" s="288"/>
      <c r="E1070" s="476"/>
      <c r="J1070" s="443"/>
      <c r="K1070" s="455"/>
      <c r="L1070" s="443"/>
      <c r="M1070" s="455"/>
      <c r="N1070" s="443"/>
      <c r="O1070" s="455"/>
    </row>
    <row r="1071" spans="2:15" x14ac:dyDescent="0.25">
      <c r="B1071" s="320" t="s">
        <v>1312</v>
      </c>
      <c r="C1071" s="279">
        <f>300000*10</f>
        <v>3000000</v>
      </c>
      <c r="D1071" s="288"/>
      <c r="E1071" s="476"/>
      <c r="J1071" s="443"/>
      <c r="K1071" s="455"/>
      <c r="L1071" s="443"/>
      <c r="M1071" s="455"/>
      <c r="N1071" s="443"/>
      <c r="O1071" s="455"/>
    </row>
    <row r="1072" spans="2:15" x14ac:dyDescent="0.25">
      <c r="B1072" s="320" t="s">
        <v>1252</v>
      </c>
      <c r="C1072" s="279">
        <f>150000*10</f>
        <v>1500000</v>
      </c>
      <c r="D1072" s="288"/>
      <c r="E1072" s="476"/>
      <c r="J1072" s="443"/>
      <c r="K1072" s="455"/>
      <c r="L1072" s="443"/>
      <c r="M1072" s="455"/>
      <c r="N1072" s="443"/>
      <c r="O1072" s="455"/>
    </row>
    <row r="1073" spans="2:15" ht="20.25" customHeight="1" x14ac:dyDescent="0.25">
      <c r="B1073" s="320" t="s">
        <v>1313</v>
      </c>
      <c r="C1073" s="279">
        <f>400000*10</f>
        <v>4000000</v>
      </c>
      <c r="D1073" s="288"/>
      <c r="E1073" s="476"/>
      <c r="J1073" s="443"/>
      <c r="K1073" s="455"/>
      <c r="L1073" s="443"/>
      <c r="M1073" s="455"/>
      <c r="N1073" s="443"/>
      <c r="O1073" s="455"/>
    </row>
    <row r="1074" spans="2:15" x14ac:dyDescent="0.25">
      <c r="B1074" s="320" t="s">
        <v>1314</v>
      </c>
      <c r="C1074" s="279">
        <f>400000*10</f>
        <v>4000000</v>
      </c>
      <c r="D1074" s="288"/>
      <c r="E1074" s="476"/>
      <c r="J1074" s="443"/>
      <c r="K1074" s="455"/>
      <c r="L1074" s="443"/>
      <c r="M1074" s="455"/>
      <c r="N1074" s="443"/>
      <c r="O1074" s="455"/>
    </row>
    <row r="1075" spans="2:15" x14ac:dyDescent="0.25">
      <c r="B1075" s="423" t="s">
        <v>990</v>
      </c>
      <c r="C1075" s="450">
        <f>SUM(C1071:C1074)</f>
        <v>12500000</v>
      </c>
      <c r="D1075" s="288"/>
      <c r="E1075" s="476"/>
      <c r="J1075" s="443"/>
      <c r="K1075" s="455"/>
      <c r="L1075" s="443"/>
      <c r="M1075" s="455"/>
      <c r="N1075" s="443"/>
      <c r="O1075" s="455"/>
    </row>
    <row r="1076" spans="2:15" ht="28.5" x14ac:dyDescent="0.25">
      <c r="B1076" s="191" t="s">
        <v>1315</v>
      </c>
      <c r="C1076" s="242" t="s">
        <v>1184</v>
      </c>
      <c r="D1076" s="288"/>
      <c r="E1076" s="476"/>
      <c r="J1076" s="443"/>
      <c r="K1076" s="455"/>
      <c r="L1076" s="443"/>
      <c r="M1076" s="455"/>
      <c r="N1076" s="443"/>
      <c r="O1076" s="455"/>
    </row>
    <row r="1077" spans="2:15" x14ac:dyDescent="0.25">
      <c r="B1077" s="291"/>
      <c r="C1077" s="288"/>
      <c r="D1077" s="288"/>
      <c r="E1077" s="476"/>
      <c r="J1077" s="443"/>
      <c r="K1077" s="455"/>
      <c r="L1077" s="443"/>
      <c r="M1077" s="455"/>
      <c r="N1077" s="443"/>
      <c r="O1077" s="455"/>
    </row>
    <row r="1078" spans="2:15" ht="28.5" x14ac:dyDescent="0.25">
      <c r="B1078" s="230" t="s">
        <v>1363</v>
      </c>
      <c r="C1078" s="288"/>
      <c r="D1078" s="288"/>
      <c r="E1078" s="476"/>
      <c r="J1078" s="443"/>
      <c r="K1078" s="455"/>
      <c r="L1078" s="443"/>
      <c r="M1078" s="455"/>
      <c r="N1078" s="443"/>
      <c r="O1078" s="455"/>
    </row>
    <row r="1079" spans="2:15" x14ac:dyDescent="0.25">
      <c r="B1079" s="422" t="s">
        <v>920</v>
      </c>
      <c r="C1079" s="449" t="s">
        <v>980</v>
      </c>
      <c r="D1079" s="288"/>
      <c r="E1079" s="476"/>
      <c r="J1079" s="443"/>
      <c r="K1079" s="455"/>
      <c r="L1079" s="443"/>
      <c r="M1079" s="455"/>
      <c r="N1079" s="443"/>
      <c r="O1079" s="455"/>
    </row>
    <row r="1080" spans="2:15" x14ac:dyDescent="0.25">
      <c r="B1080" s="320" t="s">
        <v>1317</v>
      </c>
      <c r="C1080" s="279">
        <f>1250000*10</f>
        <v>12500000</v>
      </c>
      <c r="D1080" s="288"/>
      <c r="E1080" s="476"/>
      <c r="J1080" s="443"/>
      <c r="K1080" s="455"/>
      <c r="L1080" s="443"/>
      <c r="M1080" s="455"/>
      <c r="N1080" s="443"/>
      <c r="O1080" s="455"/>
    </row>
    <row r="1081" spans="2:15" x14ac:dyDescent="0.25">
      <c r="B1081" s="320" t="s">
        <v>1318</v>
      </c>
      <c r="C1081" s="279">
        <f>2000000*10</f>
        <v>20000000</v>
      </c>
      <c r="D1081" s="288"/>
      <c r="E1081" s="476"/>
      <c r="J1081" s="443"/>
      <c r="K1081" s="455"/>
      <c r="L1081" s="443"/>
      <c r="M1081" s="455"/>
      <c r="N1081" s="443"/>
      <c r="O1081" s="455"/>
    </row>
    <row r="1082" spans="2:15" x14ac:dyDescent="0.25">
      <c r="B1082" s="320" t="s">
        <v>1319</v>
      </c>
      <c r="C1082" s="279">
        <f>2000000*10</f>
        <v>20000000</v>
      </c>
      <c r="D1082" s="288"/>
      <c r="E1082" s="476"/>
      <c r="J1082" s="443"/>
      <c r="K1082" s="455"/>
      <c r="L1082" s="443"/>
      <c r="M1082" s="455"/>
      <c r="N1082" s="443"/>
      <c r="O1082" s="455"/>
    </row>
    <row r="1083" spans="2:15" x14ac:dyDescent="0.25">
      <c r="B1083" s="320" t="s">
        <v>1320</v>
      </c>
      <c r="C1083" s="279">
        <f>1000000*10</f>
        <v>10000000</v>
      </c>
      <c r="D1083" s="288"/>
      <c r="E1083" s="476"/>
      <c r="J1083" s="443"/>
      <c r="K1083" s="455"/>
      <c r="L1083" s="443"/>
      <c r="M1083" s="455"/>
      <c r="N1083" s="443"/>
      <c r="O1083" s="455"/>
    </row>
    <row r="1084" spans="2:15" x14ac:dyDescent="0.25">
      <c r="B1084" s="320" t="s">
        <v>1321</v>
      </c>
      <c r="C1084" s="279">
        <f>7000000*10</f>
        <v>70000000</v>
      </c>
      <c r="D1084" s="288"/>
      <c r="E1084" s="476"/>
      <c r="J1084" s="443"/>
      <c r="K1084" s="455"/>
      <c r="L1084" s="443"/>
      <c r="M1084" s="455"/>
      <c r="N1084" s="443"/>
      <c r="O1084" s="455"/>
    </row>
    <row r="1085" spans="2:15" x14ac:dyDescent="0.25">
      <c r="B1085" s="423" t="s">
        <v>990</v>
      </c>
      <c r="C1085" s="450">
        <f>SUM(C1080:C1084)</f>
        <v>132500000</v>
      </c>
      <c r="D1085" s="288"/>
      <c r="E1085" s="476"/>
      <c r="J1085" s="443"/>
      <c r="K1085" s="455"/>
      <c r="L1085" s="443"/>
      <c r="M1085" s="455"/>
      <c r="N1085" s="443"/>
      <c r="O1085" s="455"/>
    </row>
    <row r="1086" spans="2:15" ht="28.5" x14ac:dyDescent="0.25">
      <c r="B1086" s="191" t="s">
        <v>1315</v>
      </c>
      <c r="C1086" s="242" t="s">
        <v>1184</v>
      </c>
      <c r="D1086" s="288"/>
      <c r="E1086" s="476"/>
      <c r="J1086" s="443"/>
      <c r="K1086" s="455"/>
      <c r="L1086" s="443"/>
      <c r="M1086" s="455"/>
      <c r="N1086" s="443"/>
      <c r="O1086" s="455"/>
    </row>
    <row r="1087" spans="2:15" x14ac:dyDescent="0.25">
      <c r="B1087" s="242"/>
      <c r="C1087" s="288"/>
      <c r="D1087" s="288"/>
      <c r="E1087" s="476"/>
      <c r="J1087" s="443"/>
      <c r="K1087" s="455"/>
      <c r="L1087" s="443"/>
      <c r="M1087" s="455"/>
      <c r="N1087" s="443"/>
      <c r="O1087" s="455"/>
    </row>
    <row r="1088" spans="2:15" ht="42.75" x14ac:dyDescent="0.25">
      <c r="B1088" s="230" t="s">
        <v>1364</v>
      </c>
      <c r="C1088" s="288"/>
      <c r="D1088" s="288"/>
      <c r="E1088" s="476"/>
      <c r="J1088" s="443"/>
      <c r="K1088" s="455"/>
      <c r="L1088" s="443"/>
      <c r="M1088" s="455"/>
      <c r="N1088" s="443"/>
      <c r="O1088" s="455"/>
    </row>
    <row r="1089" spans="2:15" x14ac:dyDescent="0.25">
      <c r="B1089" s="422" t="s">
        <v>1244</v>
      </c>
      <c r="C1089" s="449" t="s">
        <v>980</v>
      </c>
      <c r="D1089" s="288"/>
      <c r="E1089" s="476"/>
      <c r="J1089" s="443"/>
      <c r="K1089" s="455"/>
      <c r="L1089" s="443"/>
      <c r="M1089" s="455"/>
      <c r="N1089" s="443"/>
      <c r="O1089" s="455"/>
    </row>
    <row r="1090" spans="2:15" ht="42.75" x14ac:dyDescent="0.25">
      <c r="B1090" s="320" t="s">
        <v>1323</v>
      </c>
      <c r="C1090" s="279">
        <f>+G216*1</f>
        <v>7714000</v>
      </c>
      <c r="D1090" s="288"/>
      <c r="E1090" s="476"/>
      <c r="J1090" s="443"/>
      <c r="K1090" s="455"/>
      <c r="L1090" s="443"/>
      <c r="M1090" s="455"/>
      <c r="N1090" s="443"/>
      <c r="O1090" s="455"/>
    </row>
    <row r="1091" spans="2:15" x14ac:dyDescent="0.25">
      <c r="B1091" s="320" t="s">
        <v>1324</v>
      </c>
      <c r="C1091" s="279">
        <v>3000000</v>
      </c>
      <c r="D1091" s="288"/>
      <c r="E1091" s="476"/>
      <c r="J1091" s="443"/>
      <c r="K1091" s="455"/>
      <c r="L1091" s="443"/>
      <c r="M1091" s="455"/>
      <c r="N1091" s="443"/>
      <c r="O1091" s="455"/>
    </row>
    <row r="1092" spans="2:15" x14ac:dyDescent="0.25">
      <c r="B1092" s="320" t="s">
        <v>1325</v>
      </c>
      <c r="C1092" s="279">
        <v>800000</v>
      </c>
      <c r="D1092" s="288"/>
      <c r="E1092" s="476"/>
      <c r="J1092" s="443"/>
      <c r="K1092" s="455"/>
      <c r="L1092" s="443"/>
      <c r="M1092" s="455"/>
      <c r="N1092" s="443"/>
      <c r="O1092" s="455"/>
    </row>
    <row r="1093" spans="2:15" x14ac:dyDescent="0.25">
      <c r="B1093" s="423" t="s">
        <v>990</v>
      </c>
      <c r="C1093" s="450">
        <f>SUM(C1090:C1092)</f>
        <v>11514000</v>
      </c>
      <c r="D1093" s="288"/>
      <c r="E1093" s="476"/>
      <c r="J1093" s="443"/>
      <c r="K1093" s="455"/>
      <c r="L1093" s="443"/>
      <c r="M1093" s="455"/>
      <c r="N1093" s="443"/>
      <c r="O1093" s="455"/>
    </row>
    <row r="1094" spans="2:15" x14ac:dyDescent="0.25">
      <c r="B1094" s="423" t="s">
        <v>1365</v>
      </c>
      <c r="C1094" s="450">
        <v>11550000</v>
      </c>
      <c r="D1094" s="288"/>
      <c r="E1094" s="476"/>
      <c r="J1094" s="443"/>
      <c r="K1094" s="455"/>
      <c r="L1094" s="443"/>
      <c r="M1094" s="455"/>
      <c r="N1094" s="443"/>
      <c r="O1094" s="455"/>
    </row>
    <row r="1095" spans="2:15" x14ac:dyDescent="0.25">
      <c r="B1095" s="242" t="s">
        <v>1184</v>
      </c>
      <c r="C1095" s="288"/>
      <c r="D1095" s="288"/>
      <c r="E1095" s="476"/>
      <c r="J1095" s="443"/>
      <c r="K1095" s="455"/>
      <c r="L1095" s="443"/>
      <c r="M1095" s="455"/>
      <c r="N1095" s="443"/>
      <c r="O1095" s="455"/>
    </row>
    <row r="1096" spans="2:15" x14ac:dyDescent="0.25">
      <c r="B1096" s="291"/>
      <c r="C1096" s="288"/>
      <c r="D1096" s="288"/>
      <c r="E1096" s="352"/>
      <c r="J1096" s="443"/>
      <c r="K1096" s="455"/>
      <c r="L1096" s="443"/>
      <c r="M1096" s="455"/>
      <c r="N1096" s="443"/>
      <c r="O1096" s="455"/>
    </row>
    <row r="1097" spans="2:15" ht="28.5" x14ac:dyDescent="0.25">
      <c r="B1097" s="230" t="s">
        <v>1366</v>
      </c>
      <c r="C1097" s="288"/>
      <c r="D1097" s="288"/>
      <c r="E1097" s="352"/>
      <c r="J1097" s="443"/>
      <c r="K1097" s="455"/>
      <c r="L1097" s="443"/>
      <c r="M1097" s="455"/>
      <c r="N1097" s="443"/>
      <c r="O1097" s="455"/>
    </row>
    <row r="1098" spans="2:15" ht="30.75" customHeight="1" x14ac:dyDescent="0.25">
      <c r="B1098" s="422" t="s">
        <v>1367</v>
      </c>
      <c r="C1098" s="422" t="s">
        <v>1368</v>
      </c>
      <c r="D1098" s="422" t="s">
        <v>1369</v>
      </c>
      <c r="J1098" s="443"/>
      <c r="K1098" s="455"/>
      <c r="L1098" s="443"/>
      <c r="M1098" s="455"/>
      <c r="N1098" s="443"/>
      <c r="O1098" s="455"/>
    </row>
    <row r="1099" spans="2:15" ht="42.75" customHeight="1" x14ac:dyDescent="0.25">
      <c r="B1099" s="320" t="s">
        <v>1370</v>
      </c>
      <c r="C1099" s="446">
        <v>30000000</v>
      </c>
      <c r="D1099" s="446">
        <v>150000000</v>
      </c>
      <c r="F1099" s="477" t="s">
        <v>1371</v>
      </c>
      <c r="G1099" s="737" t="s">
        <v>1372</v>
      </c>
      <c r="M1099" s="455"/>
      <c r="N1099" s="443"/>
      <c r="O1099" s="455"/>
    </row>
    <row r="1100" spans="2:15" ht="48" customHeight="1" x14ac:dyDescent="0.25">
      <c r="B1100" s="452" t="s">
        <v>1373</v>
      </c>
      <c r="C1100" s="446">
        <v>150000000</v>
      </c>
      <c r="D1100" s="446">
        <v>200000000</v>
      </c>
      <c r="F1100" s="478" t="s">
        <v>1374</v>
      </c>
      <c r="G1100" s="737"/>
      <c r="M1100" s="455"/>
      <c r="N1100" s="443"/>
      <c r="O1100" s="455"/>
    </row>
    <row r="1101" spans="2:15" ht="60" customHeight="1" x14ac:dyDescent="0.25">
      <c r="B1101" s="320" t="s">
        <v>1375</v>
      </c>
      <c r="C1101" s="446">
        <v>300000000</v>
      </c>
      <c r="D1101" s="446">
        <v>500000000</v>
      </c>
      <c r="E1101" s="352"/>
      <c r="F1101" s="478" t="s">
        <v>1376</v>
      </c>
      <c r="G1101" s="737"/>
      <c r="J1101" s="443"/>
      <c r="K1101" s="455"/>
      <c r="L1101" s="443"/>
      <c r="M1101" s="455"/>
      <c r="N1101" s="443"/>
      <c r="O1101" s="455"/>
    </row>
    <row r="1102" spans="2:15" ht="47.25" customHeight="1" x14ac:dyDescent="0.25">
      <c r="B1102" s="320" t="s">
        <v>1377</v>
      </c>
      <c r="C1102" s="446">
        <v>50000000</v>
      </c>
      <c r="D1102" s="446">
        <v>112000000</v>
      </c>
      <c r="E1102" s="352"/>
      <c r="J1102" s="443"/>
      <c r="K1102" s="455"/>
      <c r="L1102" s="443"/>
      <c r="M1102" s="455"/>
      <c r="N1102" s="443"/>
      <c r="O1102" s="455"/>
    </row>
    <row r="1103" spans="2:15" ht="29.25" customHeight="1" x14ac:dyDescent="0.25">
      <c r="B1103" s="666" t="s">
        <v>1378</v>
      </c>
      <c r="C1103" s="666"/>
      <c r="D1103" s="666"/>
      <c r="E1103" s="352"/>
      <c r="J1103" s="443"/>
      <c r="K1103" s="455"/>
      <c r="L1103" s="443"/>
      <c r="M1103" s="455"/>
      <c r="N1103" s="443"/>
      <c r="O1103" s="455"/>
    </row>
    <row r="1104" spans="2:15" x14ac:dyDescent="0.25">
      <c r="B1104" s="291"/>
      <c r="C1104" s="288"/>
      <c r="D1104" s="288"/>
      <c r="E1104" s="352"/>
      <c r="J1104" s="443"/>
      <c r="K1104" s="455"/>
      <c r="L1104" s="443"/>
      <c r="M1104" s="455"/>
      <c r="N1104" s="443"/>
      <c r="O1104" s="455"/>
    </row>
    <row r="1105" spans="2:15" x14ac:dyDescent="0.25">
      <c r="B1105" s="291"/>
      <c r="C1105" s="288"/>
      <c r="D1105" s="288"/>
      <c r="E1105" s="352"/>
      <c r="J1105" s="443"/>
      <c r="K1105" s="455"/>
      <c r="L1105" s="443"/>
      <c r="M1105" s="455"/>
      <c r="N1105" s="443"/>
      <c r="O1105" s="455"/>
    </row>
    <row r="1106" spans="2:15" ht="12.95" customHeight="1" x14ac:dyDescent="0.25">
      <c r="B1106" s="678" t="s">
        <v>1379</v>
      </c>
      <c r="C1106" s="679"/>
      <c r="D1106" s="679"/>
      <c r="E1106" s="679"/>
      <c r="F1106" s="679"/>
      <c r="J1106" s="355"/>
      <c r="K1106" s="288"/>
      <c r="L1106" s="288"/>
    </row>
    <row r="1107" spans="2:15" x14ac:dyDescent="0.25">
      <c r="B1107" s="479"/>
      <c r="C1107" s="479"/>
      <c r="D1107" s="479"/>
      <c r="E1107" s="407"/>
      <c r="J1107" s="355"/>
      <c r="K1107" s="288"/>
      <c r="L1107" s="288"/>
    </row>
    <row r="1108" spans="2:15" x14ac:dyDescent="0.25">
      <c r="B1108" s="480" t="s">
        <v>1380</v>
      </c>
      <c r="C1108" s="301"/>
      <c r="D1108" s="301"/>
      <c r="E1108" s="368"/>
      <c r="J1108" s="327"/>
      <c r="K1108" s="368"/>
      <c r="L1108" s="368"/>
    </row>
    <row r="1109" spans="2:15" x14ac:dyDescent="0.25">
      <c r="B1109" s="348" t="s">
        <v>1381</v>
      </c>
      <c r="C1109" s="481">
        <v>49799</v>
      </c>
      <c r="D1109" s="301"/>
      <c r="E1109" s="410"/>
      <c r="J1109" s="482"/>
      <c r="K1109" s="410"/>
      <c r="L1109" s="410"/>
    </row>
    <row r="1110" spans="2:15" ht="28.5" x14ac:dyDescent="0.25">
      <c r="B1110" s="288" t="s">
        <v>1382</v>
      </c>
      <c r="C1110" s="334"/>
      <c r="D1110" s="301"/>
      <c r="E1110" s="410"/>
      <c r="J1110" s="482"/>
      <c r="K1110" s="410"/>
      <c r="L1110" s="410"/>
    </row>
    <row r="1111" spans="2:15" x14ac:dyDescent="0.25">
      <c r="B1111" s="483"/>
      <c r="C1111" s="334"/>
      <c r="D1111" s="484"/>
      <c r="E1111" s="410"/>
      <c r="J1111" s="482"/>
      <c r="K1111" s="410"/>
      <c r="L1111" s="410"/>
    </row>
    <row r="1112" spans="2:15" x14ac:dyDescent="0.25">
      <c r="B1112" s="387" t="s">
        <v>1383</v>
      </c>
      <c r="C1112" s="485" t="s">
        <v>1384</v>
      </c>
      <c r="D1112" s="485" t="s">
        <v>1385</v>
      </c>
      <c r="E1112" s="485" t="s">
        <v>1386</v>
      </c>
      <c r="F1112" s="485" t="s">
        <v>1387</v>
      </c>
      <c r="J1112" s="417"/>
      <c r="K1112" s="352"/>
      <c r="L1112" s="352"/>
    </row>
    <row r="1113" spans="2:15" ht="19.5" customHeight="1" x14ac:dyDescent="0.25">
      <c r="B1113" s="486" t="s">
        <v>1388</v>
      </c>
      <c r="C1113" s="487" t="s">
        <v>1389</v>
      </c>
      <c r="D1113" s="488">
        <v>1173413837</v>
      </c>
      <c r="E1113" s="489">
        <v>1642769412</v>
      </c>
      <c r="F1113" s="489">
        <v>2229451431</v>
      </c>
      <c r="G1113" s="290"/>
      <c r="J1113" s="417"/>
      <c r="K1113" s="352"/>
      <c r="L1113" s="352"/>
    </row>
    <row r="1114" spans="2:15" ht="14.1" customHeight="1" x14ac:dyDescent="0.25">
      <c r="B1114" s="675" t="s">
        <v>1390</v>
      </c>
      <c r="C1114" s="487" t="s">
        <v>1391</v>
      </c>
      <c r="D1114" s="488">
        <v>1173413837</v>
      </c>
      <c r="E1114" s="489">
        <v>1642769412</v>
      </c>
      <c r="F1114" s="489">
        <v>2229451431</v>
      </c>
      <c r="J1114" s="417"/>
      <c r="K1114" s="352"/>
      <c r="L1114" s="352"/>
    </row>
    <row r="1115" spans="2:15" x14ac:dyDescent="0.25">
      <c r="B1115" s="676"/>
      <c r="C1115" s="490" t="s">
        <v>1389</v>
      </c>
      <c r="D1115" s="488">
        <v>10208546005</v>
      </c>
      <c r="E1115" s="489">
        <v>6571027849</v>
      </c>
      <c r="F1115" s="489">
        <v>21473129604</v>
      </c>
      <c r="J1115" s="417"/>
      <c r="K1115" s="352"/>
      <c r="L1115" s="352"/>
    </row>
    <row r="1116" spans="2:15" ht="14.1" customHeight="1" x14ac:dyDescent="0.25">
      <c r="B1116" s="669" t="s">
        <v>1392</v>
      </c>
      <c r="C1116" s="487" t="s">
        <v>1391</v>
      </c>
      <c r="D1116" s="488">
        <v>10208546005</v>
      </c>
      <c r="E1116" s="489">
        <v>6571027849</v>
      </c>
      <c r="F1116" s="489">
        <v>21473129604</v>
      </c>
      <c r="J1116" s="417"/>
      <c r="K1116" s="352"/>
      <c r="L1116" s="352"/>
    </row>
    <row r="1117" spans="2:15" x14ac:dyDescent="0.25">
      <c r="B1117" s="670"/>
      <c r="C1117" s="490" t="s">
        <v>1389</v>
      </c>
      <c r="D1117" s="491">
        <v>86479200435</v>
      </c>
      <c r="E1117" s="489">
        <v>24054610166</v>
      </c>
      <c r="F1117" s="489">
        <v>104600300908</v>
      </c>
      <c r="J1117" s="417"/>
      <c r="K1117" s="352"/>
      <c r="L1117" s="352"/>
    </row>
    <row r="1118" spans="2:15" ht="20.25" customHeight="1" x14ac:dyDescent="0.25">
      <c r="B1118" s="486" t="s">
        <v>1393</v>
      </c>
      <c r="C1118" s="492" t="s">
        <v>1391</v>
      </c>
      <c r="D1118" s="491">
        <v>86479200435</v>
      </c>
      <c r="E1118" s="489">
        <v>24054610166</v>
      </c>
      <c r="F1118" s="489">
        <v>104600300908</v>
      </c>
      <c r="J1118" s="417"/>
      <c r="K1118" s="352"/>
      <c r="L1118" s="352"/>
    </row>
    <row r="1119" spans="2:15" ht="16.5" customHeight="1" x14ac:dyDescent="0.25">
      <c r="B1119" s="643" t="s">
        <v>1394</v>
      </c>
      <c r="C1119" s="643"/>
      <c r="D1119" s="643"/>
      <c r="E1119" s="493"/>
      <c r="J1119" s="482"/>
      <c r="K1119" s="494"/>
      <c r="L1119" s="352"/>
    </row>
    <row r="1120" spans="2:15" x14ac:dyDescent="0.25">
      <c r="B1120" s="291"/>
      <c r="C1120" s="288"/>
      <c r="D1120" s="288"/>
      <c r="E1120" s="352"/>
      <c r="F1120" s="443"/>
      <c r="G1120" s="455"/>
      <c r="H1120" s="443"/>
      <c r="I1120" s="455"/>
      <c r="J1120" s="443"/>
      <c r="K1120" s="455"/>
    </row>
    <row r="1121" spans="2:8" x14ac:dyDescent="0.25">
      <c r="B1121" s="289" t="s">
        <v>1395</v>
      </c>
      <c r="C1121" s="495"/>
      <c r="D1121" s="352"/>
      <c r="E1121" s="288"/>
      <c r="F1121" s="308"/>
      <c r="G1121" s="288"/>
      <c r="H1121" s="288"/>
    </row>
    <row r="1122" spans="2:8" x14ac:dyDescent="0.25">
      <c r="B1122" s="368"/>
      <c r="C1122" s="368"/>
      <c r="D1122" s="496"/>
      <c r="E1122" s="497"/>
      <c r="F1122" s="498"/>
      <c r="G1122" s="368"/>
      <c r="H1122" s="368"/>
    </row>
    <row r="1123" spans="2:8" x14ac:dyDescent="0.25">
      <c r="B1123" s="422" t="s">
        <v>1040</v>
      </c>
      <c r="C1123" s="422" t="s">
        <v>1396</v>
      </c>
      <c r="D1123" s="422" t="s">
        <v>1397</v>
      </c>
      <c r="F1123" s="498"/>
      <c r="G1123" s="288"/>
    </row>
    <row r="1124" spans="2:8" x14ac:dyDescent="0.25">
      <c r="B1124" s="499" t="s">
        <v>1398</v>
      </c>
      <c r="C1124" s="500">
        <v>35000000</v>
      </c>
      <c r="D1124" s="501">
        <v>0.1</v>
      </c>
      <c r="F1124" s="498"/>
      <c r="G1124" s="288"/>
    </row>
    <row r="1125" spans="2:8" x14ac:dyDescent="0.25">
      <c r="B1125" s="499" t="s">
        <v>1399</v>
      </c>
      <c r="C1125" s="500">
        <v>18000000</v>
      </c>
      <c r="D1125" s="501">
        <v>7.0000000000000007E-2</v>
      </c>
      <c r="F1125" s="498"/>
      <c r="G1125" s="288"/>
    </row>
    <row r="1126" spans="2:8" x14ac:dyDescent="0.25">
      <c r="B1126" s="352"/>
      <c r="C1126" s="352"/>
      <c r="D1126" s="352"/>
      <c r="E1126" s="497"/>
      <c r="F1126" s="498"/>
      <c r="G1126" s="288"/>
    </row>
    <row r="1127" spans="2:8" x14ac:dyDescent="0.25">
      <c r="B1127" s="352"/>
      <c r="C1127" s="352"/>
      <c r="D1127" s="352"/>
      <c r="E1127" s="352"/>
      <c r="F1127" s="288"/>
      <c r="G1127" s="288"/>
    </row>
    <row r="1128" spans="2:8" x14ac:dyDescent="0.25">
      <c r="B1128" s="230" t="s">
        <v>1400</v>
      </c>
      <c r="C1128" s="502"/>
      <c r="D1128" s="503"/>
      <c r="E1128" s="493"/>
      <c r="F1128" s="494"/>
      <c r="G1128" s="504"/>
    </row>
    <row r="1129" spans="2:8" x14ac:dyDescent="0.25">
      <c r="B1129" s="368"/>
      <c r="C1129" s="494"/>
      <c r="D1129" s="503"/>
      <c r="E1129" s="493"/>
      <c r="F1129" s="494"/>
      <c r="G1129" s="504"/>
    </row>
    <row r="1130" spans="2:8" ht="57" x14ac:dyDescent="0.25">
      <c r="B1130" s="505" t="s">
        <v>1401</v>
      </c>
      <c r="C1130" s="422" t="s">
        <v>1402</v>
      </c>
      <c r="D1130" s="422" t="s">
        <v>1403</v>
      </c>
      <c r="E1130" s="506" t="s">
        <v>1404</v>
      </c>
      <c r="F1130" s="191"/>
      <c r="G1130" s="504"/>
    </row>
    <row r="1131" spans="2:8" x14ac:dyDescent="0.25">
      <c r="B1131" s="499" t="s">
        <v>1388</v>
      </c>
      <c r="C1131" s="507">
        <v>0.2</v>
      </c>
      <c r="D1131" s="344">
        <f>+E1113*C1131</f>
        <v>328553882.40000004</v>
      </c>
      <c r="E1131" s="501">
        <v>0.08</v>
      </c>
      <c r="F1131" s="191"/>
      <c r="G1131" s="504"/>
    </row>
    <row r="1132" spans="2:8" x14ac:dyDescent="0.25">
      <c r="B1132" s="499" t="s">
        <v>1405</v>
      </c>
      <c r="C1132" s="507">
        <v>0.1</v>
      </c>
      <c r="D1132" s="344">
        <f>+E1115*C1132</f>
        <v>657102784.9000001</v>
      </c>
      <c r="E1132" s="501">
        <v>0.05</v>
      </c>
      <c r="F1132" s="191"/>
      <c r="G1132" s="504"/>
    </row>
    <row r="1133" spans="2:8" x14ac:dyDescent="0.25">
      <c r="B1133" s="508"/>
      <c r="C1133" s="509"/>
      <c r="D1133" s="510"/>
      <c r="E1133" s="509"/>
      <c r="F1133" s="191"/>
      <c r="G1133" s="504"/>
    </row>
    <row r="1134" spans="2:8" x14ac:dyDescent="0.25">
      <c r="B1134" s="508"/>
      <c r="C1134" s="511"/>
      <c r="D1134" s="511"/>
      <c r="E1134" s="511"/>
      <c r="F1134" s="511"/>
      <c r="G1134" s="504"/>
    </row>
    <row r="1135" spans="2:8" ht="26.25" customHeight="1" x14ac:dyDescent="0.25">
      <c r="B1135" s="230" t="s">
        <v>1406</v>
      </c>
      <c r="C1135" s="291"/>
      <c r="D1135" s="288"/>
      <c r="E1135" s="288"/>
      <c r="F1135" s="288"/>
      <c r="G1135" s="288"/>
    </row>
    <row r="1136" spans="2:8" x14ac:dyDescent="0.25">
      <c r="B1136" s="368"/>
      <c r="C1136" s="494"/>
      <c r="D1136" s="503"/>
      <c r="E1136" s="288"/>
      <c r="F1136" s="494"/>
      <c r="G1136" s="288"/>
    </row>
    <row r="1137" spans="2:8" ht="28.5" x14ac:dyDescent="0.25">
      <c r="B1137" s="422" t="s">
        <v>1040</v>
      </c>
      <c r="C1137" s="422" t="s">
        <v>1407</v>
      </c>
      <c r="D1137" s="422" t="s">
        <v>1397</v>
      </c>
      <c r="E1137" s="288"/>
      <c r="F1137" s="191"/>
      <c r="G1137" s="288"/>
    </row>
    <row r="1138" spans="2:8" x14ac:dyDescent="0.25">
      <c r="B1138" s="512" t="s">
        <v>1408</v>
      </c>
      <c r="C1138" s="500">
        <v>35000000</v>
      </c>
      <c r="D1138" s="513">
        <v>0.15</v>
      </c>
      <c r="E1138" s="288"/>
      <c r="F1138" s="191"/>
      <c r="G1138" s="288"/>
    </row>
    <row r="1139" spans="2:8" x14ac:dyDescent="0.25">
      <c r="B1139" s="512" t="s">
        <v>1409</v>
      </c>
      <c r="C1139" s="500">
        <v>18000000</v>
      </c>
      <c r="D1139" s="513">
        <v>0.1</v>
      </c>
      <c r="E1139" s="288"/>
      <c r="F1139" s="191"/>
      <c r="G1139" s="288"/>
    </row>
    <row r="1140" spans="2:8" x14ac:dyDescent="0.25">
      <c r="B1140" s="288"/>
      <c r="C1140" s="288"/>
      <c r="D1140" s="288"/>
      <c r="E1140" s="288"/>
      <c r="F1140" s="191"/>
      <c r="G1140" s="288"/>
      <c r="H1140" s="288"/>
    </row>
    <row r="1141" spans="2:8" x14ac:dyDescent="0.25">
      <c r="B1141" s="230" t="s">
        <v>1410</v>
      </c>
      <c r="C1141" s="352"/>
      <c r="D1141" s="352"/>
      <c r="E1141" s="288"/>
      <c r="F1141" s="191"/>
      <c r="G1141" s="288"/>
      <c r="H1141" s="288"/>
    </row>
    <row r="1142" spans="2:8" x14ac:dyDescent="0.25">
      <c r="B1142" s="368"/>
      <c r="C1142" s="494"/>
      <c r="D1142" s="503"/>
      <c r="E1142" s="493"/>
      <c r="F1142" s="191"/>
      <c r="G1142" s="288"/>
      <c r="H1142" s="504"/>
    </row>
    <row r="1143" spans="2:8" ht="42.75" x14ac:dyDescent="0.25">
      <c r="B1143" s="505" t="s">
        <v>1411</v>
      </c>
      <c r="C1143" s="422" t="s">
        <v>1412</v>
      </c>
      <c r="D1143" s="422" t="s">
        <v>1403</v>
      </c>
      <c r="E1143" s="506" t="s">
        <v>1413</v>
      </c>
      <c r="F1143" s="191"/>
      <c r="G1143" s="288"/>
    </row>
    <row r="1144" spans="2:8" x14ac:dyDescent="0.25">
      <c r="B1144" s="499" t="s">
        <v>1388</v>
      </c>
      <c r="C1144" s="513">
        <v>0.1</v>
      </c>
      <c r="D1144" s="344">
        <f>+E1113*C1144</f>
        <v>164276941.20000002</v>
      </c>
      <c r="E1144" s="501">
        <v>7.0000000000000007E-2</v>
      </c>
      <c r="F1144" s="191"/>
      <c r="G1144" s="288"/>
    </row>
    <row r="1145" spans="2:8" x14ac:dyDescent="0.25">
      <c r="B1145" s="499" t="s">
        <v>1390</v>
      </c>
      <c r="C1145" s="513">
        <v>0.05</v>
      </c>
      <c r="D1145" s="344">
        <f>+E1115</f>
        <v>6571027849</v>
      </c>
      <c r="E1145" s="501">
        <v>0.03</v>
      </c>
      <c r="F1145" s="191"/>
      <c r="G1145" s="288"/>
    </row>
    <row r="1146" spans="2:8" x14ac:dyDescent="0.25">
      <c r="B1146" s="288"/>
      <c r="C1146" s="288"/>
      <c r="D1146" s="288"/>
      <c r="E1146" s="288"/>
      <c r="F1146" s="288"/>
      <c r="G1146" s="288"/>
      <c r="H1146" s="288"/>
    </row>
    <row r="1147" spans="2:8" x14ac:dyDescent="0.25">
      <c r="B1147" s="230" t="s">
        <v>1414</v>
      </c>
      <c r="C1147" s="291"/>
      <c r="D1147" s="368"/>
      <c r="E1147" s="368"/>
      <c r="F1147" s="327"/>
      <c r="G1147" s="288"/>
      <c r="H1147" s="368"/>
    </row>
    <row r="1148" spans="2:8" x14ac:dyDescent="0.25">
      <c r="B1148" s="514"/>
      <c r="C1148" s="515"/>
      <c r="D1148" s="368"/>
      <c r="E1148" s="339"/>
      <c r="F1148" s="308"/>
      <c r="G1148" s="288"/>
      <c r="H1148" s="339"/>
    </row>
    <row r="1149" spans="2:8" ht="42.75" x14ac:dyDescent="0.25">
      <c r="B1149" s="516" t="s">
        <v>1401</v>
      </c>
      <c r="C1149" s="422" t="s">
        <v>1415</v>
      </c>
      <c r="D1149" s="422" t="s">
        <v>1403</v>
      </c>
      <c r="E1149" s="517" t="s">
        <v>1416</v>
      </c>
      <c r="F1149" s="191"/>
      <c r="G1149" s="288"/>
    </row>
    <row r="1150" spans="2:8" x14ac:dyDescent="0.25">
      <c r="B1150" s="518" t="s">
        <v>1388</v>
      </c>
      <c r="C1150" s="513">
        <v>0.2</v>
      </c>
      <c r="D1150" s="344">
        <f>+E1113*C1150</f>
        <v>328553882.40000004</v>
      </c>
      <c r="E1150" s="501">
        <v>0.08</v>
      </c>
      <c r="F1150" s="191"/>
      <c r="G1150" s="288"/>
    </row>
    <row r="1151" spans="2:8" x14ac:dyDescent="0.25">
      <c r="B1151" s="518" t="s">
        <v>1390</v>
      </c>
      <c r="C1151" s="513">
        <v>0.1</v>
      </c>
      <c r="D1151" s="344">
        <f>+E1115*C1151</f>
        <v>657102784.9000001</v>
      </c>
      <c r="E1151" s="501">
        <v>0.05</v>
      </c>
      <c r="F1151" s="191"/>
      <c r="G1151" s="288"/>
    </row>
    <row r="1152" spans="2:8" x14ac:dyDescent="0.25">
      <c r="B1152" s="288"/>
      <c r="C1152" s="288"/>
      <c r="D1152" s="288"/>
      <c r="E1152" s="288"/>
      <c r="F1152" s="288"/>
      <c r="G1152" s="288"/>
    </row>
    <row r="1153" spans="2:8" x14ac:dyDescent="0.25">
      <c r="B1153" s="230" t="s">
        <v>1417</v>
      </c>
      <c r="C1153" s="502"/>
      <c r="D1153" s="503"/>
      <c r="E1153" s="493"/>
      <c r="F1153" s="494"/>
      <c r="G1153" s="288"/>
    </row>
    <row r="1154" spans="2:8" x14ac:dyDescent="0.25">
      <c r="B1154" s="514"/>
      <c r="C1154" s="515"/>
      <c r="D1154" s="519"/>
      <c r="E1154" s="339"/>
      <c r="F1154" s="339"/>
      <c r="G1154" s="288"/>
    </row>
    <row r="1155" spans="2:8" ht="57" x14ac:dyDescent="0.25">
      <c r="B1155" s="505" t="s">
        <v>1401</v>
      </c>
      <c r="C1155" s="422" t="s">
        <v>1418</v>
      </c>
      <c r="D1155" s="422" t="s">
        <v>1419</v>
      </c>
      <c r="E1155" s="506" t="s">
        <v>1420</v>
      </c>
      <c r="F1155" s="191"/>
      <c r="G1155" s="288"/>
    </row>
    <row r="1156" spans="2:8" x14ac:dyDescent="0.25">
      <c r="B1156" s="499" t="s">
        <v>1388</v>
      </c>
      <c r="C1156" s="520">
        <v>0.03</v>
      </c>
      <c r="D1156" s="344">
        <f>+E1113*C1156</f>
        <v>49283082.359999999</v>
      </c>
      <c r="E1156" s="501">
        <v>0.3</v>
      </c>
      <c r="F1156" s="191"/>
      <c r="G1156" s="288"/>
    </row>
    <row r="1157" spans="2:8" x14ac:dyDescent="0.25">
      <c r="B1157" s="499" t="s">
        <v>1390</v>
      </c>
      <c r="C1157" s="520">
        <v>0.02</v>
      </c>
      <c r="D1157" s="344">
        <f>+E1116*C1157</f>
        <v>131420556.98</v>
      </c>
      <c r="E1157" s="501">
        <v>0.15</v>
      </c>
      <c r="F1157" s="191"/>
      <c r="G1157" s="288"/>
    </row>
    <row r="1158" spans="2:8" ht="27.75" customHeight="1" x14ac:dyDescent="0.25">
      <c r="B1158" s="499" t="s">
        <v>1421</v>
      </c>
      <c r="C1158" s="520">
        <v>0.01</v>
      </c>
      <c r="D1158" s="344">
        <f>+E1118*C1158</f>
        <v>240546101.66</v>
      </c>
      <c r="E1158" s="501">
        <v>7.0000000000000007E-2</v>
      </c>
      <c r="F1158" s="191"/>
      <c r="G1158" s="288"/>
    </row>
    <row r="1159" spans="2:8" x14ac:dyDescent="0.25">
      <c r="B1159" s="288"/>
      <c r="C1159" s="288"/>
      <c r="D1159" s="288"/>
      <c r="E1159" s="288"/>
      <c r="F1159" s="355"/>
      <c r="G1159" s="288"/>
      <c r="H1159" s="288"/>
    </row>
    <row r="1160" spans="2:8" x14ac:dyDescent="0.25">
      <c r="B1160" s="230" t="s">
        <v>1422</v>
      </c>
      <c r="C1160" s="291"/>
      <c r="D1160" s="521"/>
      <c r="E1160" s="521"/>
      <c r="F1160" s="522"/>
      <c r="G1160" s="288"/>
      <c r="H1160" s="521"/>
    </row>
    <row r="1161" spans="2:8" x14ac:dyDescent="0.25">
      <c r="B1161" s="514"/>
      <c r="C1161" s="515"/>
      <c r="D1161" s="519"/>
      <c r="E1161" s="339"/>
      <c r="F1161" s="308"/>
      <c r="G1161" s="339"/>
      <c r="H1161" s="339"/>
    </row>
    <row r="1162" spans="2:8" x14ac:dyDescent="0.25">
      <c r="B1162" s="422" t="s">
        <v>920</v>
      </c>
      <c r="C1162" s="523" t="s">
        <v>860</v>
      </c>
      <c r="D1162" s="521"/>
      <c r="E1162" s="521"/>
      <c r="F1162" s="522"/>
      <c r="G1162" s="521"/>
      <c r="H1162" s="521"/>
    </row>
    <row r="1163" spans="2:8" x14ac:dyDescent="0.25">
      <c r="B1163" s="524" t="s">
        <v>1423</v>
      </c>
      <c r="C1163" s="525">
        <v>600000</v>
      </c>
      <c r="D1163" s="521"/>
      <c r="E1163" s="521"/>
      <c r="F1163" s="522"/>
      <c r="G1163" s="521"/>
      <c r="H1163" s="521"/>
    </row>
    <row r="1164" spans="2:8" x14ac:dyDescent="0.25">
      <c r="B1164" s="524" t="s">
        <v>1424</v>
      </c>
      <c r="C1164" s="525">
        <v>1500000</v>
      </c>
      <c r="D1164" s="521"/>
      <c r="E1164" s="521"/>
      <c r="F1164" s="522"/>
      <c r="G1164" s="521"/>
      <c r="H1164" s="521"/>
    </row>
    <row r="1165" spans="2:8" x14ac:dyDescent="0.25">
      <c r="B1165" s="514"/>
      <c r="C1165" s="515"/>
      <c r="D1165" s="519"/>
      <c r="E1165" s="339"/>
      <c r="F1165" s="308"/>
      <c r="G1165" s="339"/>
      <c r="H1165" s="339"/>
    </row>
    <row r="1166" spans="2:8" x14ac:dyDescent="0.25">
      <c r="B1166" s="230" t="s">
        <v>1425</v>
      </c>
      <c r="C1166" s="526"/>
      <c r="D1166" s="521"/>
      <c r="E1166" s="521"/>
      <c r="F1166" s="522"/>
      <c r="G1166" s="521"/>
      <c r="H1166" s="521"/>
    </row>
    <row r="1167" spans="2:8" x14ac:dyDescent="0.25">
      <c r="B1167" s="514"/>
      <c r="C1167" s="515"/>
      <c r="D1167" s="519"/>
      <c r="E1167" s="339"/>
      <c r="F1167" s="308"/>
      <c r="G1167" s="339"/>
      <c r="H1167" s="339"/>
    </row>
    <row r="1168" spans="2:8" x14ac:dyDescent="0.25">
      <c r="B1168" s="422" t="s">
        <v>920</v>
      </c>
      <c r="C1168" s="523" t="s">
        <v>860</v>
      </c>
      <c r="D1168" s="521"/>
      <c r="E1168" s="521"/>
      <c r="F1168" s="522"/>
      <c r="G1168" s="521"/>
      <c r="H1168" s="521"/>
    </row>
    <row r="1169" spans="2:8" x14ac:dyDescent="0.25">
      <c r="B1169" s="527" t="s">
        <v>1426</v>
      </c>
      <c r="C1169" s="525">
        <v>80000</v>
      </c>
      <c r="D1169" s="521"/>
      <c r="E1169" s="521"/>
      <c r="F1169" s="522"/>
      <c r="G1169" s="521"/>
      <c r="H1169" s="521"/>
    </row>
    <row r="1170" spans="2:8" x14ac:dyDescent="0.25">
      <c r="B1170" s="527" t="s">
        <v>1427</v>
      </c>
      <c r="C1170" s="525">
        <f>+C1169*12</f>
        <v>960000</v>
      </c>
      <c r="D1170" s="521"/>
      <c r="E1170" s="521"/>
      <c r="F1170" s="522"/>
      <c r="G1170" s="521"/>
      <c r="H1170" s="521"/>
    </row>
    <row r="1171" spans="2:8" x14ac:dyDescent="0.25">
      <c r="B1171" s="288"/>
      <c r="C1171" s="288"/>
      <c r="D1171" s="288"/>
      <c r="E1171" s="288"/>
      <c r="F1171" s="308"/>
      <c r="G1171" s="288"/>
      <c r="H1171" s="288"/>
    </row>
    <row r="1172" spans="2:8" x14ac:dyDescent="0.25">
      <c r="B1172" s="288"/>
      <c r="C1172" s="288"/>
      <c r="D1172" s="288"/>
      <c r="E1172" s="288"/>
      <c r="F1172" s="308"/>
      <c r="G1172" s="288"/>
      <c r="H1172" s="288"/>
    </row>
    <row r="1173" spans="2:8" x14ac:dyDescent="0.25">
      <c r="B1173" s="528" t="s">
        <v>1428</v>
      </c>
      <c r="C1173" s="502"/>
      <c r="D1173" s="503"/>
      <c r="E1173" s="493"/>
      <c r="F1173" s="482"/>
      <c r="G1173" s="288"/>
      <c r="H1173" s="504"/>
    </row>
    <row r="1174" spans="2:8" x14ac:dyDescent="0.25">
      <c r="B1174" s="350"/>
      <c r="C1174" s="494"/>
      <c r="D1174" s="503"/>
      <c r="E1174" s="493"/>
      <c r="F1174" s="529"/>
      <c r="G1174" s="288"/>
      <c r="H1174" s="504"/>
    </row>
    <row r="1175" spans="2:8" ht="57" x14ac:dyDescent="0.25">
      <c r="B1175" s="422" t="s">
        <v>1401</v>
      </c>
      <c r="C1175" s="422" t="s">
        <v>1429</v>
      </c>
      <c r="D1175" s="422" t="s">
        <v>1419</v>
      </c>
      <c r="E1175" s="422" t="s">
        <v>1430</v>
      </c>
      <c r="F1175" s="191"/>
      <c r="G1175" s="288"/>
    </row>
    <row r="1176" spans="2:8" x14ac:dyDescent="0.25">
      <c r="B1176" s="499" t="s">
        <v>1388</v>
      </c>
      <c r="C1176" s="520">
        <v>0.2</v>
      </c>
      <c r="D1176" s="344">
        <f>+E1113*C1176</f>
        <v>328553882.40000004</v>
      </c>
      <c r="E1176" s="501">
        <v>0.15</v>
      </c>
      <c r="F1176" s="191"/>
      <c r="G1176" s="288"/>
    </row>
    <row r="1177" spans="2:8" x14ac:dyDescent="0.25">
      <c r="B1177" s="499" t="s">
        <v>1390</v>
      </c>
      <c r="C1177" s="520">
        <v>0.1</v>
      </c>
      <c r="D1177" s="344">
        <f>+E1115*C1177</f>
        <v>657102784.9000001</v>
      </c>
      <c r="E1177" s="501">
        <v>0.09</v>
      </c>
      <c r="F1177" s="191"/>
      <c r="G1177" s="288"/>
    </row>
    <row r="1178" spans="2:8" x14ac:dyDescent="0.25">
      <c r="B1178" s="508"/>
      <c r="C1178" s="511"/>
      <c r="D1178" s="511"/>
      <c r="E1178" s="511"/>
      <c r="F1178" s="511"/>
      <c r="G1178" s="288"/>
    </row>
    <row r="1179" spans="2:8" x14ac:dyDescent="0.25">
      <c r="B1179" s="288"/>
      <c r="C1179" s="288"/>
      <c r="D1179" s="288"/>
      <c r="E1179" s="288"/>
      <c r="F1179" s="288"/>
      <c r="G1179" s="288"/>
    </row>
    <row r="1180" spans="2:8" x14ac:dyDescent="0.25">
      <c r="B1180" s="528" t="s">
        <v>1431</v>
      </c>
      <c r="C1180" s="301"/>
      <c r="D1180" s="301"/>
      <c r="E1180" s="368"/>
      <c r="F1180" s="368"/>
      <c r="G1180" s="368"/>
    </row>
    <row r="1181" spans="2:8" x14ac:dyDescent="0.25">
      <c r="B1181" s="350"/>
      <c r="C1181" s="301"/>
      <c r="D1181" s="301"/>
      <c r="E1181" s="288"/>
      <c r="F1181" s="288"/>
      <c r="G1181" s="288"/>
    </row>
    <row r="1182" spans="2:8" ht="42.75" x14ac:dyDescent="0.25">
      <c r="B1182" s="422" t="s">
        <v>1432</v>
      </c>
      <c r="C1182" s="422" t="s">
        <v>1433</v>
      </c>
      <c r="D1182" s="422" t="s">
        <v>1419</v>
      </c>
      <c r="E1182" s="422" t="s">
        <v>1434</v>
      </c>
      <c r="F1182" s="191"/>
      <c r="G1182" s="368"/>
    </row>
    <row r="1183" spans="2:8" x14ac:dyDescent="0.25">
      <c r="B1183" s="486" t="s">
        <v>1388</v>
      </c>
      <c r="C1183" s="520">
        <v>0.03</v>
      </c>
      <c r="D1183" s="344">
        <f>+E1113*C1183</f>
        <v>49283082.359999999</v>
      </c>
      <c r="E1183" s="530">
        <v>0.5</v>
      </c>
      <c r="F1183" s="191"/>
      <c r="G1183" s="288"/>
    </row>
    <row r="1184" spans="2:8" x14ac:dyDescent="0.25">
      <c r="B1184" s="486" t="s">
        <v>1390</v>
      </c>
      <c r="C1184" s="520">
        <v>0.02</v>
      </c>
      <c r="D1184" s="344">
        <f>+E1115*C1184</f>
        <v>131420556.98</v>
      </c>
      <c r="E1184" s="530">
        <v>0.25</v>
      </c>
      <c r="F1184" s="191"/>
      <c r="G1184" s="368"/>
    </row>
    <row r="1185" spans="2:7" x14ac:dyDescent="0.25">
      <c r="B1185" s="499" t="s">
        <v>1435</v>
      </c>
      <c r="C1185" s="520">
        <v>0.01</v>
      </c>
      <c r="D1185" s="344">
        <f>+E1117*C1185</f>
        <v>240546101.66</v>
      </c>
      <c r="E1185" s="530">
        <v>0.15</v>
      </c>
      <c r="F1185" s="288"/>
      <c r="G1185" s="288"/>
    </row>
    <row r="1186" spans="2:7" x14ac:dyDescent="0.25">
      <c r="B1186" s="288"/>
      <c r="C1186" s="370"/>
      <c r="D1186" s="503"/>
      <c r="E1186" s="494"/>
      <c r="F1186" s="368"/>
      <c r="G1186" s="368"/>
    </row>
    <row r="1187" spans="2:7" x14ac:dyDescent="0.25">
      <c r="B1187" s="288"/>
      <c r="C1187" s="370"/>
      <c r="D1187" s="503"/>
      <c r="E1187" s="494"/>
      <c r="F1187" s="368"/>
      <c r="G1187" s="368"/>
    </row>
    <row r="1188" spans="2:7" ht="28.5" x14ac:dyDescent="0.25">
      <c r="B1188" s="528" t="s">
        <v>1436</v>
      </c>
      <c r="C1188" s="370"/>
      <c r="D1188" s="503"/>
      <c r="E1188" s="494"/>
      <c r="F1188" s="368"/>
      <c r="G1188" s="368"/>
    </row>
    <row r="1189" spans="2:7" x14ac:dyDescent="0.25">
      <c r="B1189" s="528" t="s">
        <v>920</v>
      </c>
      <c r="C1189" s="275" t="s">
        <v>860</v>
      </c>
      <c r="E1189" s="288"/>
      <c r="F1189" s="288"/>
      <c r="G1189" s="288"/>
    </row>
    <row r="1190" spans="2:7" ht="14.25" customHeight="1" x14ac:dyDescent="0.25">
      <c r="B1190" s="310" t="s">
        <v>1437</v>
      </c>
      <c r="C1190" s="344">
        <v>4600000</v>
      </c>
      <c r="E1190" s="447"/>
      <c r="F1190" s="288"/>
      <c r="G1190" s="288"/>
    </row>
    <row r="1191" spans="2:7" ht="14.25" customHeight="1" x14ac:dyDescent="0.25">
      <c r="B1191" s="310" t="s">
        <v>1154</v>
      </c>
      <c r="C1191" s="344">
        <v>3975000</v>
      </c>
      <c r="E1191" s="447"/>
      <c r="F1191" s="288"/>
      <c r="G1191" s="288"/>
    </row>
    <row r="1192" spans="2:7" x14ac:dyDescent="0.25">
      <c r="B1192" s="289" t="s">
        <v>924</v>
      </c>
      <c r="C1192" s="393">
        <f>SUM(C1190:C1191)</f>
        <v>8575000</v>
      </c>
      <c r="E1192" s="447"/>
      <c r="F1192" s="288"/>
      <c r="G1192" s="288"/>
    </row>
    <row r="1193" spans="2:7" x14ac:dyDescent="0.25">
      <c r="B1193" s="394" t="s">
        <v>1438</v>
      </c>
      <c r="C1193" s="314">
        <v>8600000</v>
      </c>
      <c r="E1193" s="447"/>
      <c r="F1193" s="288"/>
      <c r="G1193" s="288"/>
    </row>
    <row r="1194" spans="2:7" ht="28.5" x14ac:dyDescent="0.25">
      <c r="B1194" s="312" t="s">
        <v>1439</v>
      </c>
      <c r="C1194" s="392">
        <f>+C1193*50%</f>
        <v>4300000</v>
      </c>
      <c r="E1194" s="447"/>
      <c r="F1194" s="288"/>
      <c r="G1194" s="288"/>
    </row>
    <row r="1195" spans="2:7" x14ac:dyDescent="0.25">
      <c r="E1195" s="288"/>
      <c r="F1195" s="288"/>
      <c r="G1195" s="288"/>
    </row>
    <row r="1196" spans="2:7" ht="12.95" customHeight="1" x14ac:dyDescent="0.25">
      <c r="B1196" s="528" t="s">
        <v>1440</v>
      </c>
      <c r="E1196" s="288"/>
      <c r="F1196" s="288"/>
      <c r="G1196" s="288"/>
    </row>
    <row r="1197" spans="2:7" ht="14.1" customHeight="1" x14ac:dyDescent="0.25">
      <c r="B1197" s="531" t="s">
        <v>1441</v>
      </c>
      <c r="C1197" s="393">
        <v>136000000</v>
      </c>
      <c r="E1197" s="288"/>
      <c r="F1197" s="288"/>
      <c r="G1197" s="288"/>
    </row>
    <row r="1198" spans="2:7" x14ac:dyDescent="0.25">
      <c r="B1198" s="394" t="s">
        <v>1442</v>
      </c>
      <c r="C1198" s="532">
        <f>+C1197*50%</f>
        <v>68000000</v>
      </c>
      <c r="D1198" s="288"/>
      <c r="E1198" s="288"/>
      <c r="F1198" s="288"/>
      <c r="G1198" s="288"/>
    </row>
    <row r="1199" spans="2:7" x14ac:dyDescent="0.25">
      <c r="B1199" s="533" t="s">
        <v>1443</v>
      </c>
      <c r="C1199" s="534"/>
      <c r="D1199" s="288"/>
      <c r="E1199" s="288"/>
      <c r="F1199" s="288"/>
      <c r="G1199" s="288"/>
    </row>
    <row r="1200" spans="2:7" x14ac:dyDescent="0.25">
      <c r="B1200" s="288"/>
      <c r="C1200" s="288"/>
      <c r="D1200" s="288"/>
      <c r="E1200" s="288"/>
      <c r="F1200" s="288"/>
      <c r="G1200" s="288"/>
    </row>
    <row r="1201" spans="2:7" x14ac:dyDescent="0.25">
      <c r="B1201" s="195" t="s">
        <v>1444</v>
      </c>
      <c r="C1201" s="535"/>
      <c r="D1201" s="389"/>
      <c r="E1201" s="389"/>
      <c r="F1201" s="295"/>
      <c r="G1201" s="288"/>
    </row>
    <row r="1202" spans="2:7" x14ac:dyDescent="0.25">
      <c r="B1202" s="220" t="s">
        <v>1061</v>
      </c>
      <c r="C1202" s="220" t="s">
        <v>1445</v>
      </c>
      <c r="D1202" s="220" t="s">
        <v>24</v>
      </c>
      <c r="E1202" s="220" t="s">
        <v>1446</v>
      </c>
      <c r="F1202" s="295"/>
      <c r="G1202" s="288"/>
    </row>
    <row r="1203" spans="2:7" x14ac:dyDescent="0.25">
      <c r="B1203" s="335" t="s">
        <v>1447</v>
      </c>
      <c r="C1203" s="414">
        <v>4000000</v>
      </c>
      <c r="D1203" s="536">
        <v>1</v>
      </c>
      <c r="E1203" s="537">
        <v>30000000</v>
      </c>
      <c r="F1203" s="288"/>
      <c r="G1203" s="288"/>
    </row>
    <row r="1204" spans="2:7" x14ac:dyDescent="0.25">
      <c r="B1204" s="335" t="s">
        <v>1448</v>
      </c>
      <c r="C1204" s="414">
        <v>1100000</v>
      </c>
      <c r="D1204" s="536">
        <v>1</v>
      </c>
      <c r="E1204" s="537">
        <v>20000000</v>
      </c>
      <c r="F1204" s="288"/>
      <c r="G1204" s="288"/>
    </row>
    <row r="1205" spans="2:7" x14ac:dyDescent="0.25">
      <c r="B1205" s="335" t="s">
        <v>1112</v>
      </c>
      <c r="C1205" s="538">
        <v>2000000</v>
      </c>
      <c r="D1205" s="539">
        <v>1</v>
      </c>
      <c r="E1205" s="540">
        <v>2000000</v>
      </c>
      <c r="F1205" s="288"/>
      <c r="G1205" s="288"/>
    </row>
    <row r="1206" spans="2:7" x14ac:dyDescent="0.25">
      <c r="B1206" s="423" t="s">
        <v>990</v>
      </c>
      <c r="C1206" s="389"/>
      <c r="D1206" s="389"/>
      <c r="E1206" s="541">
        <f>SUM(E1203:E1205)</f>
        <v>52000000</v>
      </c>
      <c r="F1206" s="288"/>
      <c r="G1206" s="288"/>
    </row>
    <row r="1207" spans="2:7" x14ac:dyDescent="0.25">
      <c r="B1207" s="350"/>
      <c r="C1207" s="356"/>
      <c r="D1207" s="356"/>
      <c r="E1207" s="288"/>
      <c r="F1207" s="288"/>
      <c r="G1207" s="288"/>
    </row>
    <row r="1208" spans="2:7" x14ac:dyDescent="0.25">
      <c r="B1208" s="542" t="s">
        <v>1449</v>
      </c>
      <c r="C1208" s="356"/>
      <c r="D1208" s="356"/>
      <c r="E1208" s="288"/>
      <c r="F1208" s="288"/>
      <c r="G1208" s="288"/>
    </row>
    <row r="1209" spans="2:7" ht="28.5" x14ac:dyDescent="0.25">
      <c r="B1209" s="422" t="s">
        <v>1450</v>
      </c>
      <c r="C1209" s="422" t="s">
        <v>1451</v>
      </c>
      <c r="D1209" s="422" t="s">
        <v>1419</v>
      </c>
      <c r="E1209" s="422" t="s">
        <v>1452</v>
      </c>
      <c r="F1209" s="288"/>
      <c r="G1209" s="288"/>
    </row>
    <row r="1210" spans="2:7" x14ac:dyDescent="0.25">
      <c r="B1210" s="499" t="s">
        <v>1388</v>
      </c>
      <c r="C1210" s="247">
        <v>0.1</v>
      </c>
      <c r="D1210" s="344">
        <f>+E1113*C1210</f>
        <v>164276941.20000002</v>
      </c>
      <c r="E1210" s="543">
        <v>0.15</v>
      </c>
      <c r="F1210" s="288"/>
      <c r="G1210" s="288"/>
    </row>
    <row r="1211" spans="2:7" x14ac:dyDescent="0.25">
      <c r="B1211" s="499" t="s">
        <v>1390</v>
      </c>
      <c r="C1211" s="247">
        <v>0.05</v>
      </c>
      <c r="D1211" s="344">
        <f>+E1115*C1211</f>
        <v>328551392.45000005</v>
      </c>
      <c r="E1211" s="543">
        <v>0.05</v>
      </c>
      <c r="F1211" s="288"/>
      <c r="G1211" s="288"/>
    </row>
    <row r="1212" spans="2:7" x14ac:dyDescent="0.25">
      <c r="B1212" s="499" t="s">
        <v>1392</v>
      </c>
      <c r="C1212" s="247">
        <v>0.03</v>
      </c>
      <c r="D1212" s="344">
        <f>+E1117*C1212</f>
        <v>721638304.98000002</v>
      </c>
      <c r="E1212" s="543">
        <v>0.02</v>
      </c>
      <c r="F1212" s="288"/>
      <c r="G1212" s="288"/>
    </row>
    <row r="1213" spans="2:7" x14ac:dyDescent="0.25">
      <c r="B1213" s="350"/>
      <c r="C1213" s="356"/>
      <c r="D1213" s="356"/>
      <c r="E1213" s="288"/>
      <c r="F1213" s="288"/>
      <c r="G1213" s="288"/>
    </row>
    <row r="1214" spans="2:7" x14ac:dyDescent="0.25">
      <c r="B1214" s="542" t="s">
        <v>1453</v>
      </c>
      <c r="C1214" s="356"/>
      <c r="D1214" s="356"/>
      <c r="E1214" s="288"/>
      <c r="F1214" s="288"/>
      <c r="G1214" s="288"/>
    </row>
    <row r="1215" spans="2:7" ht="28.5" x14ac:dyDescent="0.25">
      <c r="B1215" s="422" t="s">
        <v>1454</v>
      </c>
      <c r="C1215" s="422" t="s">
        <v>1455</v>
      </c>
      <c r="D1215" s="422" t="s">
        <v>1456</v>
      </c>
      <c r="E1215" s="288"/>
      <c r="F1215" s="288"/>
      <c r="G1215" s="288"/>
    </row>
    <row r="1216" spans="2:7" x14ac:dyDescent="0.25">
      <c r="B1216" s="499" t="s">
        <v>1457</v>
      </c>
      <c r="C1216" s="672">
        <f>+C726</f>
        <v>124000000</v>
      </c>
      <c r="D1216" s="544">
        <v>0.127</v>
      </c>
      <c r="E1216" s="288"/>
      <c r="F1216" s="288"/>
      <c r="G1216" s="288"/>
    </row>
    <row r="1217" spans="2:7" x14ac:dyDescent="0.25">
      <c r="B1217" s="499" t="s">
        <v>1458</v>
      </c>
      <c r="C1217" s="673"/>
      <c r="D1217" s="544">
        <v>0.11700000000000001</v>
      </c>
      <c r="E1217" s="288"/>
      <c r="F1217" s="288"/>
      <c r="G1217" s="288"/>
    </row>
    <row r="1218" spans="2:7" x14ac:dyDescent="0.25">
      <c r="B1218" s="499" t="s">
        <v>1459</v>
      </c>
      <c r="C1218" s="674"/>
      <c r="D1218" s="543">
        <v>0.11</v>
      </c>
      <c r="E1218" s="288"/>
      <c r="F1218" s="288"/>
      <c r="G1218" s="288"/>
    </row>
    <row r="1219" spans="2:7" x14ac:dyDescent="0.25">
      <c r="B1219" s="508"/>
      <c r="C1219" s="356"/>
      <c r="D1219" s="545"/>
      <c r="E1219" s="288"/>
      <c r="F1219" s="288"/>
      <c r="G1219" s="288"/>
    </row>
    <row r="1220" spans="2:7" ht="42.75" x14ac:dyDescent="0.25">
      <c r="B1220" s="315" t="s">
        <v>1460</v>
      </c>
      <c r="D1220" s="545"/>
      <c r="E1220" s="288"/>
      <c r="F1220" s="288"/>
      <c r="G1220" s="288"/>
    </row>
    <row r="1221" spans="2:7" x14ac:dyDescent="0.25">
      <c r="D1221" s="545"/>
      <c r="E1221" s="288"/>
      <c r="F1221" s="288"/>
      <c r="G1221" s="288"/>
    </row>
    <row r="1222" spans="2:7" ht="28.5" x14ac:dyDescent="0.25">
      <c r="B1222" s="422" t="s">
        <v>1454</v>
      </c>
      <c r="C1222" s="422" t="s">
        <v>1455</v>
      </c>
      <c r="D1222" s="422" t="s">
        <v>1456</v>
      </c>
      <c r="E1222" s="288"/>
      <c r="F1222" s="288"/>
      <c r="G1222" s="288"/>
    </row>
    <row r="1223" spans="2:7" x14ac:dyDescent="0.25">
      <c r="B1223" s="499" t="s">
        <v>1392</v>
      </c>
      <c r="C1223" s="344">
        <f>+C751</f>
        <v>102000000</v>
      </c>
      <c r="D1223" s="543">
        <v>0.11</v>
      </c>
      <c r="E1223" s="288"/>
      <c r="F1223" s="288"/>
      <c r="G1223" s="288"/>
    </row>
    <row r="1224" spans="2:7" x14ac:dyDescent="0.25">
      <c r="B1224" s="508"/>
      <c r="C1224" s="356"/>
      <c r="D1224" s="545"/>
      <c r="E1224" s="288"/>
      <c r="F1224" s="288"/>
      <c r="G1224" s="288"/>
    </row>
    <row r="1225" spans="2:7" ht="26.25" customHeight="1" x14ac:dyDescent="0.25">
      <c r="B1225" s="671" t="s">
        <v>1461</v>
      </c>
      <c r="C1225" s="671"/>
      <c r="D1225" s="545"/>
      <c r="E1225" s="288"/>
      <c r="F1225" s="288"/>
      <c r="G1225" s="288"/>
    </row>
    <row r="1226" spans="2:7" x14ac:dyDescent="0.25">
      <c r="B1226" s="397"/>
      <c r="C1226" s="398"/>
      <c r="D1226" s="545"/>
      <c r="E1226" s="288"/>
      <c r="F1226" s="288"/>
      <c r="G1226" s="288"/>
    </row>
    <row r="1227" spans="2:7" ht="28.5" x14ac:dyDescent="0.25">
      <c r="B1227" s="275" t="s">
        <v>1176</v>
      </c>
      <c r="C1227" s="276" t="s">
        <v>1189</v>
      </c>
      <c r="D1227" s="422" t="s">
        <v>1456</v>
      </c>
      <c r="E1227" s="288"/>
      <c r="F1227" s="288"/>
      <c r="G1227" s="288"/>
    </row>
    <row r="1228" spans="2:7" x14ac:dyDescent="0.25">
      <c r="B1228" s="499" t="s">
        <v>1392</v>
      </c>
      <c r="C1228" s="344">
        <f>+C739</f>
        <v>40000000</v>
      </c>
      <c r="D1228" s="544">
        <v>0.11700000000000001</v>
      </c>
      <c r="E1228" s="288"/>
      <c r="F1228" s="288"/>
      <c r="G1228" s="288"/>
    </row>
    <row r="1229" spans="2:7" x14ac:dyDescent="0.25">
      <c r="B1229" s="546"/>
      <c r="C1229" s="547"/>
      <c r="D1229" s="546"/>
      <c r="E1229" s="291"/>
      <c r="F1229" s="288"/>
      <c r="G1229" s="288"/>
    </row>
    <row r="1230" spans="2:7" x14ac:dyDescent="0.25">
      <c r="B1230" s="275" t="s">
        <v>1462</v>
      </c>
      <c r="C1230" s="276" t="s">
        <v>627</v>
      </c>
      <c r="D1230" s="422" t="s">
        <v>629</v>
      </c>
      <c r="E1230" s="288"/>
      <c r="F1230" s="288"/>
      <c r="G1230" s="288"/>
    </row>
    <row r="1231" spans="2:7" x14ac:dyDescent="0.25">
      <c r="B1231" s="381">
        <v>2025</v>
      </c>
      <c r="C1231" s="372">
        <v>4376</v>
      </c>
      <c r="D1231" s="372">
        <v>4722</v>
      </c>
      <c r="E1231" s="288"/>
      <c r="F1231" s="288"/>
      <c r="G1231" s="288"/>
    </row>
    <row r="1232" spans="2:7" x14ac:dyDescent="0.25">
      <c r="B1232" s="381">
        <v>2024</v>
      </c>
      <c r="C1232" s="372">
        <v>4490</v>
      </c>
      <c r="D1232" s="372">
        <v>4638</v>
      </c>
      <c r="E1232" s="288"/>
      <c r="F1232" s="288"/>
      <c r="G1232" s="288"/>
    </row>
    <row r="1233" spans="2:8" x14ac:dyDescent="0.25">
      <c r="B1233" s="381">
        <v>2023</v>
      </c>
      <c r="C1233" s="372">
        <v>4810</v>
      </c>
      <c r="D1233" s="372">
        <v>4677</v>
      </c>
      <c r="E1233" s="288"/>
      <c r="F1233" s="288"/>
      <c r="G1233" s="288"/>
    </row>
    <row r="1234" spans="2:8" x14ac:dyDescent="0.25">
      <c r="B1234" s="331" t="s">
        <v>1463</v>
      </c>
      <c r="C1234" s="548">
        <f>AVERAGE(C1232:C1233)</f>
        <v>4650</v>
      </c>
      <c r="D1234" s="548">
        <f>AVERAGE(D1232:D1233)</f>
        <v>4657.5</v>
      </c>
      <c r="E1234" s="288"/>
      <c r="F1234" s="288"/>
      <c r="G1234" s="288"/>
    </row>
    <row r="1235" spans="2:8" x14ac:dyDescent="0.25">
      <c r="B1235" s="337" t="s">
        <v>1464</v>
      </c>
      <c r="C1235" s="549">
        <v>5000</v>
      </c>
      <c r="D1235" s="549">
        <v>5500</v>
      </c>
      <c r="E1235" s="288"/>
      <c r="F1235" s="308"/>
      <c r="G1235" s="288"/>
      <c r="H1235" s="288"/>
    </row>
    <row r="1236" spans="2:8" x14ac:dyDescent="0.25">
      <c r="B1236" s="663" t="s">
        <v>1465</v>
      </c>
      <c r="C1236" s="663"/>
      <c r="D1236" s="663"/>
      <c r="E1236" s="288"/>
      <c r="F1236" s="308"/>
      <c r="G1236" s="288"/>
      <c r="H1236" s="288"/>
    </row>
  </sheetData>
  <sheetProtection algorithmName="SHA-512" hashValue="GQjmHcLjEULxe0WYgZfukdatV1rgzaUVYWQd54afGLuckEtwXcm8lFRjhgMYunnChder3GKgX2bK3NNNQtByIg==" saltValue="qapK/r60mg0AxISZ61Owcg==" spinCount="100000" sheet="1" objects="1" scenarios="1"/>
  <mergeCells count="287">
    <mergeCell ref="M915:M916"/>
    <mergeCell ref="I918:I923"/>
    <mergeCell ref="M919:M920"/>
    <mergeCell ref="I924:I929"/>
    <mergeCell ref="K919:K920"/>
    <mergeCell ref="L919:L920"/>
    <mergeCell ref="K924:K925"/>
    <mergeCell ref="L924:L925"/>
    <mergeCell ref="G1099:G1101"/>
    <mergeCell ref="M924:M925"/>
    <mergeCell ref="K926:K927"/>
    <mergeCell ref="K1020:P1020"/>
    <mergeCell ref="K1013:M1015"/>
    <mergeCell ref="N1013:P1015"/>
    <mergeCell ref="L926:L927"/>
    <mergeCell ref="M926:M927"/>
    <mergeCell ref="B857:B858"/>
    <mergeCell ref="B957:B958"/>
    <mergeCell ref="B1046:B1047"/>
    <mergeCell ref="B1056:B1057"/>
    <mergeCell ref="I1018:J1018"/>
    <mergeCell ref="B802:B803"/>
    <mergeCell ref="B804:B805"/>
    <mergeCell ref="D804:D805"/>
    <mergeCell ref="B806:D806"/>
    <mergeCell ref="I1019:J1019"/>
    <mergeCell ref="I1020:J1020"/>
    <mergeCell ref="J911:J913"/>
    <mergeCell ref="I914:I917"/>
    <mergeCell ref="I1013:J1015"/>
    <mergeCell ref="B900:B901"/>
    <mergeCell ref="I1021:J1021"/>
    <mergeCell ref="I827:I831"/>
    <mergeCell ref="C855:D855"/>
    <mergeCell ref="C862:D862"/>
    <mergeCell ref="I908:J909"/>
    <mergeCell ref="C923:E923"/>
    <mergeCell ref="C947:D947"/>
    <mergeCell ref="I154:I156"/>
    <mergeCell ref="B575:E575"/>
    <mergeCell ref="B576:C576"/>
    <mergeCell ref="B577:C577"/>
    <mergeCell ref="B696:C696"/>
    <mergeCell ref="C781:C782"/>
    <mergeCell ref="D781:D782"/>
    <mergeCell ref="C629:D629"/>
    <mergeCell ref="H266:H267"/>
    <mergeCell ref="C264:C267"/>
    <mergeCell ref="B497:E497"/>
    <mergeCell ref="B297:C297"/>
    <mergeCell ref="B435:C435"/>
    <mergeCell ref="H251:H255"/>
    <mergeCell ref="B299:C299"/>
    <mergeCell ref="B349:C349"/>
    <mergeCell ref="B566:E566"/>
    <mergeCell ref="B574:D574"/>
    <mergeCell ref="B271:C271"/>
    <mergeCell ref="B256:B267"/>
    <mergeCell ref="H256:H263"/>
    <mergeCell ref="H264:H265"/>
    <mergeCell ref="K911:K913"/>
    <mergeCell ref="L911:L913"/>
    <mergeCell ref="M911:M913"/>
    <mergeCell ref="K915:K916"/>
    <mergeCell ref="L915:L916"/>
    <mergeCell ref="I822:J823"/>
    <mergeCell ref="C899:E901"/>
    <mergeCell ref="D775:D776"/>
    <mergeCell ref="B544:C544"/>
    <mergeCell ref="I911:I913"/>
    <mergeCell ref="B798:B799"/>
    <mergeCell ref="C798:C799"/>
    <mergeCell ref="D798:D799"/>
    <mergeCell ref="E798:E799"/>
    <mergeCell ref="C775:C776"/>
    <mergeCell ref="B573:D573"/>
    <mergeCell ref="B567:D567"/>
    <mergeCell ref="B619:C619"/>
    <mergeCell ref="E775:E776"/>
    <mergeCell ref="B572:D572"/>
    <mergeCell ref="B578:C578"/>
    <mergeCell ref="B579:C579"/>
    <mergeCell ref="B694:C694"/>
    <mergeCell ref="K908:M909"/>
    <mergeCell ref="I832:I837"/>
    <mergeCell ref="I838:I843"/>
    <mergeCell ref="L840:L841"/>
    <mergeCell ref="I825:I826"/>
    <mergeCell ref="K833:K834"/>
    <mergeCell ref="L833:L834"/>
    <mergeCell ref="M833:M834"/>
    <mergeCell ref="K838:K839"/>
    <mergeCell ref="L838:L839"/>
    <mergeCell ref="M838:M839"/>
    <mergeCell ref="K840:K841"/>
    <mergeCell ref="J825:J826"/>
    <mergeCell ref="K825:K826"/>
    <mergeCell ref="M840:M841"/>
    <mergeCell ref="G266:G267"/>
    <mergeCell ref="B742:C742"/>
    <mergeCell ref="B754:C754"/>
    <mergeCell ref="B763:C763"/>
    <mergeCell ref="B773:C773"/>
    <mergeCell ref="B789:C789"/>
    <mergeCell ref="B251:B255"/>
    <mergeCell ref="C251:C255"/>
    <mergeCell ref="G256:G263"/>
    <mergeCell ref="G264:G265"/>
    <mergeCell ref="C256:C263"/>
    <mergeCell ref="G251:G255"/>
    <mergeCell ref="Q811:T813"/>
    <mergeCell ref="C808:D808"/>
    <mergeCell ref="C796:D797"/>
    <mergeCell ref="O811:P813"/>
    <mergeCell ref="B471:C471"/>
    <mergeCell ref="C791:C792"/>
    <mergeCell ref="D791:D792"/>
    <mergeCell ref="B570:D570"/>
    <mergeCell ref="B732:C732"/>
    <mergeCell ref="B565:D565"/>
    <mergeCell ref="F777:F778"/>
    <mergeCell ref="B786:D786"/>
    <mergeCell ref="B509:E509"/>
    <mergeCell ref="B728:D728"/>
    <mergeCell ref="B729:D729"/>
    <mergeCell ref="B730:D730"/>
    <mergeCell ref="B809:D809"/>
    <mergeCell ref="Q815:T817"/>
    <mergeCell ref="O819:P821"/>
    <mergeCell ref="Q819:T821"/>
    <mergeCell ref="Q823:T825"/>
    <mergeCell ref="Q827:T829"/>
    <mergeCell ref="K827:K828"/>
    <mergeCell ref="L827:L828"/>
    <mergeCell ref="M827:M828"/>
    <mergeCell ref="K829:K830"/>
    <mergeCell ref="L829:L830"/>
    <mergeCell ref="M829:M830"/>
    <mergeCell ref="O815:P817"/>
    <mergeCell ref="L825:L826"/>
    <mergeCell ref="K822:M823"/>
    <mergeCell ref="M825:M826"/>
    <mergeCell ref="B2:J2"/>
    <mergeCell ref="C488:E488"/>
    <mergeCell ref="C370:D370"/>
    <mergeCell ref="C381:D381"/>
    <mergeCell ref="C392:D392"/>
    <mergeCell ref="B485:E485"/>
    <mergeCell ref="C463:F463"/>
    <mergeCell ref="C474:F474"/>
    <mergeCell ref="B483:E483"/>
    <mergeCell ref="B484:F484"/>
    <mergeCell ref="B141:D141"/>
    <mergeCell ref="B84:B86"/>
    <mergeCell ref="B71:C71"/>
    <mergeCell ref="B269:G270"/>
    <mergeCell ref="B200:B210"/>
    <mergeCell ref="B211:B215"/>
    <mergeCell ref="B216:B227"/>
    <mergeCell ref="E195:F195"/>
    <mergeCell ref="B195:B196"/>
    <mergeCell ref="B57:B59"/>
    <mergeCell ref="B309:C309"/>
    <mergeCell ref="B311:C311"/>
    <mergeCell ref="B60:B65"/>
    <mergeCell ref="B72:E72"/>
    <mergeCell ref="B1236:D1236"/>
    <mergeCell ref="C903:D903"/>
    <mergeCell ref="C1002:D1002"/>
    <mergeCell ref="C1038:D1038"/>
    <mergeCell ref="B1000:C1000"/>
    <mergeCell ref="B1103:D1103"/>
    <mergeCell ref="B1066:B1067"/>
    <mergeCell ref="C1066:C1067"/>
    <mergeCell ref="B906:B907"/>
    <mergeCell ref="D1066:D1067"/>
    <mergeCell ref="B1116:B1117"/>
    <mergeCell ref="C906:C907"/>
    <mergeCell ref="B1225:C1225"/>
    <mergeCell ref="D906:D907"/>
    <mergeCell ref="C1216:C1218"/>
    <mergeCell ref="B1114:B1115"/>
    <mergeCell ref="C962:D962"/>
    <mergeCell ref="B1119:D1119"/>
    <mergeCell ref="B1106:F1106"/>
    <mergeCell ref="C910:D910"/>
    <mergeCell ref="C955:D955"/>
    <mergeCell ref="L38:N38"/>
    <mergeCell ref="L39:N39"/>
    <mergeCell ref="L40:N40"/>
    <mergeCell ref="L41:N41"/>
    <mergeCell ref="L42:N42"/>
    <mergeCell ref="B66:B70"/>
    <mergeCell ref="B79:B81"/>
    <mergeCell ref="B82:B83"/>
    <mergeCell ref="L29:N29"/>
    <mergeCell ref="L30:N30"/>
    <mergeCell ref="L31:N31"/>
    <mergeCell ref="L32:N32"/>
    <mergeCell ref="L33:N33"/>
    <mergeCell ref="L34:N34"/>
    <mergeCell ref="L35:N35"/>
    <mergeCell ref="L36:N36"/>
    <mergeCell ref="L37:N37"/>
    <mergeCell ref="B30:B33"/>
    <mergeCell ref="B34:B35"/>
    <mergeCell ref="B36:B38"/>
    <mergeCell ref="B39:B41"/>
    <mergeCell ref="B42:B48"/>
    <mergeCell ref="B49:B53"/>
    <mergeCell ref="B54:B56"/>
    <mergeCell ref="G72:H72"/>
    <mergeCell ref="C73:D73"/>
    <mergeCell ref="B110:E110"/>
    <mergeCell ref="C111:D111"/>
    <mergeCell ref="B87:B89"/>
    <mergeCell ref="B90:B94"/>
    <mergeCell ref="B95:B97"/>
    <mergeCell ref="B98:B102"/>
    <mergeCell ref="B103:B108"/>
    <mergeCell ref="B109:C109"/>
    <mergeCell ref="O142:P142"/>
    <mergeCell ref="E1066:E1067"/>
    <mergeCell ref="C823:E823"/>
    <mergeCell ref="F775:F776"/>
    <mergeCell ref="C847:D847"/>
    <mergeCell ref="C810:D810"/>
    <mergeCell ref="B697:C697"/>
    <mergeCell ref="B699:C699"/>
    <mergeCell ref="B700:C700"/>
    <mergeCell ref="B496:E496"/>
    <mergeCell ref="B568:D568"/>
    <mergeCell ref="C500:E500"/>
    <mergeCell ref="B510:E510"/>
    <mergeCell ref="B541:C541"/>
    <mergeCell ref="B542:C542"/>
    <mergeCell ref="K1018:P1018"/>
    <mergeCell ref="K1019:P1019"/>
    <mergeCell ref="B197:B199"/>
    <mergeCell ref="B571:E571"/>
    <mergeCell ref="B569:D569"/>
    <mergeCell ref="K1021:P1021"/>
    <mergeCell ref="J207:N207"/>
    <mergeCell ref="B545:C545"/>
    <mergeCell ref="G237:G239"/>
    <mergeCell ref="G243:G244"/>
    <mergeCell ref="G245:G246"/>
    <mergeCell ref="H240:H242"/>
    <mergeCell ref="H243:H244"/>
    <mergeCell ref="H245:H246"/>
    <mergeCell ref="H247:H248"/>
    <mergeCell ref="H249:H250"/>
    <mergeCell ref="B229:H229"/>
    <mergeCell ref="J142:K142"/>
    <mergeCell ref="G247:G248"/>
    <mergeCell ref="G249:G250"/>
    <mergeCell ref="G240:G242"/>
    <mergeCell ref="B240:B250"/>
    <mergeCell ref="C240:C241"/>
    <mergeCell ref="C200:C201"/>
    <mergeCell ref="G203:G204"/>
    <mergeCell ref="G205:G206"/>
    <mergeCell ref="G207:G208"/>
    <mergeCell ref="C195:C196"/>
    <mergeCell ref="D195:D196"/>
    <mergeCell ref="C197:C199"/>
    <mergeCell ref="C224:C227"/>
    <mergeCell ref="G195:G196"/>
    <mergeCell ref="G201:G202"/>
    <mergeCell ref="B228:H228"/>
    <mergeCell ref="G209:G210"/>
    <mergeCell ref="C211:C215"/>
    <mergeCell ref="C216:C223"/>
    <mergeCell ref="H237:H239"/>
    <mergeCell ref="B122:D122"/>
    <mergeCell ref="B136:D136"/>
    <mergeCell ref="B194:H194"/>
    <mergeCell ref="B235:B236"/>
    <mergeCell ref="C235:C236"/>
    <mergeCell ref="D235:D236"/>
    <mergeCell ref="E235:F235"/>
    <mergeCell ref="B237:B239"/>
    <mergeCell ref="C237:C239"/>
    <mergeCell ref="H195:H196"/>
    <mergeCell ref="G235:G236"/>
    <mergeCell ref="H154:H156"/>
    <mergeCell ref="C157:E157"/>
  </mergeCells>
  <hyperlinks>
    <hyperlink ref="B229" r:id="rId1" display="https://colaboracion.dnp.gov.co/CDT/Contratacion/Resolucion_5634_de_2024_Por_medio_de_la_cual_se_adopta_la_tabla_de_honorarios.pdf+B19" xr:uid="{95986921-35B1-654A-83F9-44FBDBD06E98}"/>
  </hyperlinks>
  <pageMargins left="0.7" right="0.7" top="0.75" bottom="0.75" header="0.3" footer="0.3"/>
  <pageSetup orientation="portrait" r:id="rId2"/>
  <ignoredErrors>
    <ignoredError sqref="C1234:D1234" formulaRange="1"/>
  </ignoredError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B3501-7F82-C640-937C-DE34CC3492D1}">
  <dimension ref="B1:J37"/>
  <sheetViews>
    <sheetView showGridLines="0" zoomScale="60" zoomScaleNormal="60" workbookViewId="0">
      <selection activeCell="B1" sqref="B1:H1"/>
    </sheetView>
  </sheetViews>
  <sheetFormatPr baseColWidth="10" defaultColWidth="10.85546875" defaultRowHeight="14.25" x14ac:dyDescent="0.25"/>
  <cols>
    <col min="1" max="1" width="10.85546875" style="252"/>
    <col min="2" max="2" width="127.28515625" style="252" customWidth="1"/>
    <col min="3" max="3" width="27" style="252" bestFit="1" customWidth="1"/>
    <col min="4" max="6" width="24.5703125" style="252" bestFit="1" customWidth="1"/>
    <col min="7" max="8" width="18.85546875" style="252" hidden="1" customWidth="1"/>
    <col min="9" max="16384" width="10.85546875" style="252"/>
  </cols>
  <sheetData>
    <row r="1" spans="2:10" ht="20.25" x14ac:dyDescent="0.25">
      <c r="B1" s="738" t="s">
        <v>2193</v>
      </c>
      <c r="C1" s="739"/>
      <c r="D1" s="739"/>
      <c r="E1" s="739"/>
      <c r="F1" s="739"/>
      <c r="G1" s="739"/>
      <c r="H1" s="739"/>
    </row>
    <row r="2" spans="2:10" ht="20.25" x14ac:dyDescent="0.25">
      <c r="B2" s="740" t="s">
        <v>1474</v>
      </c>
      <c r="C2" s="739"/>
      <c r="D2" s="739"/>
      <c r="E2" s="739"/>
      <c r="F2" s="739"/>
      <c r="G2" s="739"/>
      <c r="H2" s="739"/>
    </row>
    <row r="3" spans="2:10" x14ac:dyDescent="0.25">
      <c r="B3" s="550"/>
      <c r="C3" s="551"/>
      <c r="D3" s="551"/>
      <c r="E3" s="552"/>
      <c r="F3" s="553"/>
      <c r="G3" s="553"/>
      <c r="H3" s="553"/>
    </row>
    <row r="4" spans="2:10" x14ac:dyDescent="0.25">
      <c r="B4" s="554"/>
      <c r="C4" s="555"/>
      <c r="D4" s="555"/>
      <c r="E4" s="556"/>
      <c r="F4" s="555"/>
      <c r="G4" s="555"/>
      <c r="H4" s="555"/>
    </row>
    <row r="5" spans="2:10" ht="45" customHeight="1" x14ac:dyDescent="0.25">
      <c r="B5" s="190" t="s">
        <v>1475</v>
      </c>
      <c r="C5" s="190" t="s">
        <v>0</v>
      </c>
      <c r="D5" s="557" t="s">
        <v>1</v>
      </c>
      <c r="E5" s="557" t="s">
        <v>2</v>
      </c>
      <c r="F5" s="557" t="s">
        <v>3</v>
      </c>
      <c r="G5" s="558" t="s">
        <v>1476</v>
      </c>
      <c r="H5" s="558" t="s">
        <v>1477</v>
      </c>
    </row>
    <row r="6" spans="2:10" ht="19.5" customHeight="1" x14ac:dyDescent="0.25">
      <c r="B6" s="253" t="str">
        <f>+Cronograma_Ovino_Caprina!A3</f>
        <v>1. Mejora de la eficiencia productiva y logística en la producción y la transformación ovino caprina</v>
      </c>
      <c r="C6" s="559">
        <f>SUM(C7:C10)</f>
        <v>320216334405.59198</v>
      </c>
      <c r="D6" s="559">
        <f>SUM(D7:D10)</f>
        <v>36167185747.342621</v>
      </c>
      <c r="E6" s="559">
        <f t="shared" ref="E6:F6" si="0">SUM(E7:E10)</f>
        <v>156324823016.13257</v>
      </c>
      <c r="F6" s="559">
        <f t="shared" si="0"/>
        <v>127724325642.11676</v>
      </c>
      <c r="G6" s="560">
        <f>SUM(D6:F6)</f>
        <v>320216334405.59192</v>
      </c>
      <c r="H6" s="560">
        <f>+C6-G6</f>
        <v>0</v>
      </c>
    </row>
    <row r="7" spans="2:10" ht="19.5" customHeight="1" x14ac:dyDescent="0.25">
      <c r="B7" s="194" t="str">
        <f>+Cronograma_Ovino_Caprina!B3</f>
        <v>1.1. Gestión para el ordenamiento de la producción ovino caprina</v>
      </c>
      <c r="C7" s="561">
        <f>+Estimación_Anualizada!V7</f>
        <v>39979409882.530777</v>
      </c>
      <c r="D7" s="561">
        <f>+Estimación_Anualizada!B7+Estimación_Anualizada!C7+Estimación_Anualizada!D7+Estimación_Anualizada!E7</f>
        <v>6864718402.5048599</v>
      </c>
      <c r="E7" s="561">
        <f>+Estimación_Anualizada!F7+Estimación_Anualizada!G7+Estimación_Anualizada!H7+Estimación_Anualizada!I7+Estimación_Anualizada!J7+Estimación_Anualizada!K7+Estimación_Anualizada!L7+Estimación_Anualizada!M7</f>
        <v>16937535740.012959</v>
      </c>
      <c r="F7" s="561">
        <f>+Estimación_Anualizada!N7+Estimación_Anualizada!O7+Estimación_Anualizada!P7+Estimación_Anualizada!Q7+Estimación_Anualizada!R7+Estimación_Anualizada!S7+Estimación_Anualizada!T7+Estimación_Anualizada!U7</f>
        <v>16177155740.012959</v>
      </c>
      <c r="G7" s="561">
        <f>SUM(D7:F7)</f>
        <v>39979409882.530777</v>
      </c>
      <c r="H7" s="561">
        <f>+C7-G7</f>
        <v>0</v>
      </c>
    </row>
    <row r="8" spans="2:10" ht="19.5" customHeight="1" x14ac:dyDescent="0.25">
      <c r="B8" s="194" t="str">
        <f>+Cronograma_Ovino_Caprina!B9</f>
        <v>1.2. Mejora de los sistemas de producción de los muy pequeños y pequeños productores ovino caprinos, incluidos los de ACFEC</v>
      </c>
      <c r="C8" s="561">
        <f>+Estimación_Anualizada!V8</f>
        <v>150914068678.87531</v>
      </c>
      <c r="D8" s="561">
        <f>+Estimación_Anualizada!B8+Estimación_Anualizada!C8+Estimación_Anualizada!D8+Estimación_Anualizada!E8</f>
        <v>13959243886.964558</v>
      </c>
      <c r="E8" s="561">
        <f>+Estimación_Anualizada!F8+Estimación_Anualizada!G8+Estimación_Anualizada!H8+Estimación_Anualizada!I8+Estimación_Anualizada!J8+Estimación_Anualizada!K8+Estimación_Anualizada!L8+Estimación_Anualizada!M8</f>
        <v>56278637993.083267</v>
      </c>
      <c r="F8" s="561">
        <f>+Estimación_Anualizada!N8+Estimación_Anualizada!O8+Estimación_Anualizada!P8+Estimación_Anualizada!Q8+Estimación_Anualizada!R8+Estimación_Anualizada!S8+Estimación_Anualizada!T8+Estimación_Anualizada!U8</f>
        <v>80676186798.827469</v>
      </c>
      <c r="G8" s="561">
        <f t="shared" ref="G8:G34" si="1">SUM(D8:F8)</f>
        <v>150914068678.87531</v>
      </c>
      <c r="H8" s="561">
        <f t="shared" ref="H8:H34" si="2">+C8-G8</f>
        <v>0</v>
      </c>
    </row>
    <row r="9" spans="2:10" ht="19.5" customHeight="1" x14ac:dyDescent="0.25">
      <c r="B9" s="194" t="str">
        <f>+Cronograma_Ovino_Caprina!B15</f>
        <v>1.3. Mejora del desempeño productivo de los medianos y grandes productores ovino caprinos</v>
      </c>
      <c r="C9" s="561">
        <f>+Estimación_Anualizada!V9</f>
        <v>34366664982.905281</v>
      </c>
      <c r="D9" s="561">
        <f>+Estimación_Anualizada!B9+Estimación_Anualizada!C9+Estimación_Anualizada!D9+Estimación_Anualizada!E9</f>
        <v>5322267159.8520641</v>
      </c>
      <c r="E9" s="561">
        <f>+Estimación_Anualizada!F9+Estimación_Anualizada!G9+Estimación_Anualizada!H9+Estimación_Anualizada!I9+Estimación_Anualizada!J9+Estimación_Anualizada!K9+Estimación_Anualizada!L9+Estimación_Anualizada!M9</f>
        <v>14759798911.526608</v>
      </c>
      <c r="F9" s="561">
        <f>+Estimación_Anualizada!N9+Estimación_Anualizada!O9+Estimación_Anualizada!P9+Estimación_Anualizada!Q9+Estimación_Anualizada!R9+Estimación_Anualizada!S9+Estimación_Anualizada!T9+Estimación_Anualizada!U9</f>
        <v>14284598911.526608</v>
      </c>
      <c r="G9" s="561">
        <f t="shared" si="1"/>
        <v>34366664982.905273</v>
      </c>
      <c r="H9" s="561">
        <f t="shared" si="2"/>
        <v>0</v>
      </c>
    </row>
    <row r="10" spans="2:10" ht="19.5" customHeight="1" x14ac:dyDescent="0.25">
      <c r="B10" s="194" t="str">
        <f>+Cronograma_Ovino_Caprina!B19</f>
        <v>1.4. Aumento de las capacidades para la transformación de productos y subproductos ovino caprinos</v>
      </c>
      <c r="C10" s="561">
        <f>+Estimación_Anualizada!V10</f>
        <v>94956190861.28064</v>
      </c>
      <c r="D10" s="561">
        <f>+Estimación_Anualizada!B10+Estimación_Anualizada!C10+Estimación_Anualizada!D10+Estimación_Anualizada!E10</f>
        <v>10020956298.021145</v>
      </c>
      <c r="E10" s="561">
        <f>+Estimación_Anualizada!F10+Estimación_Anualizada!G10+Estimación_Anualizada!H10+Estimación_Anualizada!I10+Estimación_Anualizada!J10+Estimación_Anualizada!K10+Estimación_Anualizada!L10+Estimación_Anualizada!M10</f>
        <v>68348850371.509727</v>
      </c>
      <c r="F10" s="561">
        <f>+Estimación_Anualizada!N10+Estimación_Anualizada!O10+Estimación_Anualizada!P10+Estimación_Anualizada!Q10+Estimación_Anualizada!R10+Estimación_Anualizada!S10+Estimación_Anualizada!T10+Estimación_Anualizada!U10</f>
        <v>16586384191.749722</v>
      </c>
      <c r="G10" s="561">
        <f t="shared" si="1"/>
        <v>94956190861.280594</v>
      </c>
      <c r="H10" s="561">
        <f t="shared" si="2"/>
        <v>0</v>
      </c>
    </row>
    <row r="11" spans="2:10" ht="28.5" x14ac:dyDescent="0.25">
      <c r="B11" s="253" t="str">
        <f>+Cronograma_Ovino_Caprina!A27</f>
        <v>2. Fomento de la comercialización nacional e internacional de los productos de la cadena productiva ovino caprina</v>
      </c>
      <c r="C11" s="559">
        <f>SUM(C12:C13)</f>
        <v>173760049202.44547</v>
      </c>
      <c r="D11" s="559">
        <f t="shared" ref="D11:F11" si="3">SUM(D12:D13)</f>
        <v>21613260943.589787</v>
      </c>
      <c r="E11" s="559">
        <f t="shared" si="3"/>
        <v>79186275735.256424</v>
      </c>
      <c r="F11" s="559">
        <f t="shared" si="3"/>
        <v>72960512523.599228</v>
      </c>
      <c r="G11" s="560">
        <f>SUM(D11:F11)</f>
        <v>173760049202.44543</v>
      </c>
      <c r="H11" s="560">
        <f>+C11-G11</f>
        <v>0</v>
      </c>
    </row>
    <row r="12" spans="2:10" ht="19.5" customHeight="1" x14ac:dyDescent="0.25">
      <c r="B12" s="194" t="str">
        <f>+Cronograma_Ovino_Caprina!B27</f>
        <v>2.1. Fomento de la comercialización y el consumo nacional de los productos ovino caprinos</v>
      </c>
      <c r="C12" s="561">
        <f>+Estimación_Anualizada!V12</f>
        <v>135373212673.55356</v>
      </c>
      <c r="D12" s="561">
        <f>+Estimación_Anualizada!B12+Estimación_Anualizada!C12+Estimación_Anualizada!D12+Estimación_Anualizada!E12</f>
        <v>17942712050.083721</v>
      </c>
      <c r="E12" s="561">
        <f>+Estimación_Anualizada!F12+Estimación_Anualizada!G12+Estimación_Anualizada!H12+Estimación_Anualizada!I12+Estimación_Anualizada!J12+Estimación_Anualizada!K12+Estimación_Anualizada!L12+Estimación_Anualizada!M12</f>
        <v>59741092059.289902</v>
      </c>
      <c r="F12" s="561">
        <f>+Estimación_Anualizada!N12+Estimación_Anualizada!O12+Estimación_Anualizada!P12+Estimación_Anualizada!Q12+Estimación_Anualizada!R12+Estimación_Anualizada!S12+Estimación_Anualizada!T12+Estimación_Anualizada!U12</f>
        <v>57689408564.179901</v>
      </c>
      <c r="G12" s="561">
        <f t="shared" si="1"/>
        <v>135373212673.55353</v>
      </c>
      <c r="H12" s="561">
        <f t="shared" si="2"/>
        <v>0</v>
      </c>
    </row>
    <row r="13" spans="2:10" ht="19.5" customHeight="1" x14ac:dyDescent="0.25">
      <c r="B13" s="194" t="str">
        <f>+Cronograma_Ovino_Caprina!B33</f>
        <v>2.2. Promoción de las exportaciones de los productos ovino caprinos</v>
      </c>
      <c r="C13" s="561">
        <f>+Estimación_Anualizada!V13</f>
        <v>38386836528.891914</v>
      </c>
      <c r="D13" s="561">
        <f>+Estimación_Anualizada!B13+Estimación_Anualizada!C13+Estimación_Anualizada!D13+Estimación_Anualizada!E13</f>
        <v>3670548893.5060658</v>
      </c>
      <c r="E13" s="561">
        <f>+Estimación_Anualizada!F13+Estimación_Anualizada!G13+Estimación_Anualizada!H13+Estimación_Anualizada!I13+Estimación_Anualizada!J13+Estimación_Anualizada!K13+Estimación_Anualizada!L13+Estimación_Anualizada!M13</f>
        <v>19445183675.966526</v>
      </c>
      <c r="F13" s="561">
        <f>+Estimación_Anualizada!N13+Estimación_Anualizada!O13+Estimación_Anualizada!P13+Estimación_Anualizada!Q13+Estimación_Anualizada!R13+Estimación_Anualizada!S13+Estimación_Anualizada!T13+Estimación_Anualizada!U13</f>
        <v>15271103959.419327</v>
      </c>
      <c r="G13" s="561">
        <f t="shared" si="1"/>
        <v>38386836528.891922</v>
      </c>
      <c r="H13" s="561">
        <f t="shared" si="2"/>
        <v>0</v>
      </c>
    </row>
    <row r="14" spans="2:10" ht="19.5" customHeight="1" x14ac:dyDescent="0.25">
      <c r="B14" s="253" t="str">
        <f>+Cronograma_Ovino_Caprina!A40</f>
        <v>3. Promoción del desarrollo social de la cadena productiva ovino caprina</v>
      </c>
      <c r="C14" s="559">
        <f>SUM(C15:C18)</f>
        <v>58599938191.359352</v>
      </c>
      <c r="D14" s="559">
        <f>SUM(D15:D18)</f>
        <v>10920750351.264135</v>
      </c>
      <c r="E14" s="559">
        <f t="shared" ref="E14:F14" si="4">SUM(E15:E18)</f>
        <v>24134083920.047611</v>
      </c>
      <c r="F14" s="559">
        <f t="shared" si="4"/>
        <v>23545103920.047611</v>
      </c>
      <c r="G14" s="560">
        <f>SUM(D14:F14)</f>
        <v>58599938191.35936</v>
      </c>
      <c r="H14" s="560">
        <f>+C14-G14</f>
        <v>0</v>
      </c>
      <c r="J14" s="260"/>
    </row>
    <row r="15" spans="2:10" ht="19.5" customHeight="1" x14ac:dyDescent="0.25">
      <c r="B15" s="194" t="str">
        <f>+Cronograma_Ovino_Caprina!B40</f>
        <v>3.1. Fomento de la formalización laboral, la empresarización y el emprendimiento</v>
      </c>
      <c r="C15" s="561">
        <f>+Estimación_Anualizada!V15</f>
        <v>20349749281.305794</v>
      </c>
      <c r="D15" s="561">
        <f>+Estimación_Anualizada!B15+Estimación_Anualizada!C15+Estimación_Anualizada!D15+Estimación_Anualizada!E15</f>
        <v>3356133361.258184</v>
      </c>
      <c r="E15" s="561">
        <f>+Estimación_Anualizada!F15+Estimación_Anualizada!G15+Estimación_Anualizada!H15+Estimación_Anualizada!I15+Estimación_Anualizada!J15+Estimación_Anualizada!K15+Estimación_Anualizada!L15+Estimación_Anualizada!M15</f>
        <v>8748547960.0238056</v>
      </c>
      <c r="F15" s="561">
        <f>+Estimación_Anualizada!N15+Estimación_Anualizada!O15+Estimación_Anualizada!P15+Estimación_Anualizada!Q15+Estimación_Anualizada!R15+Estimación_Anualizada!S15+Estimación_Anualizada!T15+Estimación_Anualizada!U15</f>
        <v>8245067960.0238056</v>
      </c>
      <c r="G15" s="561">
        <f t="shared" si="1"/>
        <v>20349749281.305794</v>
      </c>
      <c r="H15" s="561">
        <f t="shared" si="2"/>
        <v>0</v>
      </c>
    </row>
    <row r="16" spans="2:10" ht="19.5" customHeight="1" x14ac:dyDescent="0.25">
      <c r="B16" s="194" t="str">
        <f>+Cronograma_Ovino_Caprina!B44</f>
        <v>3.2. Gestión para la mejora de las condiciones de bienestar de los productores y población vinculada a la cadena</v>
      </c>
      <c r="C16" s="561">
        <f>+Estimación_Anualizada!V16</f>
        <v>14261109682.540171</v>
      </c>
      <c r="D16" s="561">
        <f>+Estimación_Anualizada!B16+Estimación_Anualizada!C16+Estimación_Anualizada!D16+Estimación_Anualizada!E16</f>
        <v>1584567742.5044639</v>
      </c>
      <c r="E16" s="561">
        <f>+Estimación_Anualizada!F16+Estimación_Anualizada!G16+Estimación_Anualizada!H16+Estimación_Anualizada!I16+Estimación_Anualizada!J16+Estimación_Anualizada!K16+Estimación_Anualizada!L16+Estimación_Anualizada!M16</f>
        <v>6338270970.0178547</v>
      </c>
      <c r="F16" s="561">
        <f>+Estimación_Anualizada!N16+Estimación_Anualizada!O16+Estimación_Anualizada!P16+Estimación_Anualizada!Q16+Estimación_Anualizada!R16+Estimación_Anualizada!S16+Estimación_Anualizada!T16+Estimación_Anualizada!U16</f>
        <v>6338270970.0178547</v>
      </c>
      <c r="G16" s="561">
        <f t="shared" si="1"/>
        <v>14261109682.540173</v>
      </c>
      <c r="H16" s="561">
        <f t="shared" si="2"/>
        <v>0</v>
      </c>
    </row>
    <row r="17" spans="2:8" ht="19.5" customHeight="1" x14ac:dyDescent="0.25">
      <c r="B17" s="194" t="str">
        <f>+Cronograma_Ovino_Caprina!B48</f>
        <v>3.3. Promoción del reconocimiento étnico y cultural en la cadena</v>
      </c>
      <c r="C17" s="561">
        <f>+Estimación_Anualizada!V17</f>
        <v>8550947227.5133905</v>
      </c>
      <c r="D17" s="561">
        <f>+Estimación_Anualizada!B17+Estimación_Anualizada!C17+Estimación_Anualizada!D17+Estimación_Anualizada!E17</f>
        <v>1035605247.501488</v>
      </c>
      <c r="E17" s="561">
        <f>+Estimación_Anualizada!F17+Estimación_Anualizada!G17+Estimación_Anualizada!H17+Estimación_Anualizada!I17+Estimación_Anualizada!J17+Estimación_Anualizada!K17+Estimación_Anualizada!L17+Estimación_Anualizada!M17</f>
        <v>3800420990.0059514</v>
      </c>
      <c r="F17" s="561">
        <f>+Estimación_Anualizada!N17+Estimación_Anualizada!O17+Estimación_Anualizada!P17+Estimación_Anualizada!Q17+Estimación_Anualizada!R17+Estimación_Anualizada!S17+Estimación_Anualizada!T17+Estimación_Anualizada!U17</f>
        <v>3714920990.0059514</v>
      </c>
      <c r="G17" s="561">
        <f t="shared" si="1"/>
        <v>8550947227.5133915</v>
      </c>
      <c r="H17" s="561">
        <f t="shared" si="2"/>
        <v>0</v>
      </c>
    </row>
    <row r="18" spans="2:8" ht="19.5" customHeight="1" x14ac:dyDescent="0.25">
      <c r="B18" s="194" t="str">
        <f>+Cronograma_Ovino_Caprina!B51</f>
        <v>3.4. Promoción de la formalización en el acceso y la tenencia de la tierra</v>
      </c>
      <c r="C18" s="561">
        <f>+Estimación_Anualizada!V18</f>
        <v>15438132000</v>
      </c>
      <c r="D18" s="561">
        <f>+Estimación_Anualizada!B18+Estimación_Anualizada!C18+Estimación_Anualizada!D18+Estimación_Anualizada!E18</f>
        <v>4944444000</v>
      </c>
      <c r="E18" s="561">
        <f>+Estimación_Anualizada!F18+Estimación_Anualizada!G18+Estimación_Anualizada!H18+Estimación_Anualizada!I18+Estimación_Anualizada!J18+Estimación_Anualizada!K18+Estimación_Anualizada!L18+Estimación_Anualizada!M18</f>
        <v>5246844000</v>
      </c>
      <c r="F18" s="561">
        <f>+Estimación_Anualizada!N18+Estimación_Anualizada!O18+Estimación_Anualizada!P18+Estimación_Anualizada!Q18+Estimación_Anualizada!R18+Estimación_Anualizada!S18+Estimación_Anualizada!T18+Estimación_Anualizada!U18</f>
        <v>5246844000</v>
      </c>
      <c r="G18" s="561">
        <f t="shared" si="1"/>
        <v>15438132000</v>
      </c>
      <c r="H18" s="561">
        <f t="shared" si="2"/>
        <v>0</v>
      </c>
    </row>
    <row r="19" spans="2:8" ht="19.5" customHeight="1" x14ac:dyDescent="0.25">
      <c r="B19" s="253" t="str">
        <f>+Cronograma_Ovino_Caprina!A55</f>
        <v>4. Fomento de la gestión ambiental en la cadena productiva ovino caprina</v>
      </c>
      <c r="C19" s="559">
        <f>SUM(C20:C21)</f>
        <v>103637897709.76778</v>
      </c>
      <c r="D19" s="559">
        <f t="shared" ref="D19:F19" si="5">SUM(D20:D21)</f>
        <v>15982959550.93486</v>
      </c>
      <c r="E19" s="559">
        <f t="shared" si="5"/>
        <v>45303466635.549606</v>
      </c>
      <c r="F19" s="559">
        <f t="shared" si="5"/>
        <v>42351471523.283325</v>
      </c>
      <c r="G19" s="560">
        <f>SUM(D19:F19)</f>
        <v>103637897709.76779</v>
      </c>
      <c r="H19" s="560">
        <f>+C19-G19</f>
        <v>0</v>
      </c>
    </row>
    <row r="20" spans="2:8" ht="19.5" customHeight="1" x14ac:dyDescent="0.25">
      <c r="B20" s="194" t="str">
        <f>+Cronograma_Ovino_Caprina!B55</f>
        <v>4.1. Mejora en la gestión de los recursos naturales a lo largo de la cadena</v>
      </c>
      <c r="C20" s="561">
        <f>+Estimación_Anualizada!V20</f>
        <v>73674138248.64595</v>
      </c>
      <c r="D20" s="561">
        <f>+Estimación_Anualizada!B20+Estimación_Anualizada!C20+Estimación_Anualizada!D20+Estimación_Anualizada!E20</f>
        <v>10960374618.294632</v>
      </c>
      <c r="E20" s="561">
        <f>+Estimación_Anualizada!F20+Estimación_Anualizada!G20+Estimación_Anualizada!H20+Estimación_Anualizada!I20+Estimación_Anualizada!J20+Estimación_Anualizada!K20+Estimación_Anualizada!L20+Estimación_Anualizada!M20</f>
        <v>32103099371.308807</v>
      </c>
      <c r="F20" s="561">
        <f>+Estimación_Anualizada!N20+Estimación_Anualizada!O20+Estimación_Anualizada!P20+Estimación_Anualizada!Q20+Estimación_Anualizada!R20+Estimación_Anualizada!S20+Estimación_Anualizada!T20+Estimación_Anualizada!U20</f>
        <v>30610664259.042522</v>
      </c>
      <c r="G20" s="561">
        <f t="shared" si="1"/>
        <v>73674138248.645966</v>
      </c>
      <c r="H20" s="561">
        <f t="shared" si="2"/>
        <v>0</v>
      </c>
    </row>
    <row r="21" spans="2:8" ht="19.5" customHeight="1" x14ac:dyDescent="0.25">
      <c r="B21" s="194" t="str">
        <f>+Cronograma_Ovino_Caprina!B63</f>
        <v>4.2.  Promoción de la gestión ante la variabilidad y cambio climático en la cadena</v>
      </c>
      <c r="C21" s="561">
        <f>+Estimación_Anualizada!V21</f>
        <v>29963759461.12183</v>
      </c>
      <c r="D21" s="561">
        <f>+Estimación_Anualizada!B21+Estimación_Anualizada!C21+Estimación_Anualizada!D21+Estimación_Anualizada!E21</f>
        <v>5022584932.6402292</v>
      </c>
      <c r="E21" s="561">
        <f>+Estimación_Anualizada!F21+Estimación_Anualizada!G21+Estimación_Anualizada!H21+Estimación_Anualizada!I21+Estimación_Anualizada!J21+Estimación_Anualizada!K21+Estimación_Anualizada!L21+Estimación_Anualizada!M21</f>
        <v>13200367264.240801</v>
      </c>
      <c r="F21" s="561">
        <f>+Estimación_Anualizada!N21+Estimación_Anualizada!O21+Estimación_Anualizada!P21+Estimación_Anualizada!Q21+Estimación_Anualizada!R21+Estimación_Anualizada!S21+Estimación_Anualizada!T21+Estimación_Anualizada!U21</f>
        <v>11740807264.240801</v>
      </c>
      <c r="G21" s="561">
        <f t="shared" si="1"/>
        <v>29963759461.121834</v>
      </c>
      <c r="H21" s="561">
        <f t="shared" si="2"/>
        <v>0</v>
      </c>
    </row>
    <row r="22" spans="2:8" ht="28.5" x14ac:dyDescent="0.25">
      <c r="B22" s="253" t="str">
        <f>+Cronograma_Ovino_Caprina!A68</f>
        <v xml:space="preserve">5. Fortalecimiento de la generación, gestión y apropiación social del conocimiento y la información en la cadena productiva ovino caprina  </v>
      </c>
      <c r="C22" s="559">
        <f>SUM(C23:C26)</f>
        <v>213816495760.75873</v>
      </c>
      <c r="D22" s="559">
        <f t="shared" ref="D22:F22" si="6">SUM(D23:D26)</f>
        <v>38279058183.229271</v>
      </c>
      <c r="E22" s="559">
        <f t="shared" si="6"/>
        <v>93900491289.265106</v>
      </c>
      <c r="F22" s="559">
        <f t="shared" si="6"/>
        <v>81636946288.264328</v>
      </c>
      <c r="G22" s="560">
        <f>SUM(D22:F22)</f>
        <v>213816495760.75873</v>
      </c>
      <c r="H22" s="560">
        <f>+C22-G22</f>
        <v>0</v>
      </c>
    </row>
    <row r="23" spans="2:8" ht="19.5" customHeight="1" x14ac:dyDescent="0.25">
      <c r="B23" s="562" t="str">
        <f>+Cronograma_Ovino_Caprina!B68</f>
        <v xml:space="preserve">5.1. Elaboración de estudios y planes estratégicos para la cadena
 </v>
      </c>
      <c r="C23" s="561">
        <f>+Estimación_Anualizada!V23</f>
        <v>21417423001.432964</v>
      </c>
      <c r="D23" s="561">
        <f>+Estimación_Anualizada!B23+Estimación_Anualizada!C23+Estimación_Anualizada!D23+Estimación_Anualizada!E23</f>
        <v>12019221207.946753</v>
      </c>
      <c r="E23" s="561">
        <f>+Estimación_Anualizada!F23+Estimación_Anualizada!G23+Estimación_Anualizada!H23+Estimación_Anualizada!I23+Estimación_Anualizada!J23+Estimación_Anualizada!K23+Estimación_Anualizada!L23+Estimación_Anualizada!M23</f>
        <v>9398201793.486208</v>
      </c>
      <c r="F23" s="561">
        <f>+Estimación_Anualizada!N23+Estimación_Anualizada!O23+Estimación_Anualizada!P23+Estimación_Anualizada!Q23+Estimación_Anualizada!R23+Estimación_Anualizada!S23+Estimación_Anualizada!T23+Estimación_Anualizada!U23</f>
        <v>0</v>
      </c>
      <c r="G23" s="561">
        <f t="shared" si="1"/>
        <v>21417423001.432961</v>
      </c>
      <c r="H23" s="561">
        <f t="shared" si="2"/>
        <v>0</v>
      </c>
    </row>
    <row r="24" spans="2:8" ht="19.5" customHeight="1" x14ac:dyDescent="0.25">
      <c r="B24" s="194" t="str">
        <f>+Cronograma_Ovino_Caprina!B74</f>
        <v>5.2. Fortalecimiento de la investigación, desarrollo tecnológico e innovación para la cadena</v>
      </c>
      <c r="C24" s="561">
        <f>+Estimación_Anualizada!V24</f>
        <v>92454503424.622803</v>
      </c>
      <c r="D24" s="561">
        <f>+Estimación_Anualizada!B24+Estimación_Anualizada!C24+Estimación_Anualizada!D24+Estimación_Anualizada!E24</f>
        <v>10257006659.276787</v>
      </c>
      <c r="E24" s="561">
        <f>+Estimación_Anualizada!F24+Estimación_Anualizada!G24+Estimación_Anualizada!H24+Estimación_Anualizada!I24+Estimación_Anualizada!J24+Estimación_Anualizada!K24+Estimación_Anualizada!L24+Estimación_Anualizada!M24</f>
        <v>42531419986.430305</v>
      </c>
      <c r="F24" s="561">
        <f>+Estimación_Anualizada!N24+Estimación_Anualizada!O24+Estimación_Anualizada!P24+Estimación_Anualizada!Q24+Estimación_Anualizada!R24+Estimación_Anualizada!S24+Estimación_Anualizada!T24+Estimación_Anualizada!U24</f>
        <v>39666076778.915726</v>
      </c>
      <c r="G24" s="561">
        <f t="shared" si="1"/>
        <v>92454503424.622818</v>
      </c>
      <c r="H24" s="561">
        <f t="shared" si="2"/>
        <v>0</v>
      </c>
    </row>
    <row r="25" spans="2:8" ht="19.5" customHeight="1" x14ac:dyDescent="0.25">
      <c r="B25" s="194" t="str">
        <f>+Cronograma_Ovino_Caprina!B82</f>
        <v>5.3. Mejora de la extensión agropecuaria y asistencia técnica para la cadena</v>
      </c>
      <c r="C25" s="561">
        <f>+Estimación_Anualizada!V25</f>
        <v>64577744733.881172</v>
      </c>
      <c r="D25" s="561">
        <f>+Estimación_Anualizada!B25+Estimación_Anualizada!C25+Estimación_Anualizada!D25+Estimación_Anualizada!E25</f>
        <v>10190832326.40229</v>
      </c>
      <c r="E25" s="561">
        <f>+Estimación_Anualizada!F25+Estimación_Anualizada!G25+Estimación_Anualizada!H25+Estimación_Anualizada!I25+Estimación_Anualizada!J25+Estimación_Anualizada!K25+Estimación_Anualizada!L25+Estimación_Anualizada!M25</f>
        <v>27193456203.739441</v>
      </c>
      <c r="F25" s="561">
        <f>+Estimación_Anualizada!N25+Estimación_Anualizada!O25+Estimación_Anualizada!P25+Estimación_Anualizada!Q25+Estimación_Anualizada!R25+Estimación_Anualizada!S25+Estimación_Anualizada!T25+Estimación_Anualizada!U25</f>
        <v>27193456203.739441</v>
      </c>
      <c r="G25" s="561">
        <f t="shared" si="1"/>
        <v>64577744733.881172</v>
      </c>
      <c r="H25" s="561">
        <f t="shared" si="2"/>
        <v>0</v>
      </c>
    </row>
    <row r="26" spans="2:8" ht="19.5" customHeight="1" x14ac:dyDescent="0.25">
      <c r="B26" s="194" t="str">
        <f>+Cronograma_Ovino_Caprina!B89</f>
        <v>5.4. Desarrollo de un sistema interoperable de gestión de la información para la cadena</v>
      </c>
      <c r="C26" s="561">
        <f>+Estimación_Anualizada!V26</f>
        <v>35366824600.821762</v>
      </c>
      <c r="D26" s="561">
        <f>+Estimación_Anualizada!B26+Estimación_Anualizada!C26+Estimación_Anualizada!D26+Estimación_Anualizada!E26</f>
        <v>5811997989.6034374</v>
      </c>
      <c r="E26" s="561">
        <f>+Estimación_Anualizada!F26+Estimación_Anualizada!G26+Estimación_Anualizada!H26+Estimación_Anualizada!I26+Estimación_Anualizada!J26+Estimación_Anualizada!K26+Estimación_Anualizada!L26+Estimación_Anualizada!M26</f>
        <v>14777413305.609163</v>
      </c>
      <c r="F26" s="561">
        <f>+Estimación_Anualizada!N26+Estimación_Anualizada!O26+Estimación_Anualizada!P26+Estimación_Anualizada!Q26+Estimación_Anualizada!R26+Estimación_Anualizada!S26+Estimación_Anualizada!T26+Estimación_Anualizada!U26</f>
        <v>14777413305.609163</v>
      </c>
      <c r="G26" s="561">
        <f t="shared" si="1"/>
        <v>35366824600.821762</v>
      </c>
      <c r="H26" s="561">
        <f t="shared" si="2"/>
        <v>0</v>
      </c>
    </row>
    <row r="27" spans="2:8" ht="19.5" customHeight="1" x14ac:dyDescent="0.25">
      <c r="B27" s="253" t="str">
        <f>+Cronograma_Ovino_Caprina!A93</f>
        <v>6. Mejora de la normativa y la capacidad institucional para la cadena productiva ovino caprina</v>
      </c>
      <c r="C27" s="559">
        <f>SUM(C28:C29)</f>
        <v>53771641645.007179</v>
      </c>
      <c r="D27" s="559">
        <f t="shared" ref="D27:F27" si="7">SUM(D28:D29)</f>
        <v>7886507441.2677155</v>
      </c>
      <c r="E27" s="559">
        <f t="shared" si="7"/>
        <v>22942567101.86972</v>
      </c>
      <c r="F27" s="559">
        <f t="shared" si="7"/>
        <v>22942567101.86972</v>
      </c>
      <c r="G27" s="560">
        <f>SUM(D27:F27)</f>
        <v>53771641645.007156</v>
      </c>
      <c r="H27" s="560">
        <f>+C27-G27</f>
        <v>0</v>
      </c>
    </row>
    <row r="28" spans="2:8" ht="19.5" customHeight="1" x14ac:dyDescent="0.25">
      <c r="B28" s="194" t="str">
        <f>+Cronograma_Ovino_Caprina!B93</f>
        <v>6.1. Mejora de la normatividad, estándares y procedimientos para la cadena</v>
      </c>
      <c r="C28" s="561">
        <f>+Estimación_Anualizada!V28</f>
        <v>30337039572.503593</v>
      </c>
      <c r="D28" s="561">
        <f>+Estimación_Anualizada!B28+Estimación_Anualizada!C28+Estimación_Anualizada!D28+Estimación_Anualizada!E28</f>
        <v>4449432470.6338577</v>
      </c>
      <c r="E28" s="561">
        <f>+Estimación_Anualizada!F28+Estimación_Anualizada!G28+Estimación_Anualizada!H28+Estimación_Anualizada!I28+Estimación_Anualizada!J28+Estimación_Anualizada!K28+Estimación_Anualizada!L28+Estimación_Anualizada!M28</f>
        <v>12943803550.93486</v>
      </c>
      <c r="F28" s="561">
        <f>+Estimación_Anualizada!N28+Estimación_Anualizada!O28+Estimación_Anualizada!P28+Estimación_Anualizada!Q28+Estimación_Anualizada!R28+Estimación_Anualizada!S28+Estimación_Anualizada!T28+Estimación_Anualizada!U28</f>
        <v>12943803550.93486</v>
      </c>
      <c r="G28" s="561">
        <f t="shared" si="1"/>
        <v>30337039572.503578</v>
      </c>
      <c r="H28" s="561">
        <f t="shared" si="2"/>
        <v>0</v>
      </c>
    </row>
    <row r="29" spans="2:8" ht="19.5" customHeight="1" x14ac:dyDescent="0.25">
      <c r="B29" s="194" t="str">
        <f>+Cronograma_Ovino_Caprina!B99</f>
        <v>6.2.  Mejora de la capacidad institucional para la sanidad, calidad, inocuidad y trazabilidad en la cadena</v>
      </c>
      <c r="C29" s="561">
        <f>+Estimación_Anualizada!V29</f>
        <v>23434602072.503586</v>
      </c>
      <c r="D29" s="561">
        <f>+Estimación_Anualizada!B29+Estimación_Anualizada!C29+Estimación_Anualizada!D29+Estimación_Anualizada!E29</f>
        <v>3437074970.6338582</v>
      </c>
      <c r="E29" s="561">
        <f>+Estimación_Anualizada!F29+Estimación_Anualizada!G29+Estimación_Anualizada!H29+Estimación_Anualizada!I29+Estimación_Anualizada!J29+Estimación_Anualizada!K29+Estimación_Anualizada!L29+Estimación_Anualizada!M29</f>
        <v>9998763550.9348602</v>
      </c>
      <c r="F29" s="561">
        <f>+Estimación_Anualizada!N29+Estimación_Anualizada!O29+Estimación_Anualizada!P29+Estimación_Anualizada!Q29+Estimación_Anualizada!R29+Estimación_Anualizada!S29+Estimación_Anualizada!T29+Estimación_Anualizada!U29</f>
        <v>9998763550.9348602</v>
      </c>
      <c r="G29" s="561">
        <f t="shared" si="1"/>
        <v>23434602072.503578</v>
      </c>
      <c r="H29" s="561">
        <f t="shared" si="2"/>
        <v>0</v>
      </c>
    </row>
    <row r="30" spans="2:8" ht="19.5" customHeight="1" x14ac:dyDescent="0.25">
      <c r="B30" s="253" t="str">
        <f>+Cronograma_Ovino_Caprina!A104</f>
        <v>7. Fortalecimiento de la gestión y articulación institucional en la cadena productiva ovino caprina</v>
      </c>
      <c r="C30" s="559">
        <f>SUM(C31:C34)</f>
        <v>88658491875.343582</v>
      </c>
      <c r="D30" s="559">
        <f t="shared" ref="D30:F30" si="8">SUM(D31:D34)</f>
        <v>16452402163.252234</v>
      </c>
      <c r="E30" s="559">
        <f t="shared" si="8"/>
        <v>36034244856.04567</v>
      </c>
      <c r="F30" s="559">
        <f t="shared" si="8"/>
        <v>36171844856.04567</v>
      </c>
      <c r="G30" s="560">
        <f>SUM(D30:F30)</f>
        <v>88658491875.343567</v>
      </c>
      <c r="H30" s="560">
        <f>+C30-G30</f>
        <v>0</v>
      </c>
    </row>
    <row r="31" spans="2:8" ht="19.5" customHeight="1" x14ac:dyDescent="0.25">
      <c r="B31" s="194" t="str">
        <f>+Cronograma_Ovino_Caprina!B104</f>
        <v>7.1. Adopción, promoción y seguimiento de la política pública de ordenamiento productivo para la cadena productiva ovino caprina</v>
      </c>
      <c r="C31" s="561">
        <f>+Estimación_Anualizada!V31</f>
        <v>6513053549.2900829</v>
      </c>
      <c r="D31" s="561">
        <f>+Estimación_Anualizada!B31+Estimación_Anualizada!C31+Estimación_Anualizada!D31+Estimación_Anualizada!E31</f>
        <v>1478396309.858016</v>
      </c>
      <c r="E31" s="561">
        <f>+Estimación_Anualizada!F31+Estimación_Anualizada!G31+Estimación_Anualizada!H31+Estimación_Anualizada!I31+Estimación_Anualizada!J31+Estimación_Anualizada!K31+Estimación_Anualizada!L31+Estimación_Anualizada!M31</f>
        <v>2517328619.716032</v>
      </c>
      <c r="F31" s="561">
        <f>+Estimación_Anualizada!N31+Estimación_Anualizada!O31+Estimación_Anualizada!P31+Estimación_Anualizada!Q31+Estimación_Anualizada!R31+Estimación_Anualizada!S31+Estimación_Anualizada!T31+Estimación_Anualizada!U31</f>
        <v>2517328619.716032</v>
      </c>
      <c r="G31" s="561">
        <f t="shared" si="1"/>
        <v>6513053549.2900801</v>
      </c>
      <c r="H31" s="561">
        <f t="shared" si="2"/>
        <v>0</v>
      </c>
    </row>
    <row r="32" spans="2:8" ht="19.5" customHeight="1" x14ac:dyDescent="0.25">
      <c r="B32" s="194" t="str">
        <f>+Cronograma_Ovino_Caprina!B110</f>
        <v>7.2. Fortalecimiento de la gestión y articulación de la organización de cadena</v>
      </c>
      <c r="C32" s="561">
        <f>+Estimación_Anualizada!V32</f>
        <v>39204263980.557823</v>
      </c>
      <c r="D32" s="561">
        <f>+Estimación_Anualizada!B32+Estimación_Anualizada!C32+Estimación_Anualizada!D32+Estimación_Anualizada!E32</f>
        <v>6996047381.1257639</v>
      </c>
      <c r="E32" s="561">
        <f>+Estimación_Anualizada!F32+Estimación_Anualizada!G32+Estimación_Anualizada!H32+Estimación_Anualizada!I32+Estimación_Anualizada!J32+Estimación_Anualizada!K32+Estimación_Anualizada!L32+Estimación_Anualizada!M32</f>
        <v>16104108299.716032</v>
      </c>
      <c r="F32" s="561">
        <f>+Estimación_Anualizada!N32+Estimación_Anualizada!O32+Estimación_Anualizada!P32+Estimación_Anualizada!Q32+Estimación_Anualizada!R32+Estimación_Anualizada!S32+Estimación_Anualizada!T32+Estimación_Anualizada!U32</f>
        <v>16104108299.716032</v>
      </c>
      <c r="G32" s="561">
        <f t="shared" si="1"/>
        <v>39204263980.557831</v>
      </c>
      <c r="H32" s="561">
        <f t="shared" si="2"/>
        <v>0</v>
      </c>
    </row>
    <row r="33" spans="2:8" ht="19.5" customHeight="1" x14ac:dyDescent="0.25">
      <c r="B33" s="194" t="str">
        <f>+Cronograma_Ovino_Caprina!B115</f>
        <v>7.3. Fortalecimiento de la asociatividad y otros esquemas de integración</v>
      </c>
      <c r="C33" s="561">
        <f>+Estimación_Anualizada!V33</f>
        <v>32324226034.688232</v>
      </c>
      <c r="D33" s="561">
        <f>+Estimación_Anualizada!B33+Estimación_Anualizada!C33+Estimación_Anualizada!D33+Estimación_Anualizada!E33</f>
        <v>6072352365.2004499</v>
      </c>
      <c r="E33" s="561">
        <f>+Estimación_Anualizada!F33+Estimación_Anualizada!G33+Estimación_Anualizada!H33+Estimación_Anualizada!I33+Estimación_Anualizada!J33+Estimación_Anualizada!K33+Estimación_Anualizada!L33+Estimación_Anualizada!M33</f>
        <v>13057136834.743883</v>
      </c>
      <c r="F33" s="561">
        <f>+Estimación_Anualizada!N33+Estimación_Anualizada!O33+Estimación_Anualizada!P33+Estimación_Anualizada!Q33+Estimación_Anualizada!R33+Estimación_Anualizada!S33+Estimación_Anualizada!T33+Estimación_Anualizada!U33</f>
        <v>13194736834.743883</v>
      </c>
      <c r="G33" s="561">
        <f t="shared" si="1"/>
        <v>32324226034.688217</v>
      </c>
      <c r="H33" s="561">
        <f t="shared" si="2"/>
        <v>0</v>
      </c>
    </row>
    <row r="34" spans="2:8" ht="19.5" customHeight="1" x14ac:dyDescent="0.25">
      <c r="B34" s="194" t="str">
        <f>+Cronograma_Ovino_Caprina!B120</f>
        <v>7.4. Mejora de los instrumentos de fomento, financiamiento y gestión de riesgos para la cadena</v>
      </c>
      <c r="C34" s="561">
        <f>+Estimación_Anualizada!V34</f>
        <v>10616948310.807446</v>
      </c>
      <c r="D34" s="561">
        <f>+Estimación_Anualizada!B34+Estimación_Anualizada!C34+Estimación_Anualizada!D34+Estimación_Anualizada!E34</f>
        <v>1905606107.0680032</v>
      </c>
      <c r="E34" s="561">
        <f>+Estimación_Anualizada!F34+Estimación_Anualizada!G34+Estimación_Anualizada!H34+Estimación_Anualizada!I34+Estimación_Anualizada!J34+Estimación_Anualizada!K34+Estimación_Anualizada!L34+Estimación_Anualizada!M34</f>
        <v>4355671101.8697214</v>
      </c>
      <c r="F34" s="561">
        <f>+Estimación_Anualizada!N34+Estimación_Anualizada!O34+Estimación_Anualizada!P34+Estimación_Anualizada!Q34+Estimación_Anualizada!R34+Estimación_Anualizada!S34+Estimación_Anualizada!T34+Estimación_Anualizada!U34</f>
        <v>4355671101.8697214</v>
      </c>
      <c r="G34" s="561">
        <f t="shared" si="1"/>
        <v>10616948310.807446</v>
      </c>
      <c r="H34" s="561">
        <f t="shared" si="2"/>
        <v>0</v>
      </c>
    </row>
    <row r="35" spans="2:8" x14ac:dyDescent="0.25">
      <c r="B35" s="557" t="s">
        <v>755</v>
      </c>
      <c r="C35" s="563">
        <f>+C30+C27+C22+C19+C14+C11+C6</f>
        <v>1012460848790.2742</v>
      </c>
      <c r="D35" s="563">
        <f>+D30+D27+D22+D19+D14+D11+D6</f>
        <v>147302124380.88062</v>
      </c>
      <c r="E35" s="563">
        <f>+E30+E27+E22+E19+E14+E11+E6</f>
        <v>457825952554.16669</v>
      </c>
      <c r="F35" s="563">
        <f>+F30+F27+F22+F19+F14+F11+F6</f>
        <v>407332771855.22662</v>
      </c>
      <c r="G35" s="564">
        <f>SUM(D35:F35)</f>
        <v>1012460848790.2739</v>
      </c>
      <c r="H35" s="564">
        <f>G35-C35</f>
        <v>0</v>
      </c>
    </row>
    <row r="36" spans="2:8" x14ac:dyDescent="0.25">
      <c r="B36" s="212" t="s">
        <v>1478</v>
      </c>
      <c r="C36" s="565">
        <f>SUM(D36:F36)</f>
        <v>0.99999999999999978</v>
      </c>
      <c r="D36" s="565">
        <f>+D35/C35</f>
        <v>0.14548920539187532</v>
      </c>
      <c r="E36" s="565">
        <f>+E35/C35</f>
        <v>0.45219126556962091</v>
      </c>
      <c r="F36" s="565">
        <f>+F35/C35</f>
        <v>0.40231952903850349</v>
      </c>
    </row>
    <row r="37" spans="2:8" x14ac:dyDescent="0.25">
      <c r="C37" s="566"/>
    </row>
  </sheetData>
  <sheetProtection algorithmName="SHA-512" hashValue="1kC2dMo0a/pv2jdJt8UDhwd6m9xSC/H2dNYO4VHEALhf+E7ZnUAHXCCPclo6M8bo7qv+zKoP0wPy8tVWj0wL+w==" saltValue="/4zLH7yCATXLa4BnG95/QA==" spinCount="100000" sheet="1" objects="1" scenarios="1"/>
  <mergeCells count="2">
    <mergeCell ref="B1:H1"/>
    <mergeCell ref="B2:H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9BB6E-3D94-174E-804F-0EDAC9AF4F67}">
  <dimension ref="A1:W35"/>
  <sheetViews>
    <sheetView showGridLines="0" zoomScale="50" zoomScaleNormal="50" workbookViewId="0">
      <selection sqref="A1:W1"/>
    </sheetView>
  </sheetViews>
  <sheetFormatPr baseColWidth="10" defaultColWidth="10.85546875" defaultRowHeight="14.25" x14ac:dyDescent="0.25"/>
  <cols>
    <col min="1" max="1" width="161.42578125" style="252" bestFit="1" customWidth="1"/>
    <col min="2" max="2" width="21.140625" style="252" customWidth="1"/>
    <col min="3" max="4" width="23" style="252" bestFit="1" customWidth="1"/>
    <col min="5" max="5" width="23.28515625" style="252" bestFit="1" customWidth="1"/>
    <col min="6" max="6" width="23" style="252" bestFit="1" customWidth="1"/>
    <col min="7" max="7" width="23.28515625" style="252" bestFit="1" customWidth="1"/>
    <col min="8" max="9" width="23" style="252" bestFit="1" customWidth="1"/>
    <col min="10" max="10" width="23.28515625" style="252" bestFit="1" customWidth="1"/>
    <col min="11" max="11" width="23" style="252" bestFit="1" customWidth="1"/>
    <col min="12" max="13" width="23.28515625" style="252" bestFit="1" customWidth="1"/>
    <col min="14" max="15" width="23" style="252" bestFit="1" customWidth="1"/>
    <col min="16" max="16" width="23.28515625" style="252" bestFit="1" customWidth="1"/>
    <col min="17" max="17" width="23" style="252" bestFit="1" customWidth="1"/>
    <col min="18" max="18" width="23.28515625" style="252" bestFit="1" customWidth="1"/>
    <col min="19" max="21" width="23" style="252" bestFit="1" customWidth="1"/>
    <col min="22" max="22" width="27" style="252" bestFit="1" customWidth="1"/>
    <col min="23" max="23" width="12.5703125" style="252" bestFit="1" customWidth="1"/>
    <col min="24" max="16384" width="10.85546875" style="252"/>
  </cols>
  <sheetData>
    <row r="1" spans="1:23" ht="26.1" customHeight="1" x14ac:dyDescent="0.25">
      <c r="A1" s="741" t="s">
        <v>1479</v>
      </c>
      <c r="B1" s="742"/>
      <c r="C1" s="742"/>
      <c r="D1" s="742"/>
      <c r="E1" s="742"/>
      <c r="F1" s="742"/>
      <c r="G1" s="742"/>
      <c r="H1" s="742"/>
      <c r="I1" s="742"/>
      <c r="J1" s="742"/>
      <c r="K1" s="742"/>
      <c r="L1" s="742"/>
      <c r="M1" s="742"/>
      <c r="N1" s="742"/>
      <c r="O1" s="742"/>
      <c r="P1" s="742"/>
      <c r="Q1" s="742"/>
      <c r="R1" s="742"/>
      <c r="S1" s="742"/>
      <c r="T1" s="742"/>
      <c r="U1" s="742"/>
      <c r="V1" s="742"/>
      <c r="W1" s="742"/>
    </row>
    <row r="2" spans="1:23" ht="20.25" x14ac:dyDescent="0.25">
      <c r="A2" s="741" t="s">
        <v>1480</v>
      </c>
      <c r="B2" s="742"/>
      <c r="C2" s="742"/>
      <c r="D2" s="742"/>
      <c r="E2" s="742"/>
      <c r="F2" s="742"/>
      <c r="G2" s="742"/>
      <c r="H2" s="742"/>
      <c r="I2" s="742"/>
      <c r="J2" s="742"/>
      <c r="K2" s="742"/>
      <c r="L2" s="742"/>
      <c r="M2" s="742"/>
      <c r="N2" s="742"/>
      <c r="O2" s="742"/>
      <c r="P2" s="742"/>
      <c r="Q2" s="742"/>
      <c r="R2" s="742"/>
      <c r="S2" s="742"/>
      <c r="T2" s="742"/>
      <c r="U2" s="742"/>
      <c r="V2" s="742"/>
      <c r="W2" s="742"/>
    </row>
    <row r="3" spans="1:23" ht="20.25" x14ac:dyDescent="0.25">
      <c r="A3" s="567"/>
      <c r="B3" s="568"/>
      <c r="C3" s="568"/>
      <c r="D3" s="569"/>
      <c r="E3" s="570"/>
      <c r="F3" s="570"/>
      <c r="G3" s="570"/>
      <c r="H3" s="571"/>
      <c r="I3" s="571"/>
      <c r="J3" s="571"/>
      <c r="K3" s="571"/>
      <c r="L3" s="571"/>
      <c r="M3" s="571"/>
      <c r="N3" s="571"/>
      <c r="O3" s="571"/>
      <c r="P3" s="571"/>
      <c r="Q3" s="571"/>
      <c r="R3" s="571"/>
      <c r="S3" s="571"/>
      <c r="T3" s="571"/>
      <c r="U3" s="571"/>
      <c r="V3" s="571"/>
      <c r="W3" s="571"/>
    </row>
    <row r="4" spans="1:23" x14ac:dyDescent="0.25">
      <c r="A4" s="572"/>
      <c r="B4" s="573"/>
      <c r="C4" s="573"/>
      <c r="D4" s="574"/>
      <c r="E4" s="573"/>
      <c r="F4" s="573"/>
      <c r="G4" s="573"/>
      <c r="H4" s="233"/>
      <c r="I4" s="233"/>
      <c r="J4" s="233"/>
      <c r="K4" s="233"/>
      <c r="L4" s="233"/>
      <c r="M4" s="233"/>
      <c r="N4" s="233"/>
      <c r="O4" s="233"/>
      <c r="P4" s="233"/>
      <c r="Q4" s="233"/>
      <c r="R4" s="233"/>
      <c r="S4" s="233"/>
      <c r="T4" s="233"/>
      <c r="U4" s="233"/>
      <c r="V4" s="233"/>
      <c r="W4" s="233"/>
    </row>
    <row r="5" spans="1:23" ht="54" customHeight="1" x14ac:dyDescent="0.25">
      <c r="A5" s="575" t="s">
        <v>1475</v>
      </c>
      <c r="B5" s="576">
        <v>1</v>
      </c>
      <c r="C5" s="576">
        <v>2</v>
      </c>
      <c r="D5" s="576">
        <v>3</v>
      </c>
      <c r="E5" s="576">
        <v>4</v>
      </c>
      <c r="F5" s="576">
        <v>5</v>
      </c>
      <c r="G5" s="576">
        <v>6</v>
      </c>
      <c r="H5" s="576">
        <v>7</v>
      </c>
      <c r="I5" s="576">
        <v>8</v>
      </c>
      <c r="J5" s="576">
        <v>9</v>
      </c>
      <c r="K5" s="576">
        <v>10</v>
      </c>
      <c r="L5" s="576">
        <v>11</v>
      </c>
      <c r="M5" s="576">
        <v>12</v>
      </c>
      <c r="N5" s="576">
        <v>13</v>
      </c>
      <c r="O5" s="576">
        <v>14</v>
      </c>
      <c r="P5" s="576">
        <v>15</v>
      </c>
      <c r="Q5" s="576">
        <v>16</v>
      </c>
      <c r="R5" s="576">
        <v>17</v>
      </c>
      <c r="S5" s="576">
        <v>18</v>
      </c>
      <c r="T5" s="576">
        <v>19</v>
      </c>
      <c r="U5" s="576">
        <v>20</v>
      </c>
      <c r="V5" s="577" t="s">
        <v>0</v>
      </c>
      <c r="W5" s="578" t="s">
        <v>828</v>
      </c>
    </row>
    <row r="6" spans="1:23" x14ac:dyDescent="0.25">
      <c r="A6" s="253" t="str">
        <f>+Cronograma_Ovino_Caprina!A3</f>
        <v>1. Mejora de la eficiencia productiva y logística en la producción y la transformación ovino caprina</v>
      </c>
      <c r="B6" s="559">
        <f>SUM(B7:B10)</f>
        <v>0</v>
      </c>
      <c r="C6" s="559">
        <f t="shared" ref="C6:U6" si="0">SUM(C7:C10)</f>
        <v>9098640060.0273972</v>
      </c>
      <c r="D6" s="559">
        <f t="shared" si="0"/>
        <v>13344559305.879463</v>
      </c>
      <c r="E6" s="559">
        <f t="shared" si="0"/>
        <v>13723986381.435764</v>
      </c>
      <c r="F6" s="559">
        <f t="shared" si="0"/>
        <v>23181311692.486156</v>
      </c>
      <c r="G6" s="559">
        <f t="shared" si="0"/>
        <v>23455670020.293404</v>
      </c>
      <c r="H6" s="559">
        <f t="shared" si="0"/>
        <v>22167740903.278378</v>
      </c>
      <c r="I6" s="559">
        <f t="shared" si="0"/>
        <v>22504283086.105118</v>
      </c>
      <c r="J6" s="559">
        <f t="shared" si="0"/>
        <v>23310173451.135563</v>
      </c>
      <c r="K6" s="559">
        <f t="shared" si="0"/>
        <v>13116384470.540993</v>
      </c>
      <c r="L6" s="559">
        <f t="shared" si="0"/>
        <v>12803280107.824358</v>
      </c>
      <c r="M6" s="559">
        <f t="shared" si="0"/>
        <v>15785979284.468592</v>
      </c>
      <c r="N6" s="559">
        <f t="shared" si="0"/>
        <v>13387252837.726282</v>
      </c>
      <c r="O6" s="559">
        <f t="shared" si="0"/>
        <v>14629394190.516731</v>
      </c>
      <c r="P6" s="559">
        <f t="shared" si="0"/>
        <v>16213601550.219109</v>
      </c>
      <c r="Q6" s="559">
        <f t="shared" si="0"/>
        <v>14735469564.738905</v>
      </c>
      <c r="R6" s="559">
        <f t="shared" si="0"/>
        <v>15508751808.935287</v>
      </c>
      <c r="S6" s="559">
        <f t="shared" si="0"/>
        <v>18770698939.77729</v>
      </c>
      <c r="T6" s="559">
        <f t="shared" si="0"/>
        <v>16743930987.263681</v>
      </c>
      <c r="U6" s="559">
        <f t="shared" si="0"/>
        <v>17735225762.939465</v>
      </c>
      <c r="V6" s="559">
        <f>SUM(V7:V10)</f>
        <v>320216334405.59198</v>
      </c>
      <c r="W6" s="579">
        <f>+V6/$V$35</f>
        <v>0.316275276015066</v>
      </c>
    </row>
    <row r="7" spans="1:23" x14ac:dyDescent="0.25">
      <c r="A7" s="194" t="str">
        <f>+Cronograma_Ovino_Caprina!B3</f>
        <v>1.1. Gestión para el ordenamiento de la producción ovino caprina</v>
      </c>
      <c r="B7" s="561">
        <f>+'P1'!E7</f>
        <v>0</v>
      </c>
      <c r="C7" s="561">
        <f>+'P1'!F7</f>
        <v>2809599467.5016198</v>
      </c>
      <c r="D7" s="561">
        <f>+'P1'!G7</f>
        <v>2049219467.5016201</v>
      </c>
      <c r="E7" s="561">
        <f>+'P1'!H7</f>
        <v>2005899467.5016201</v>
      </c>
      <c r="F7" s="561">
        <f>+'P1'!I7</f>
        <v>2005899467.5016201</v>
      </c>
      <c r="G7" s="561">
        <f>+'P1'!J7</f>
        <v>2005899467.5016201</v>
      </c>
      <c r="H7" s="561">
        <f>+'P1'!K7</f>
        <v>2049219467.5016201</v>
      </c>
      <c r="I7" s="561">
        <f>+'P1'!L7</f>
        <v>2049219467.5016201</v>
      </c>
      <c r="J7" s="561">
        <f>+'P1'!M7</f>
        <v>2005899467.5016201</v>
      </c>
      <c r="K7" s="561">
        <f>+'P1'!N7</f>
        <v>2005899467.5016201</v>
      </c>
      <c r="L7" s="561">
        <f>+'P1'!O7</f>
        <v>2005899467.5016201</v>
      </c>
      <c r="M7" s="561">
        <f>+'P1'!P7</f>
        <v>2809599467.5016198</v>
      </c>
      <c r="N7" s="561">
        <f>+'P1'!Q7</f>
        <v>2049219467.5016201</v>
      </c>
      <c r="O7" s="561">
        <f>+'P1'!R7</f>
        <v>2005899467.5016201</v>
      </c>
      <c r="P7" s="561">
        <f>+'P1'!S7</f>
        <v>2005899467.5016201</v>
      </c>
      <c r="Q7" s="561">
        <f>+'P1'!T7</f>
        <v>2005899467.5016201</v>
      </c>
      <c r="R7" s="561">
        <f>+'P1'!U7</f>
        <v>2049219467.5016201</v>
      </c>
      <c r="S7" s="561">
        <f>+'P1'!V7</f>
        <v>2049219467.5016201</v>
      </c>
      <c r="T7" s="561">
        <f>+'P1'!W7</f>
        <v>2005899467.5016201</v>
      </c>
      <c r="U7" s="561">
        <f>+'P1'!X7</f>
        <v>2005899467.5016201</v>
      </c>
      <c r="V7" s="561">
        <f>SUM(B7:U7)</f>
        <v>39979409882.530777</v>
      </c>
      <c r="W7" s="580">
        <f>+V7/$V$35</f>
        <v>3.9487363812931296E-2</v>
      </c>
    </row>
    <row r="8" spans="1:23" x14ac:dyDescent="0.25">
      <c r="A8" s="194" t="str">
        <f>+Cronograma_Ovino_Caprina!B9</f>
        <v>1.2. Mejora de los sistemas de producción de los muy pequeños y pequeños productores ovino caprinos, incluidos los de ACFEC</v>
      </c>
      <c r="B8" s="561">
        <f>+'P1'!E8</f>
        <v>0</v>
      </c>
      <c r="C8" s="561">
        <f>+'P1'!F8</f>
        <v>1686057727.8816512</v>
      </c>
      <c r="D8" s="561">
        <f>+'P1'!G8</f>
        <v>5925219541.7633028</v>
      </c>
      <c r="E8" s="561">
        <f>+'P1'!H8</f>
        <v>6347966617.3196049</v>
      </c>
      <c r="F8" s="561">
        <f>+'P1'!I8</f>
        <v>6483791928.3699951</v>
      </c>
      <c r="G8" s="561">
        <f>+'P1'!J8</f>
        <v>6637290256.1772394</v>
      </c>
      <c r="H8" s="561">
        <f>+'P1'!K8</f>
        <v>6508201139.1622152</v>
      </c>
      <c r="I8" s="561">
        <f>+'P1'!L8</f>
        <v>6704243321.9889584</v>
      </c>
      <c r="J8" s="561">
        <f>+'P1'!M8</f>
        <v>7228353687.0194006</v>
      </c>
      <c r="K8" s="561">
        <f>+'P1'!N8</f>
        <v>7176171251.3648319</v>
      </c>
      <c r="L8" s="561">
        <f>+'P1'!O8</f>
        <v>7459126888.6481962</v>
      </c>
      <c r="M8" s="561">
        <f>+'P1'!P8</f>
        <v>8081459520.3524303</v>
      </c>
      <c r="N8" s="561">
        <f>+'P1'!Q8</f>
        <v>8140279618.5501204</v>
      </c>
      <c r="O8" s="561">
        <f>+'P1'!R8</f>
        <v>8548680971.3405704</v>
      </c>
      <c r="P8" s="561">
        <f>+'P1'!S8</f>
        <v>9312781786.1029472</v>
      </c>
      <c r="Q8" s="561">
        <f>+'P1'!T8</f>
        <v>9531816345.5627441</v>
      </c>
      <c r="R8" s="561">
        <f>+'P1'!U8</f>
        <v>10121278589.759127</v>
      </c>
      <c r="S8" s="561">
        <f>+'P1'!V8</f>
        <v>11089999175.661133</v>
      </c>
      <c r="T8" s="561">
        <f>+'P1'!W8</f>
        <v>11540277768.087521</v>
      </c>
      <c r="U8" s="561">
        <f>+'P1'!X8</f>
        <v>12391072543.763302</v>
      </c>
      <c r="V8" s="561">
        <f t="shared" ref="V8:V10" si="1">SUM(B8:U8)</f>
        <v>150914068678.87531</v>
      </c>
      <c r="W8" s="580">
        <f t="shared" ref="W8:W10" si="2">+V8/$V$35</f>
        <v>0.14905669573217872</v>
      </c>
    </row>
    <row r="9" spans="1:23" x14ac:dyDescent="0.25">
      <c r="A9" s="194" t="str">
        <f>+Cronograma_Ovino_Caprina!B15</f>
        <v>1.3. Mejora del desempeño productivo de los medianos y grandes productores ovino caprinos</v>
      </c>
      <c r="B9" s="561">
        <f>+'P1'!E9</f>
        <v>0</v>
      </c>
      <c r="C9" s="561">
        <f>+'P1'!F9</f>
        <v>1168997431.9704127</v>
      </c>
      <c r="D9" s="561">
        <f>+'P1'!G9</f>
        <v>2076634863.9408257</v>
      </c>
      <c r="E9" s="561">
        <f>+'P1'!H9</f>
        <v>2076634863.9408257</v>
      </c>
      <c r="F9" s="561">
        <f>+'P1'!I9</f>
        <v>2076634863.9408257</v>
      </c>
      <c r="G9" s="561">
        <f>+'P1'!J9</f>
        <v>2337994863.9408255</v>
      </c>
      <c r="H9" s="561">
        <f>+'P1'!K9</f>
        <v>1601434863.9408257</v>
      </c>
      <c r="I9" s="561">
        <f>+'P1'!L9</f>
        <v>1601434863.9408257</v>
      </c>
      <c r="J9" s="561">
        <f>+'P1'!M9</f>
        <v>1601434863.9408257</v>
      </c>
      <c r="K9" s="561">
        <f>+'P1'!N9</f>
        <v>2337994863.9408255</v>
      </c>
      <c r="L9" s="561">
        <f>+'P1'!O9</f>
        <v>1601434863.9408257</v>
      </c>
      <c r="M9" s="561">
        <f>+'P1'!P9</f>
        <v>1601434863.9408257</v>
      </c>
      <c r="N9" s="561">
        <f>+'P1'!Q9</f>
        <v>1601434863.9408257</v>
      </c>
      <c r="O9" s="561">
        <f>+'P1'!R9</f>
        <v>2337994863.9408255</v>
      </c>
      <c r="P9" s="561">
        <f>+'P1'!S9</f>
        <v>1601434863.9408257</v>
      </c>
      <c r="Q9" s="561">
        <f>+'P1'!T9</f>
        <v>1601434863.9408257</v>
      </c>
      <c r="R9" s="561">
        <f>+'P1'!U9</f>
        <v>1601434863.9408257</v>
      </c>
      <c r="S9" s="561">
        <f>+'P1'!V9</f>
        <v>2337994863.9408255</v>
      </c>
      <c r="T9" s="561">
        <f>+'P1'!W9</f>
        <v>1601434863.9408257</v>
      </c>
      <c r="U9" s="561">
        <f>+'P1'!X9</f>
        <v>1601434863.9408257</v>
      </c>
      <c r="V9" s="561">
        <f t="shared" si="1"/>
        <v>34366664982.905281</v>
      </c>
      <c r="W9" s="580">
        <f t="shared" si="2"/>
        <v>3.3943697698501474E-2</v>
      </c>
    </row>
    <row r="10" spans="1:23" x14ac:dyDescent="0.25">
      <c r="A10" s="194" t="str">
        <f>+Cronograma_Ovino_Caprina!B19</f>
        <v>1.4. Aumento de las capacidades para la transformación de productos y subproductos ovino caprinos</v>
      </c>
      <c r="B10" s="561">
        <f>+'P1'!E10</f>
        <v>0</v>
      </c>
      <c r="C10" s="561">
        <f>+'P1'!F10</f>
        <v>3433985432.6737146</v>
      </c>
      <c r="D10" s="561">
        <f>+'P1'!G10</f>
        <v>3293485432.6737146</v>
      </c>
      <c r="E10" s="561">
        <f>+'P1'!H10</f>
        <v>3293485432.6737146</v>
      </c>
      <c r="F10" s="561">
        <f>+'P1'!I10</f>
        <v>12614985432.673716</v>
      </c>
      <c r="G10" s="561">
        <f>+'P1'!J10</f>
        <v>12474485432.673716</v>
      </c>
      <c r="H10" s="561">
        <f>+'P1'!K10</f>
        <v>12008885432.673716</v>
      </c>
      <c r="I10" s="561">
        <f>+'P1'!L10</f>
        <v>12149385432.673716</v>
      </c>
      <c r="J10" s="561">
        <f>+'P1'!M10</f>
        <v>12474485432.673716</v>
      </c>
      <c r="K10" s="561">
        <f>+'P1'!N10</f>
        <v>1596318887.7337153</v>
      </c>
      <c r="L10" s="561">
        <f>+'P1'!O10</f>
        <v>1736818887.7337153</v>
      </c>
      <c r="M10" s="561">
        <f>+'P1'!P10</f>
        <v>3293485432.6737151</v>
      </c>
      <c r="N10" s="561">
        <f>+'P1'!Q10</f>
        <v>1596318887.7337153</v>
      </c>
      <c r="O10" s="561">
        <f>+'P1'!R10</f>
        <v>1736818887.7337153</v>
      </c>
      <c r="P10" s="561">
        <f>+'P1'!S10</f>
        <v>3293485432.6737151</v>
      </c>
      <c r="Q10" s="561">
        <f>+'P1'!T10</f>
        <v>1596318887.7337153</v>
      </c>
      <c r="R10" s="561">
        <f>+'P1'!U10</f>
        <v>1736818887.7337153</v>
      </c>
      <c r="S10" s="561">
        <f>+'P1'!V10</f>
        <v>3293485432.6737151</v>
      </c>
      <c r="T10" s="561">
        <f>+'P1'!W10</f>
        <v>1596318887.7337153</v>
      </c>
      <c r="U10" s="561">
        <f>+'P1'!X10</f>
        <v>1736818887.7337153</v>
      </c>
      <c r="V10" s="561">
        <f t="shared" si="1"/>
        <v>94956190861.28064</v>
      </c>
      <c r="W10" s="580">
        <f t="shared" si="2"/>
        <v>9.3787518771454539E-2</v>
      </c>
    </row>
    <row r="11" spans="1:23" x14ac:dyDescent="0.25">
      <c r="A11" s="253" t="str">
        <f>+Cronograma_Ovino_Caprina!A27</f>
        <v>2. Fomento de la comercialización nacional e internacional de los productos de la cadena productiva ovino caprina</v>
      </c>
      <c r="B11" s="559">
        <f>SUM(B12:B13)</f>
        <v>0</v>
      </c>
      <c r="C11" s="559">
        <f t="shared" ref="C11:T11" si="3">SUM(C12:C13)</f>
        <v>2805497410.6687436</v>
      </c>
      <c r="D11" s="559">
        <f t="shared" si="3"/>
        <v>7537807319.7074881</v>
      </c>
      <c r="E11" s="559">
        <f t="shared" si="3"/>
        <v>11269956213.213554</v>
      </c>
      <c r="F11" s="559">
        <f t="shared" si="3"/>
        <v>11177388213.213554</v>
      </c>
      <c r="G11" s="559">
        <f t="shared" si="3"/>
        <v>11941542935.837154</v>
      </c>
      <c r="H11" s="559">
        <f t="shared" si="3"/>
        <v>11522960935.837154</v>
      </c>
      <c r="I11" s="559">
        <f t="shared" si="3"/>
        <v>8336040664.5371532</v>
      </c>
      <c r="J11" s="559">
        <f t="shared" si="3"/>
        <v>8754622664.5371532</v>
      </c>
      <c r="K11" s="559">
        <f t="shared" si="3"/>
        <v>11430392935.837154</v>
      </c>
      <c r="L11" s="559">
        <f t="shared" si="3"/>
        <v>7399141443.5435524</v>
      </c>
      <c r="M11" s="559">
        <f t="shared" si="3"/>
        <v>8624185941.9135532</v>
      </c>
      <c r="N11" s="559">
        <f t="shared" si="3"/>
        <v>10746498437.467154</v>
      </c>
      <c r="O11" s="559">
        <f t="shared" si="3"/>
        <v>7990467941.9135532</v>
      </c>
      <c r="P11" s="559">
        <f t="shared" si="3"/>
        <v>7940291443.5435524</v>
      </c>
      <c r="Q11" s="559">
        <f t="shared" si="3"/>
        <v>11522960935.837154</v>
      </c>
      <c r="R11" s="559">
        <f t="shared" si="3"/>
        <v>7306573443.5435524</v>
      </c>
      <c r="S11" s="559">
        <f t="shared" si="3"/>
        <v>8531617941.9135532</v>
      </c>
      <c r="T11" s="559">
        <f t="shared" si="3"/>
        <v>10839066437.467154</v>
      </c>
      <c r="U11" s="559">
        <f>SUM(U12:U13)</f>
        <v>8083035941.9135532</v>
      </c>
      <c r="V11" s="559">
        <f>SUM(V12:V13)</f>
        <v>173760049202.44547</v>
      </c>
      <c r="W11" s="579">
        <f>+V11/$V$35</f>
        <v>0.17162149964619414</v>
      </c>
    </row>
    <row r="12" spans="1:23" x14ac:dyDescent="0.25">
      <c r="A12" s="194" t="str">
        <f>+Cronograma_Ovino_Caprina!B27</f>
        <v>2.1. Fomento de la comercialización y el consumo nacional de los productos ovino caprinos</v>
      </c>
      <c r="B12" s="561">
        <f>+'P2'!E7</f>
        <v>0</v>
      </c>
      <c r="C12" s="561">
        <f>+'P2'!F7</f>
        <v>2805497410.6687436</v>
      </c>
      <c r="D12" s="561">
        <f>+'P2'!G7</f>
        <v>7537807319.7074881</v>
      </c>
      <c r="E12" s="561">
        <f>+'P2'!H7</f>
        <v>7599407319.7074881</v>
      </c>
      <c r="F12" s="561">
        <f>+'P2'!I7</f>
        <v>7506839319.7074881</v>
      </c>
      <c r="G12" s="561">
        <f>+'P2'!J7</f>
        <v>7506839319.7074881</v>
      </c>
      <c r="H12" s="561">
        <f>+'P2'!K7</f>
        <v>7599407319.7074881</v>
      </c>
      <c r="I12" s="561">
        <f>+'P2'!L7</f>
        <v>7599407319.7074881</v>
      </c>
      <c r="J12" s="561">
        <f>+'P2'!M7</f>
        <v>7506839319.7074881</v>
      </c>
      <c r="K12" s="561">
        <f>+'P2'!N7</f>
        <v>7506839319.7074881</v>
      </c>
      <c r="L12" s="561">
        <f>+'P2'!O7</f>
        <v>6915512821.3374872</v>
      </c>
      <c r="M12" s="561">
        <f>+'P2'!P7</f>
        <v>7599407319.7074881</v>
      </c>
      <c r="N12" s="561">
        <f>+'P2'!Q7</f>
        <v>6822944821.3374872</v>
      </c>
      <c r="O12" s="561">
        <f>+'P2'!R7</f>
        <v>7506839319.7074881</v>
      </c>
      <c r="P12" s="561">
        <f>+'P2'!S7</f>
        <v>6915512821.3374872</v>
      </c>
      <c r="Q12" s="561">
        <f>+'P2'!T7</f>
        <v>7599407319.7074881</v>
      </c>
      <c r="R12" s="561">
        <f>+'P2'!U7</f>
        <v>6822944821.3374872</v>
      </c>
      <c r="S12" s="561">
        <f>+'P2'!V7</f>
        <v>7506839319.7074881</v>
      </c>
      <c r="T12" s="561">
        <f>+'P2'!W7</f>
        <v>6915512821.3374872</v>
      </c>
      <c r="U12" s="561">
        <f>+'P2'!X7</f>
        <v>7599407319.7074881</v>
      </c>
      <c r="V12" s="561">
        <f t="shared" ref="V12:V13" si="4">SUM(B12:U12)</f>
        <v>135373212673.55356</v>
      </c>
      <c r="W12" s="580">
        <f>+V12/$V$35</f>
        <v>0.13370710861096752</v>
      </c>
    </row>
    <row r="13" spans="1:23" x14ac:dyDescent="0.25">
      <c r="A13" s="194" t="str">
        <f>+Cronograma_Ovino_Caprina!B33</f>
        <v>2.2. Promoción de las exportaciones de los productos ovino caprinos</v>
      </c>
      <c r="B13" s="561">
        <f>+'P2'!E8</f>
        <v>0</v>
      </c>
      <c r="C13" s="561">
        <f>+'P2'!F8</f>
        <v>0</v>
      </c>
      <c r="D13" s="561">
        <f>+'P2'!G8</f>
        <v>0</v>
      </c>
      <c r="E13" s="561">
        <f>+'P2'!H8</f>
        <v>3670548893.5060658</v>
      </c>
      <c r="F13" s="561">
        <f>+'P2'!I8</f>
        <v>3670548893.5060658</v>
      </c>
      <c r="G13" s="561">
        <f>+'P2'!J8</f>
        <v>4434703616.1296654</v>
      </c>
      <c r="H13" s="561">
        <f>+'P2'!K8</f>
        <v>3923553616.1296659</v>
      </c>
      <c r="I13" s="561">
        <f>+'P2'!L8</f>
        <v>736633344.82966566</v>
      </c>
      <c r="J13" s="561">
        <f>+'P2'!M8</f>
        <v>1247783344.8296654</v>
      </c>
      <c r="K13" s="561">
        <f>+'P2'!N8</f>
        <v>3923553616.1296659</v>
      </c>
      <c r="L13" s="561">
        <f>+'P2'!O8</f>
        <v>483628622.2060656</v>
      </c>
      <c r="M13" s="561">
        <f>+'P2'!P8</f>
        <v>1024778622.2060657</v>
      </c>
      <c r="N13" s="561">
        <f>+'P2'!Q8</f>
        <v>3923553616.1296659</v>
      </c>
      <c r="O13" s="561">
        <f>+'P2'!R8</f>
        <v>483628622.2060656</v>
      </c>
      <c r="P13" s="561">
        <f>+'P2'!S8</f>
        <v>1024778622.2060657</v>
      </c>
      <c r="Q13" s="561">
        <f>+'P2'!T8</f>
        <v>3923553616.1296659</v>
      </c>
      <c r="R13" s="561">
        <f>+'P2'!U8</f>
        <v>483628622.2060656</v>
      </c>
      <c r="S13" s="561">
        <f>+'P2'!V8</f>
        <v>1024778622.2060657</v>
      </c>
      <c r="T13" s="561">
        <f>+'P2'!W8</f>
        <v>3923553616.1296659</v>
      </c>
      <c r="U13" s="561">
        <f>+'P2'!X8</f>
        <v>483628622.2060656</v>
      </c>
      <c r="V13" s="561">
        <f t="shared" si="4"/>
        <v>38386836528.891914</v>
      </c>
      <c r="W13" s="580">
        <f>+V13/$V$35</f>
        <v>3.7914391035226626E-2</v>
      </c>
    </row>
    <row r="14" spans="1:23" x14ac:dyDescent="0.25">
      <c r="A14" s="253" t="str">
        <f>+Cronograma_Ovino_Caprina!A40</f>
        <v>3. Promoción del desarrollo social de la cadena productiva ovino caprina</v>
      </c>
      <c r="B14" s="559">
        <f>SUM(B15:B18)</f>
        <v>75600000</v>
      </c>
      <c r="C14" s="559">
        <f t="shared" ref="C14:U14" si="5">SUM(C15:C18)</f>
        <v>2561624371.2522321</v>
      </c>
      <c r="D14" s="559">
        <f t="shared" si="5"/>
        <v>4199182990.0059519</v>
      </c>
      <c r="E14" s="559">
        <f t="shared" si="5"/>
        <v>4084342990.0059519</v>
      </c>
      <c r="F14" s="559">
        <f t="shared" si="5"/>
        <v>4113502990.0059519</v>
      </c>
      <c r="G14" s="559">
        <f t="shared" si="5"/>
        <v>2622674990.0059519</v>
      </c>
      <c r="H14" s="559">
        <f t="shared" si="5"/>
        <v>2247814990.0059519</v>
      </c>
      <c r="I14" s="559">
        <f t="shared" si="5"/>
        <v>3899382990.0059519</v>
      </c>
      <c r="J14" s="559">
        <f t="shared" si="5"/>
        <v>2566334990.0059519</v>
      </c>
      <c r="K14" s="559">
        <f t="shared" si="5"/>
        <v>2437534990.0059519</v>
      </c>
      <c r="L14" s="559">
        <f t="shared" si="5"/>
        <v>3709662990.0059519</v>
      </c>
      <c r="M14" s="559">
        <f t="shared" si="5"/>
        <v>2537174990.0059519</v>
      </c>
      <c r="N14" s="559">
        <f t="shared" si="5"/>
        <v>2247814990.0059519</v>
      </c>
      <c r="O14" s="559">
        <f t="shared" si="5"/>
        <v>3899382990.0059519</v>
      </c>
      <c r="P14" s="559">
        <f t="shared" si="5"/>
        <v>2566334990.0059519</v>
      </c>
      <c r="Q14" s="559">
        <f t="shared" si="5"/>
        <v>2437534990.0059519</v>
      </c>
      <c r="R14" s="559">
        <f t="shared" si="5"/>
        <v>3709662990.0059519</v>
      </c>
      <c r="S14" s="559">
        <f t="shared" si="5"/>
        <v>2537174990.0059519</v>
      </c>
      <c r="T14" s="559">
        <f t="shared" si="5"/>
        <v>2247814990.0059519</v>
      </c>
      <c r="U14" s="559">
        <f t="shared" si="5"/>
        <v>3899382990.0059519</v>
      </c>
      <c r="V14" s="559">
        <f>SUM(V15:V18)</f>
        <v>58599938191.359352</v>
      </c>
      <c r="W14" s="579">
        <f>+V14/$V$35</f>
        <v>5.7878720210639979E-2</v>
      </c>
    </row>
    <row r="15" spans="1:23" x14ac:dyDescent="0.25">
      <c r="A15" s="194" t="str">
        <f>+Cronograma_Ovino_Caprina!B40</f>
        <v>3.1. Fomento de la formalización laboral, la empresarización y el emprendimiento</v>
      </c>
      <c r="B15" s="561">
        <f>+'P3'!E7</f>
        <v>0</v>
      </c>
      <c r="C15" s="561">
        <f>+'P3'!F7</f>
        <v>938676371.25223196</v>
      </c>
      <c r="D15" s="561">
        <f>+'P3'!G7</f>
        <v>1251568495.0029759</v>
      </c>
      <c r="E15" s="561">
        <f>+'P3'!H7</f>
        <v>1165888495.0029759</v>
      </c>
      <c r="F15" s="561">
        <f>+'P3'!I7</f>
        <v>1165888495.0029759</v>
      </c>
      <c r="G15" s="561">
        <f>+'P3'!J7</f>
        <v>1251568495.0029759</v>
      </c>
      <c r="H15" s="561">
        <f>+'P3'!K7</f>
        <v>847548495.00297594</v>
      </c>
      <c r="I15" s="561">
        <f>+'P3'!L7</f>
        <v>1066428495.0029759</v>
      </c>
      <c r="J15" s="561">
        <f>+'P3'!M7</f>
        <v>1251568495.0029759</v>
      </c>
      <c r="K15" s="561">
        <f>+'P3'!N7</f>
        <v>1066428495.0029759</v>
      </c>
      <c r="L15" s="561">
        <f>+'P3'!O7</f>
        <v>847548495.00297594</v>
      </c>
      <c r="M15" s="561">
        <f>+'P3'!P7</f>
        <v>1251568495.0029759</v>
      </c>
      <c r="N15" s="561">
        <f>+'P3'!Q7</f>
        <v>847548495.00297594</v>
      </c>
      <c r="O15" s="561">
        <f>+'P3'!R7</f>
        <v>1066428495.0029759</v>
      </c>
      <c r="P15" s="561">
        <f>+'P3'!S7</f>
        <v>1251568495.0029759</v>
      </c>
      <c r="Q15" s="561">
        <f>+'P3'!T7</f>
        <v>1066428495.0029759</v>
      </c>
      <c r="R15" s="561">
        <f>+'P3'!U7</f>
        <v>847548495.00297594</v>
      </c>
      <c r="S15" s="561">
        <f>+'P3'!V7</f>
        <v>1251568495.0029759</v>
      </c>
      <c r="T15" s="561">
        <f>+'P3'!W7</f>
        <v>847548495.00297594</v>
      </c>
      <c r="U15" s="561">
        <f>+'P3'!X7</f>
        <v>1066428495.0029759</v>
      </c>
      <c r="V15" s="561">
        <f>SUM(B15:U15)</f>
        <v>20349749281.305794</v>
      </c>
      <c r="W15" s="580">
        <f t="shared" ref="W15:W18" si="6">+V15/$V$35</f>
        <v>2.0099295005451746E-2</v>
      </c>
    </row>
    <row r="16" spans="1:23" x14ac:dyDescent="0.25">
      <c r="A16" s="194" t="str">
        <f>+Cronograma_Ovino_Caprina!B44</f>
        <v>3.2. Gestión para la mejora de las condiciones de bienestar de los productores y población vinculada a la cadena</v>
      </c>
      <c r="B16" s="561">
        <f>+'P3'!E8</f>
        <v>0</v>
      </c>
      <c r="C16" s="561">
        <f>+'P3'!F8</f>
        <v>0</v>
      </c>
      <c r="D16" s="561">
        <f>+'P3'!G8</f>
        <v>806863871.25223196</v>
      </c>
      <c r="E16" s="561">
        <f>+'P3'!H8</f>
        <v>777703871.25223196</v>
      </c>
      <c r="F16" s="561">
        <f>+'P3'!I8</f>
        <v>806863871.25223196</v>
      </c>
      <c r="G16" s="561">
        <f>+'P3'!J8</f>
        <v>777703871.25223196</v>
      </c>
      <c r="H16" s="561">
        <f>+'P3'!K8</f>
        <v>806863871.25223196</v>
      </c>
      <c r="I16" s="561">
        <f>+'P3'!L8</f>
        <v>777703871.25223196</v>
      </c>
      <c r="J16" s="561">
        <f>+'P3'!M8</f>
        <v>806863871.25223196</v>
      </c>
      <c r="K16" s="561">
        <f>+'P3'!N8</f>
        <v>777703871.25223196</v>
      </c>
      <c r="L16" s="561">
        <f>+'P3'!O8</f>
        <v>806863871.25223196</v>
      </c>
      <c r="M16" s="561">
        <f>+'P3'!P8</f>
        <v>777703871.25223196</v>
      </c>
      <c r="N16" s="561">
        <f>+'P3'!Q8</f>
        <v>806863871.25223196</v>
      </c>
      <c r="O16" s="561">
        <f>+'P3'!R8</f>
        <v>777703871.25223196</v>
      </c>
      <c r="P16" s="561">
        <f>+'P3'!S8</f>
        <v>806863871.25223196</v>
      </c>
      <c r="Q16" s="561">
        <f>+'P3'!T8</f>
        <v>777703871.25223196</v>
      </c>
      <c r="R16" s="561">
        <f>+'P3'!U8</f>
        <v>806863871.25223196</v>
      </c>
      <c r="S16" s="561">
        <f>+'P3'!V8</f>
        <v>777703871.25223196</v>
      </c>
      <c r="T16" s="561">
        <f>+'P3'!W8</f>
        <v>806863871.25223196</v>
      </c>
      <c r="U16" s="561">
        <f>+'P3'!X8</f>
        <v>777703871.25223196</v>
      </c>
      <c r="V16" s="561">
        <f t="shared" ref="V16:V18" si="7">SUM(B16:U16)</f>
        <v>14261109682.540171</v>
      </c>
      <c r="W16" s="580">
        <f t="shared" si="6"/>
        <v>1.4085591259731054E-2</v>
      </c>
    </row>
    <row r="17" spans="1:23" x14ac:dyDescent="0.25">
      <c r="A17" s="194" t="str">
        <f>+Cronograma_Ovino_Caprina!B48</f>
        <v>3.3. Promoción del reconocimiento étnico y cultural en la cadena</v>
      </c>
      <c r="B17" s="561">
        <f>+'P3'!E9</f>
        <v>0</v>
      </c>
      <c r="C17" s="561">
        <f>+'P3'!F9</f>
        <v>0</v>
      </c>
      <c r="D17" s="561">
        <f>+'P3'!G9</f>
        <v>517802623.75074399</v>
      </c>
      <c r="E17" s="561">
        <f>+'P3'!H9</f>
        <v>517802623.75074399</v>
      </c>
      <c r="F17" s="561">
        <f>+'P3'!I9</f>
        <v>517802623.75074399</v>
      </c>
      <c r="G17" s="561">
        <f>+'P3'!J9</f>
        <v>517802623.75074399</v>
      </c>
      <c r="H17" s="561">
        <f>+'P3'!K9</f>
        <v>517802623.75074399</v>
      </c>
      <c r="I17" s="561">
        <f>+'P3'!L9</f>
        <v>432302623.75074399</v>
      </c>
      <c r="J17" s="561">
        <f>+'P3'!M9</f>
        <v>432302623.75074399</v>
      </c>
      <c r="K17" s="561">
        <f>+'P3'!N9</f>
        <v>517802623.75074399</v>
      </c>
      <c r="L17" s="561">
        <f>+'P3'!O9</f>
        <v>432302623.75074399</v>
      </c>
      <c r="M17" s="561">
        <f>+'P3'!P9</f>
        <v>432302623.75074399</v>
      </c>
      <c r="N17" s="561">
        <f>+'P3'!Q9</f>
        <v>517802623.75074399</v>
      </c>
      <c r="O17" s="561">
        <f>+'P3'!R9</f>
        <v>432302623.75074399</v>
      </c>
      <c r="P17" s="561">
        <f>+'P3'!S9</f>
        <v>432302623.75074399</v>
      </c>
      <c r="Q17" s="561">
        <f>+'P3'!T9</f>
        <v>517802623.75074399</v>
      </c>
      <c r="R17" s="561">
        <f>+'P3'!U9</f>
        <v>432302623.75074399</v>
      </c>
      <c r="S17" s="561">
        <f>+'P3'!V9</f>
        <v>432302623.75074399</v>
      </c>
      <c r="T17" s="561">
        <f>+'P3'!W9</f>
        <v>517802623.75074399</v>
      </c>
      <c r="U17" s="561">
        <f>+'P3'!X9</f>
        <v>432302623.75074399</v>
      </c>
      <c r="V17" s="561">
        <f>SUM(B17:U17)</f>
        <v>8550947227.5133905</v>
      </c>
      <c r="W17" s="580">
        <f t="shared" si="6"/>
        <v>8.445706555201991E-3</v>
      </c>
    </row>
    <row r="18" spans="1:23" x14ac:dyDescent="0.25">
      <c r="A18" s="194" t="str">
        <f>+Cronograma_Ovino_Caprina!B51</f>
        <v>3.4. Promoción de la formalización en el acceso y la tenencia de la tierra</v>
      </c>
      <c r="B18" s="561">
        <f>+'P3'!E10</f>
        <v>75600000</v>
      </c>
      <c r="C18" s="561">
        <f>+'P3'!F10</f>
        <v>1622948000</v>
      </c>
      <c r="D18" s="561">
        <f>+'P3'!G10</f>
        <v>1622948000</v>
      </c>
      <c r="E18" s="561">
        <f>+'P3'!H10</f>
        <v>1622948000</v>
      </c>
      <c r="F18" s="561">
        <f>+'P3'!I10</f>
        <v>1622948000</v>
      </c>
      <c r="G18" s="561">
        <f>+'P3'!J10</f>
        <v>75600000</v>
      </c>
      <c r="H18" s="561">
        <f>+'P3'!K10</f>
        <v>75600000</v>
      </c>
      <c r="I18" s="561">
        <f>+'P3'!L10</f>
        <v>1622948000</v>
      </c>
      <c r="J18" s="561">
        <f>+'P3'!M10</f>
        <v>75600000</v>
      </c>
      <c r="K18" s="561">
        <f>+'P3'!N10</f>
        <v>75600000</v>
      </c>
      <c r="L18" s="561">
        <f>+'P3'!O10</f>
        <v>1622948000</v>
      </c>
      <c r="M18" s="561">
        <f>+'P3'!P10</f>
        <v>75600000</v>
      </c>
      <c r="N18" s="561">
        <f>+'P3'!Q10</f>
        <v>75600000</v>
      </c>
      <c r="O18" s="561">
        <f>+'P3'!R10</f>
        <v>1622948000</v>
      </c>
      <c r="P18" s="561">
        <f>+'P3'!S10</f>
        <v>75600000</v>
      </c>
      <c r="Q18" s="561">
        <f>+'P3'!T10</f>
        <v>75600000</v>
      </c>
      <c r="R18" s="561">
        <f>+'P3'!U10</f>
        <v>1622948000</v>
      </c>
      <c r="S18" s="561">
        <f>+'P3'!V10</f>
        <v>75600000</v>
      </c>
      <c r="T18" s="561">
        <f>+'P3'!W10</f>
        <v>75600000</v>
      </c>
      <c r="U18" s="561">
        <f>+'P3'!X10</f>
        <v>1622948000</v>
      </c>
      <c r="V18" s="561">
        <f t="shared" si="7"/>
        <v>15438132000</v>
      </c>
      <c r="W18" s="580">
        <f t="shared" si="6"/>
        <v>1.5248127390255193E-2</v>
      </c>
    </row>
    <row r="19" spans="1:23" x14ac:dyDescent="0.25">
      <c r="A19" s="253" t="str">
        <f>+Cronograma_Ovino_Caprina!A55</f>
        <v>4. Fomento de la gestión ambiental en la cadena productiva ovino caprina</v>
      </c>
      <c r="B19" s="559">
        <f>SUM(B20:B21)</f>
        <v>0</v>
      </c>
      <c r="C19" s="559">
        <f t="shared" ref="C19:U19" si="8">SUM(C20:C21)</f>
        <v>0</v>
      </c>
      <c r="D19" s="559">
        <f t="shared" si="8"/>
        <v>7991479775.4674301</v>
      </c>
      <c r="E19" s="559">
        <f t="shared" si="8"/>
        <v>7991479775.4674301</v>
      </c>
      <c r="F19" s="559">
        <f t="shared" si="8"/>
        <v>7519694887.7337151</v>
      </c>
      <c r="G19" s="559">
        <f t="shared" si="8"/>
        <v>7998914887.7337151</v>
      </c>
      <c r="H19" s="559">
        <f t="shared" si="8"/>
        <v>7714694887.7337151</v>
      </c>
      <c r="I19" s="559">
        <f t="shared" si="8"/>
        <v>4664354887.7337151</v>
      </c>
      <c r="J19" s="559">
        <f t="shared" si="8"/>
        <v>2897134887.7337151</v>
      </c>
      <c r="K19" s="559">
        <f t="shared" si="8"/>
        <v>7998914887.7337151</v>
      </c>
      <c r="L19" s="559">
        <f t="shared" si="8"/>
        <v>4380134887.7337151</v>
      </c>
      <c r="M19" s="559">
        <f t="shared" si="8"/>
        <v>2129622421.4136007</v>
      </c>
      <c r="N19" s="559">
        <f t="shared" si="8"/>
        <v>7714694887.7337151</v>
      </c>
      <c r="O19" s="559">
        <f t="shared" si="8"/>
        <v>4851919775.4674301</v>
      </c>
      <c r="P19" s="559">
        <f t="shared" si="8"/>
        <v>2897134887.7337151</v>
      </c>
      <c r="Q19" s="559">
        <f t="shared" si="8"/>
        <v>7998914887.7337151</v>
      </c>
      <c r="R19" s="559">
        <f t="shared" si="8"/>
        <v>4380134887.7337151</v>
      </c>
      <c r="S19" s="559">
        <f t="shared" si="8"/>
        <v>2129622421.4136007</v>
      </c>
      <c r="T19" s="559">
        <f t="shared" si="8"/>
        <v>7714694887.7337151</v>
      </c>
      <c r="U19" s="559">
        <f t="shared" si="8"/>
        <v>4664354887.7337151</v>
      </c>
      <c r="V19" s="559">
        <f>SUM(V20:V21)</f>
        <v>103637897709.76778</v>
      </c>
      <c r="W19" s="579">
        <f>+V19/$V$35</f>
        <v>0.10236237562528781</v>
      </c>
    </row>
    <row r="20" spans="1:23" x14ac:dyDescent="0.25">
      <c r="A20" s="194" t="str">
        <f>+Cronograma_Ovino_Caprina!B55</f>
        <v>4.1. Mejora en la gestión de los recursos naturales a lo largo de la cadena</v>
      </c>
      <c r="B20" s="561">
        <f>+'P4'!E7</f>
        <v>0</v>
      </c>
      <c r="C20" s="561">
        <f>+'P4'!F7</f>
        <v>0</v>
      </c>
      <c r="D20" s="561">
        <f>+'P4'!G7</f>
        <v>5480187309.147316</v>
      </c>
      <c r="E20" s="561">
        <f>+'P4'!H7</f>
        <v>5480187309.147316</v>
      </c>
      <c r="F20" s="561">
        <f>+'P4'!I7</f>
        <v>5008402421.4136009</v>
      </c>
      <c r="G20" s="561">
        <f>+'P4'!J7</f>
        <v>5487622421.4136009</v>
      </c>
      <c r="H20" s="561">
        <f>+'P4'!K7</f>
        <v>5203402421.4136009</v>
      </c>
      <c r="I20" s="561">
        <f>+'P4'!L7</f>
        <v>3612622421.4136004</v>
      </c>
      <c r="J20" s="561">
        <f>+'P4'!M7</f>
        <v>1845402421.4136007</v>
      </c>
      <c r="K20" s="561">
        <f>+'P4'!N7</f>
        <v>5487622421.4136009</v>
      </c>
      <c r="L20" s="561">
        <f>+'P4'!O7</f>
        <v>3328402421.4136004</v>
      </c>
      <c r="M20" s="561">
        <f>+'P4'!P7</f>
        <v>2129622421.4136007</v>
      </c>
      <c r="N20" s="561">
        <f>+'P4'!Q7</f>
        <v>5203402421.4136009</v>
      </c>
      <c r="O20" s="561">
        <f>+'P4'!R7</f>
        <v>3800187309.147316</v>
      </c>
      <c r="P20" s="561">
        <f>+'P4'!S7</f>
        <v>1845402421.4136007</v>
      </c>
      <c r="Q20" s="561">
        <f>+'P4'!T7</f>
        <v>5487622421.4136009</v>
      </c>
      <c r="R20" s="561">
        <f>+'P4'!U7</f>
        <v>3328402421.4136004</v>
      </c>
      <c r="S20" s="561">
        <f>+'P4'!V7</f>
        <v>2129622421.4136007</v>
      </c>
      <c r="T20" s="561">
        <f>+'P4'!W7</f>
        <v>5203402421.4136009</v>
      </c>
      <c r="U20" s="561">
        <f>+'P4'!X7</f>
        <v>3612622421.4136004</v>
      </c>
      <c r="V20" s="561">
        <f>SUM(B20:U20)</f>
        <v>73674138248.64595</v>
      </c>
      <c r="W20" s="580">
        <f t="shared" ref="W20:W21" si="9">+V20/$V$35</f>
        <v>7.2767394745855654E-2</v>
      </c>
    </row>
    <row r="21" spans="1:23" x14ac:dyDescent="0.25">
      <c r="A21" s="194" t="str">
        <f>+Cronograma_Ovino_Caprina!B63</f>
        <v>4.2.  Promoción de la gestión ante la variabilidad y cambio climático en la cadena</v>
      </c>
      <c r="B21" s="561">
        <f>+'P4'!E8</f>
        <v>0</v>
      </c>
      <c r="C21" s="561">
        <f>+'P4'!F8</f>
        <v>0</v>
      </c>
      <c r="D21" s="561">
        <f>+'P4'!G8</f>
        <v>2511292466.3201146</v>
      </c>
      <c r="E21" s="561">
        <f>+'P4'!H8</f>
        <v>2511292466.3201146</v>
      </c>
      <c r="F21" s="561">
        <f>+'P4'!I8</f>
        <v>2511292466.3201146</v>
      </c>
      <c r="G21" s="561">
        <f>+'P4'!J8</f>
        <v>2511292466.3201146</v>
      </c>
      <c r="H21" s="561">
        <f>+'P4'!K8</f>
        <v>2511292466.3201146</v>
      </c>
      <c r="I21" s="561">
        <f>+'P4'!L8</f>
        <v>1051732466.3201146</v>
      </c>
      <c r="J21" s="561">
        <f>+'P4'!M8</f>
        <v>1051732466.3201146</v>
      </c>
      <c r="K21" s="561">
        <f>+'P4'!N8</f>
        <v>2511292466.3201146</v>
      </c>
      <c r="L21" s="561">
        <f>+'P4'!O8</f>
        <v>1051732466.3201146</v>
      </c>
      <c r="M21" s="561">
        <f>+'P4'!P8</f>
        <v>0</v>
      </c>
      <c r="N21" s="561">
        <f>+'P4'!Q8</f>
        <v>2511292466.3201146</v>
      </c>
      <c r="O21" s="561">
        <f>+'P4'!R8</f>
        <v>1051732466.3201146</v>
      </c>
      <c r="P21" s="561">
        <f>+'P4'!S8</f>
        <v>1051732466.3201146</v>
      </c>
      <c r="Q21" s="561">
        <f>+'P4'!T8</f>
        <v>2511292466.3201146</v>
      </c>
      <c r="R21" s="561">
        <f>+'P4'!U8</f>
        <v>1051732466.3201146</v>
      </c>
      <c r="S21" s="561">
        <f>+'P4'!V8</f>
        <v>0</v>
      </c>
      <c r="T21" s="561">
        <f>+'P4'!W8</f>
        <v>2511292466.3201146</v>
      </c>
      <c r="U21" s="561">
        <f>+'P4'!X8</f>
        <v>1051732466.3201146</v>
      </c>
      <c r="V21" s="561">
        <f>SUM(B21:U21)</f>
        <v>29963759461.12183</v>
      </c>
      <c r="W21" s="580">
        <f t="shared" si="9"/>
        <v>2.9594980879432169E-2</v>
      </c>
    </row>
    <row r="22" spans="1:23" ht="15" customHeight="1" x14ac:dyDescent="0.25">
      <c r="A22" s="253" t="str">
        <f>+Cronograma_Ovino_Caprina!A68</f>
        <v xml:space="preserve">5. Fortalecimiento de la generación, gestión y apropiación social del conocimiento y la información en la cadena productiva ovino caprina  </v>
      </c>
      <c r="B22" s="559">
        <f>SUM(B23:B26)</f>
        <v>0</v>
      </c>
      <c r="C22" s="559">
        <f t="shared" ref="C22:T22" si="10">SUM(C23:C26)</f>
        <v>10256047173.784447</v>
      </c>
      <c r="D22" s="559">
        <f t="shared" si="10"/>
        <v>14063850504.72241</v>
      </c>
      <c r="E22" s="559">
        <f t="shared" si="10"/>
        <v>13959160504.72241</v>
      </c>
      <c r="F22" s="559">
        <f t="shared" si="10"/>
        <v>13668132092.520164</v>
      </c>
      <c r="G22" s="559">
        <f t="shared" si="10"/>
        <v>14596347907.22727</v>
      </c>
      <c r="H22" s="559">
        <f t="shared" si="10"/>
        <v>13909670307.473831</v>
      </c>
      <c r="I22" s="559">
        <f t="shared" si="10"/>
        <v>10907867837.911686</v>
      </c>
      <c r="J22" s="559">
        <f t="shared" si="10"/>
        <v>10907867837.911686</v>
      </c>
      <c r="K22" s="559">
        <f t="shared" si="10"/>
        <v>10005098435.406826</v>
      </c>
      <c r="L22" s="559">
        <f t="shared" si="10"/>
        <v>9952753435.406826</v>
      </c>
      <c r="M22" s="559">
        <f t="shared" si="10"/>
        <v>9952753435.406826</v>
      </c>
      <c r="N22" s="559">
        <f t="shared" si="10"/>
        <v>9952753435.406826</v>
      </c>
      <c r="O22" s="559">
        <f t="shared" si="10"/>
        <v>10960212837.911686</v>
      </c>
      <c r="P22" s="559">
        <f t="shared" si="10"/>
        <v>9952753435.406826</v>
      </c>
      <c r="Q22" s="559">
        <f t="shared" si="10"/>
        <v>9952753435.406826</v>
      </c>
      <c r="R22" s="559">
        <f t="shared" si="10"/>
        <v>9952753435.406826</v>
      </c>
      <c r="S22" s="559">
        <f t="shared" si="10"/>
        <v>10005098435.406826</v>
      </c>
      <c r="T22" s="559">
        <f t="shared" si="10"/>
        <v>10907867837.911686</v>
      </c>
      <c r="U22" s="559">
        <f>SUM(U23:U26)</f>
        <v>9952753435.406826</v>
      </c>
      <c r="V22" s="559">
        <f>SUM(V23:V26)</f>
        <v>213816495760.75873</v>
      </c>
      <c r="W22" s="579">
        <f>+V22/$V$35</f>
        <v>0.21118495200701798</v>
      </c>
    </row>
    <row r="23" spans="1:23" ht="17.100000000000001" customHeight="1" x14ac:dyDescent="0.25">
      <c r="A23" s="562" t="str">
        <f>+Cronograma_Ovino_Caprina!B68</f>
        <v xml:space="preserve">5.1. Elaboración de estudios y planes estratégicos para la cadena
 </v>
      </c>
      <c r="B23" s="561">
        <f>+'P5'!E7</f>
        <v>0</v>
      </c>
      <c r="C23" s="561">
        <f>+'P5'!F7</f>
        <v>4006407069.3155842</v>
      </c>
      <c r="D23" s="561">
        <f>+'P5'!G7</f>
        <v>4006407069.3155842</v>
      </c>
      <c r="E23" s="561">
        <f>+'P5'!H7</f>
        <v>4006407069.3155842</v>
      </c>
      <c r="F23" s="561">
        <f>+'P5'!I7</f>
        <v>2760264254.6084795</v>
      </c>
      <c r="G23" s="561">
        <f>+'P5'!J7</f>
        <v>3636135069.3155842</v>
      </c>
      <c r="H23" s="561">
        <f>+'P5'!K7</f>
        <v>3001802469.5621443</v>
      </c>
      <c r="I23" s="561">
        <f>+'P5'!L7</f>
        <v>0</v>
      </c>
      <c r="J23" s="561">
        <f>+'P5'!M7</f>
        <v>0</v>
      </c>
      <c r="K23" s="561">
        <f>+'P5'!N7</f>
        <v>0</v>
      </c>
      <c r="L23" s="561">
        <f>+'P5'!O7</f>
        <v>0</v>
      </c>
      <c r="M23" s="561">
        <f>+'P5'!P7</f>
        <v>0</v>
      </c>
      <c r="N23" s="561">
        <f>+'P5'!Q7</f>
        <v>0</v>
      </c>
      <c r="O23" s="561">
        <f>+'P5'!R7</f>
        <v>0</v>
      </c>
      <c r="P23" s="561">
        <f>+'P5'!S7</f>
        <v>0</v>
      </c>
      <c r="Q23" s="561">
        <f>+'P5'!T7</f>
        <v>0</v>
      </c>
      <c r="R23" s="561">
        <f>+'P5'!U7</f>
        <v>0</v>
      </c>
      <c r="S23" s="561">
        <f>+'P5'!V7</f>
        <v>0</v>
      </c>
      <c r="T23" s="561">
        <f>+'P5'!W7</f>
        <v>0</v>
      </c>
      <c r="U23" s="561">
        <f>+'P5'!X7</f>
        <v>0</v>
      </c>
      <c r="V23" s="561">
        <f>SUM(B23:U23)</f>
        <v>21417423001.432964</v>
      </c>
      <c r="W23" s="580">
        <f t="shared" ref="W23:W26" si="11">+V23/$V$35</f>
        <v>2.1153828345089391E-2</v>
      </c>
    </row>
    <row r="24" spans="1:23" x14ac:dyDescent="0.25">
      <c r="A24" s="194" t="str">
        <f>+Cronograma_Ovino_Caprina!B74</f>
        <v>5.2. Fortalecimiento de la investigación, desarrollo tecnológico e innovación para la cadena</v>
      </c>
      <c r="B24" s="561">
        <f>+'P5'!E8</f>
        <v>0</v>
      </c>
      <c r="C24" s="561">
        <f>+'P5'!F8</f>
        <v>765699665.80028641</v>
      </c>
      <c r="D24" s="561">
        <f>+'P5'!G8</f>
        <v>4771825996.7382507</v>
      </c>
      <c r="E24" s="561">
        <f>+'P5'!H8</f>
        <v>4719480996.7382507</v>
      </c>
      <c r="F24" s="561">
        <f>+'P5'!I8</f>
        <v>5674595399.2431107</v>
      </c>
      <c r="G24" s="561">
        <f>+'P5'!J8</f>
        <v>5674595399.2431107</v>
      </c>
      <c r="H24" s="561">
        <f>+'P5'!K8</f>
        <v>5674595399.2431107</v>
      </c>
      <c r="I24" s="561">
        <f>+'P5'!L8</f>
        <v>5674595399.2431107</v>
      </c>
      <c r="J24" s="561">
        <f>+'P5'!M8</f>
        <v>5674595399.2431107</v>
      </c>
      <c r="K24" s="561">
        <f>+'P5'!N8</f>
        <v>4719480996.7382507</v>
      </c>
      <c r="L24" s="561">
        <f>+'P5'!O8</f>
        <v>4719480996.7382507</v>
      </c>
      <c r="M24" s="561">
        <f>+'P5'!P8</f>
        <v>4719480996.7382507</v>
      </c>
      <c r="N24" s="561">
        <f>+'P5'!Q8</f>
        <v>4719480996.7382507</v>
      </c>
      <c r="O24" s="561">
        <f>+'P5'!R8</f>
        <v>5674595399.2431107</v>
      </c>
      <c r="P24" s="561">
        <f>+'P5'!S8</f>
        <v>4719480996.7382507</v>
      </c>
      <c r="Q24" s="561">
        <f>+'P5'!T8</f>
        <v>4719480996.7382507</v>
      </c>
      <c r="R24" s="561">
        <f>+'P5'!U8</f>
        <v>4719480996.7382507</v>
      </c>
      <c r="S24" s="561">
        <f>+'P5'!V8</f>
        <v>4719480996.7382507</v>
      </c>
      <c r="T24" s="561">
        <f>+'P5'!W8</f>
        <v>5674595399.2431107</v>
      </c>
      <c r="U24" s="561">
        <f>+'P5'!X8</f>
        <v>4719480996.7382507</v>
      </c>
      <c r="V24" s="561">
        <f t="shared" ref="V24:V26" si="12">SUM(B24:U24)</f>
        <v>92454503424.622803</v>
      </c>
      <c r="W24" s="580">
        <f t="shared" si="11"/>
        <v>9.1316620820539263E-2</v>
      </c>
    </row>
    <row r="25" spans="1:23" x14ac:dyDescent="0.25">
      <c r="A25" s="194" t="str">
        <f>+Cronograma_Ovino_Caprina!B82</f>
        <v>5.3. Mejora de la extensión agropecuaria y asistencia técnica para la cadena</v>
      </c>
      <c r="B25" s="561">
        <f>+'P5'!E9</f>
        <v>0</v>
      </c>
      <c r="C25" s="561">
        <f>+'P5'!F9</f>
        <v>3366295775.4674301</v>
      </c>
      <c r="D25" s="561">
        <f>+'P5'!G9</f>
        <v>3438440775.4674301</v>
      </c>
      <c r="E25" s="561">
        <f>+'P5'!H9</f>
        <v>3386095775.4674301</v>
      </c>
      <c r="F25" s="561">
        <f>+'P5'!I9</f>
        <v>3386095775.4674301</v>
      </c>
      <c r="G25" s="561">
        <f>+'P5'!J9</f>
        <v>3438440775.4674301</v>
      </c>
      <c r="H25" s="561">
        <f>+'P5'!K9</f>
        <v>3386095775.4674301</v>
      </c>
      <c r="I25" s="561">
        <f>+'P5'!L9</f>
        <v>3386095775.4674301</v>
      </c>
      <c r="J25" s="561">
        <f>+'P5'!M9</f>
        <v>3386095775.4674301</v>
      </c>
      <c r="K25" s="561">
        <f>+'P5'!N9</f>
        <v>3438440775.4674301</v>
      </c>
      <c r="L25" s="561">
        <f>+'P5'!O9</f>
        <v>3386095775.4674301</v>
      </c>
      <c r="M25" s="561">
        <f>+'P5'!P9</f>
        <v>3386095775.4674301</v>
      </c>
      <c r="N25" s="561">
        <f>+'P5'!Q9</f>
        <v>3386095775.4674301</v>
      </c>
      <c r="O25" s="561">
        <f>+'P5'!R9</f>
        <v>3438440775.4674301</v>
      </c>
      <c r="P25" s="561">
        <f>+'P5'!S9</f>
        <v>3386095775.4674301</v>
      </c>
      <c r="Q25" s="561">
        <f>+'P5'!T9</f>
        <v>3386095775.4674301</v>
      </c>
      <c r="R25" s="561">
        <f>+'P5'!U9</f>
        <v>3386095775.4674301</v>
      </c>
      <c r="S25" s="561">
        <f>+'P5'!V9</f>
        <v>3438440775.4674301</v>
      </c>
      <c r="T25" s="561">
        <f>+'P5'!W9</f>
        <v>3386095775.4674301</v>
      </c>
      <c r="U25" s="561">
        <f>+'P5'!X9</f>
        <v>3386095775.4674301</v>
      </c>
      <c r="V25" s="561">
        <f t="shared" si="12"/>
        <v>64577744733.881172</v>
      </c>
      <c r="W25" s="580">
        <f t="shared" si="11"/>
        <v>6.3782954976521866E-2</v>
      </c>
    </row>
    <row r="26" spans="1:23" x14ac:dyDescent="0.25">
      <c r="A26" s="194" t="str">
        <f>+Cronograma_Ovino_Caprina!B89</f>
        <v>5.4. Desarrollo de un sistema interoperable de gestión de la información para la cadena</v>
      </c>
      <c r="B26" s="561">
        <f>+'P5'!E10</f>
        <v>0</v>
      </c>
      <c r="C26" s="561">
        <f>+'P5'!F10</f>
        <v>2117644663.2011456</v>
      </c>
      <c r="D26" s="561">
        <f>+'P5'!G10</f>
        <v>1847176663.2011456</v>
      </c>
      <c r="E26" s="561">
        <f>+'P5'!H10</f>
        <v>1847176663.2011456</v>
      </c>
      <c r="F26" s="561">
        <f>+'P5'!I10</f>
        <v>1847176663.2011456</v>
      </c>
      <c r="G26" s="561">
        <f>+'P5'!J10</f>
        <v>1847176663.2011456</v>
      </c>
      <c r="H26" s="561">
        <f>+'P5'!K10</f>
        <v>1847176663.2011456</v>
      </c>
      <c r="I26" s="561">
        <f>+'P5'!L10</f>
        <v>1847176663.2011456</v>
      </c>
      <c r="J26" s="561">
        <f>+'P5'!M10</f>
        <v>1847176663.2011456</v>
      </c>
      <c r="K26" s="561">
        <f>+'P5'!N10</f>
        <v>1847176663.2011456</v>
      </c>
      <c r="L26" s="561">
        <f>+'P5'!O10</f>
        <v>1847176663.2011456</v>
      </c>
      <c r="M26" s="561">
        <f>+'P5'!P10</f>
        <v>1847176663.2011456</v>
      </c>
      <c r="N26" s="561">
        <f>+'P5'!Q10</f>
        <v>1847176663.2011456</v>
      </c>
      <c r="O26" s="561">
        <f>+'P5'!R10</f>
        <v>1847176663.2011456</v>
      </c>
      <c r="P26" s="561">
        <f>+'P5'!S10</f>
        <v>1847176663.2011456</v>
      </c>
      <c r="Q26" s="561">
        <f>+'P5'!T10</f>
        <v>1847176663.2011456</v>
      </c>
      <c r="R26" s="561">
        <f>+'P5'!U10</f>
        <v>1847176663.2011456</v>
      </c>
      <c r="S26" s="561">
        <f>+'P5'!V10</f>
        <v>1847176663.2011456</v>
      </c>
      <c r="T26" s="561">
        <f>+'P5'!W10</f>
        <v>1847176663.2011456</v>
      </c>
      <c r="U26" s="561">
        <f>+'P5'!X10</f>
        <v>1847176663.2011456</v>
      </c>
      <c r="V26" s="561">
        <f t="shared" si="12"/>
        <v>35366824600.821762</v>
      </c>
      <c r="W26" s="580">
        <f t="shared" si="11"/>
        <v>3.4931547864867428E-2</v>
      </c>
    </row>
    <row r="27" spans="1:23" x14ac:dyDescent="0.25">
      <c r="A27" s="253" t="str">
        <f>+Cronograma_Ovino_Caprina!A93</f>
        <v>6. Mejora de la normativa y la capacidad institucional para la cadena productiva ovino caprina</v>
      </c>
      <c r="B27" s="559">
        <f>SUM(B28:B29)</f>
        <v>0</v>
      </c>
      <c r="C27" s="559">
        <f t="shared" ref="C27:T27" si="13">SUM(C28:C29)</f>
        <v>2150865665.8002863</v>
      </c>
      <c r="D27" s="559">
        <f t="shared" si="13"/>
        <v>2867820887.7337151</v>
      </c>
      <c r="E27" s="559">
        <f t="shared" si="13"/>
        <v>2867820887.7337151</v>
      </c>
      <c r="F27" s="559">
        <f t="shared" si="13"/>
        <v>2867820887.7337151</v>
      </c>
      <c r="G27" s="559">
        <f t="shared" si="13"/>
        <v>2867820887.7337151</v>
      </c>
      <c r="H27" s="559">
        <f t="shared" si="13"/>
        <v>2867820887.7337151</v>
      </c>
      <c r="I27" s="559">
        <f t="shared" si="13"/>
        <v>2867820887.7337151</v>
      </c>
      <c r="J27" s="559">
        <f t="shared" si="13"/>
        <v>2867820887.7337151</v>
      </c>
      <c r="K27" s="559">
        <f t="shared" si="13"/>
        <v>2867820887.7337151</v>
      </c>
      <c r="L27" s="559">
        <f t="shared" si="13"/>
        <v>2867820887.7337151</v>
      </c>
      <c r="M27" s="559">
        <f t="shared" si="13"/>
        <v>2867820887.7337151</v>
      </c>
      <c r="N27" s="559">
        <f t="shared" si="13"/>
        <v>2867820887.7337151</v>
      </c>
      <c r="O27" s="559">
        <f t="shared" si="13"/>
        <v>2867820887.7337151</v>
      </c>
      <c r="P27" s="559">
        <f t="shared" si="13"/>
        <v>2867820887.7337151</v>
      </c>
      <c r="Q27" s="559">
        <f t="shared" si="13"/>
        <v>2867820887.7337151</v>
      </c>
      <c r="R27" s="559">
        <f t="shared" si="13"/>
        <v>2867820887.7337151</v>
      </c>
      <c r="S27" s="559">
        <f t="shared" si="13"/>
        <v>2867820887.7337151</v>
      </c>
      <c r="T27" s="559">
        <f t="shared" si="13"/>
        <v>2867820887.7337151</v>
      </c>
      <c r="U27" s="559">
        <f>SUM(U28:U29)</f>
        <v>2867820887.7337151</v>
      </c>
      <c r="V27" s="559">
        <f>SUM(V28:V29)</f>
        <v>53771641645.007179</v>
      </c>
      <c r="W27" s="579">
        <f>+V27/$V$35</f>
        <v>5.3109847861530182E-2</v>
      </c>
    </row>
    <row r="28" spans="1:23" x14ac:dyDescent="0.25">
      <c r="A28" s="194" t="str">
        <f>+Cronograma_Ovino_Caprina!B93</f>
        <v>6.1. Mejora de la normatividad, estándares y procedimientos para la cadena</v>
      </c>
      <c r="B28" s="561">
        <f>+'P6'!E7</f>
        <v>0</v>
      </c>
      <c r="C28" s="561">
        <f>+'P6'!F7</f>
        <v>1213481582.9001431</v>
      </c>
      <c r="D28" s="561">
        <f>+'P6'!G7</f>
        <v>1617975443.8668575</v>
      </c>
      <c r="E28" s="561">
        <f>+'P6'!H7</f>
        <v>1617975443.8668575</v>
      </c>
      <c r="F28" s="561">
        <f>+'P6'!I7</f>
        <v>1617975443.8668575</v>
      </c>
      <c r="G28" s="561">
        <f>+'P6'!J7</f>
        <v>1617975443.8668575</v>
      </c>
      <c r="H28" s="561">
        <f>+'P6'!K7</f>
        <v>1617975443.8668575</v>
      </c>
      <c r="I28" s="561">
        <f>+'P6'!L7</f>
        <v>1617975443.8668575</v>
      </c>
      <c r="J28" s="561">
        <f>+'P6'!M7</f>
        <v>1617975443.8668575</v>
      </c>
      <c r="K28" s="561">
        <f>+'P6'!N7</f>
        <v>1617975443.8668575</v>
      </c>
      <c r="L28" s="561">
        <f>+'P6'!O7</f>
        <v>1617975443.8668575</v>
      </c>
      <c r="M28" s="561">
        <f>+'P6'!P7</f>
        <v>1617975443.8668575</v>
      </c>
      <c r="N28" s="561">
        <f>+'P6'!Q7</f>
        <v>1617975443.8668575</v>
      </c>
      <c r="O28" s="561">
        <f>+'P6'!R7</f>
        <v>1617975443.8668575</v>
      </c>
      <c r="P28" s="561">
        <f>+'P6'!S7</f>
        <v>1617975443.8668575</v>
      </c>
      <c r="Q28" s="561">
        <f>+'P6'!T7</f>
        <v>1617975443.8668575</v>
      </c>
      <c r="R28" s="561">
        <f>+'P6'!U7</f>
        <v>1617975443.8668575</v>
      </c>
      <c r="S28" s="561">
        <f>+'P6'!V7</f>
        <v>1617975443.8668575</v>
      </c>
      <c r="T28" s="561">
        <f>+'P6'!W7</f>
        <v>1617975443.8668575</v>
      </c>
      <c r="U28" s="561">
        <f>+'P6'!X7</f>
        <v>1617975443.8668575</v>
      </c>
      <c r="V28" s="561">
        <f>SUM(B28:U28)</f>
        <v>30337039572.503593</v>
      </c>
      <c r="W28" s="580">
        <f t="shared" ref="W28:W29" si="14">+V28/$V$35</f>
        <v>2.996366685067518E-2</v>
      </c>
    </row>
    <row r="29" spans="1:23" x14ac:dyDescent="0.25">
      <c r="A29" s="194" t="str">
        <f>+Cronograma_Ovino_Caprina!B99</f>
        <v>6.2.  Mejora de la capacidad institucional para la sanidad, calidad, inocuidad y trazabilidad en la cadena</v>
      </c>
      <c r="B29" s="561">
        <f>+'P6'!E8</f>
        <v>0</v>
      </c>
      <c r="C29" s="561">
        <f>+'P6'!F8</f>
        <v>937384082.90014315</v>
      </c>
      <c r="D29" s="561">
        <f>+'P6'!G8</f>
        <v>1249845443.8668575</v>
      </c>
      <c r="E29" s="561">
        <f>+'P6'!H8</f>
        <v>1249845443.8668575</v>
      </c>
      <c r="F29" s="561">
        <f>+'P6'!I8</f>
        <v>1249845443.8668575</v>
      </c>
      <c r="G29" s="561">
        <f>+'P6'!J8</f>
        <v>1249845443.8668575</v>
      </c>
      <c r="H29" s="561">
        <f>+'P6'!K8</f>
        <v>1249845443.8668575</v>
      </c>
      <c r="I29" s="561">
        <f>+'P6'!L8</f>
        <v>1249845443.8668575</v>
      </c>
      <c r="J29" s="561">
        <f>+'P6'!M8</f>
        <v>1249845443.8668575</v>
      </c>
      <c r="K29" s="561">
        <f>+'P6'!N8</f>
        <v>1249845443.8668575</v>
      </c>
      <c r="L29" s="561">
        <f>+'P6'!O8</f>
        <v>1249845443.8668575</v>
      </c>
      <c r="M29" s="561">
        <f>+'P6'!P8</f>
        <v>1249845443.8668575</v>
      </c>
      <c r="N29" s="561">
        <f>+'P6'!Q8</f>
        <v>1249845443.8668575</v>
      </c>
      <c r="O29" s="561">
        <f>+'P6'!R8</f>
        <v>1249845443.8668575</v>
      </c>
      <c r="P29" s="561">
        <f>+'P6'!S8</f>
        <v>1249845443.8668575</v>
      </c>
      <c r="Q29" s="561">
        <f>+'P6'!T8</f>
        <v>1249845443.8668575</v>
      </c>
      <c r="R29" s="561">
        <f>+'P6'!U8</f>
        <v>1249845443.8668575</v>
      </c>
      <c r="S29" s="561">
        <f>+'P6'!V8</f>
        <v>1249845443.8668575</v>
      </c>
      <c r="T29" s="561">
        <f>+'P6'!W8</f>
        <v>1249845443.8668575</v>
      </c>
      <c r="U29" s="561">
        <f>+'P6'!X8</f>
        <v>1249845443.8668575</v>
      </c>
      <c r="V29" s="561">
        <f>SUM(B29:U29)</f>
        <v>23434602072.503586</v>
      </c>
      <c r="W29" s="580">
        <f t="shared" si="14"/>
        <v>2.3146181010855006E-2</v>
      </c>
    </row>
    <row r="30" spans="1:23" x14ac:dyDescent="0.25">
      <c r="A30" s="253" t="str">
        <f>+Cronograma_Ovino_Caprina!A104</f>
        <v>7. Fortalecimiento de la gestión y articulación institucional en la cadena productiva ovino caprina</v>
      </c>
      <c r="B30" s="559">
        <f>SUM(B31:B34)</f>
        <v>2434112842.2351065</v>
      </c>
      <c r="C30" s="559">
        <f t="shared" ref="C30:U30" si="15">SUM(C31:C34)</f>
        <v>4775203107.0057087</v>
      </c>
      <c r="D30" s="559">
        <f t="shared" si="15"/>
        <v>4505383107.0057087</v>
      </c>
      <c r="E30" s="559">
        <f t="shared" si="15"/>
        <v>4737703107.0057087</v>
      </c>
      <c r="F30" s="559">
        <f t="shared" si="15"/>
        <v>4330283107.0057087</v>
      </c>
      <c r="G30" s="559">
        <f t="shared" si="15"/>
        <v>4600103107.0057087</v>
      </c>
      <c r="H30" s="559">
        <f t="shared" si="15"/>
        <v>4467883107.0057087</v>
      </c>
      <c r="I30" s="559">
        <f t="shared" si="15"/>
        <v>4600103107.0057087</v>
      </c>
      <c r="J30" s="559">
        <f t="shared" si="15"/>
        <v>4330283107.0057087</v>
      </c>
      <c r="K30" s="559">
        <f t="shared" si="15"/>
        <v>4737703107.0057087</v>
      </c>
      <c r="L30" s="559">
        <f t="shared" si="15"/>
        <v>4367783107.0057087</v>
      </c>
      <c r="M30" s="559">
        <f t="shared" si="15"/>
        <v>4600103107.0057087</v>
      </c>
      <c r="N30" s="559">
        <f t="shared" si="15"/>
        <v>4467883107.0057087</v>
      </c>
      <c r="O30" s="559">
        <f t="shared" si="15"/>
        <v>4600103107.0057087</v>
      </c>
      <c r="P30" s="559">
        <f t="shared" si="15"/>
        <v>4330283107.0057087</v>
      </c>
      <c r="Q30" s="559">
        <f t="shared" si="15"/>
        <v>4737703107.0057087</v>
      </c>
      <c r="R30" s="559">
        <f t="shared" si="15"/>
        <v>4330283107.0057087</v>
      </c>
      <c r="S30" s="559">
        <f t="shared" si="15"/>
        <v>4600103107.0057087</v>
      </c>
      <c r="T30" s="559">
        <f t="shared" si="15"/>
        <v>4505383107.0057087</v>
      </c>
      <c r="U30" s="559">
        <f t="shared" si="15"/>
        <v>4600103107.0057087</v>
      </c>
      <c r="V30" s="559">
        <f>SUM(V31:V34)</f>
        <v>88658491875.343582</v>
      </c>
      <c r="W30" s="579">
        <f>+V30/$V$35</f>
        <v>8.756732863426378E-2</v>
      </c>
    </row>
    <row r="31" spans="1:23" x14ac:dyDescent="0.25">
      <c r="A31" s="194" t="str">
        <f>+Cronograma_Ovino_Caprina!B104</f>
        <v>7.1. Adopción, promoción y seguimiento de la política pública de ordenamiento productivo para la cadena productiva ovino caprina</v>
      </c>
      <c r="B31" s="561">
        <f>+'P7'!E7</f>
        <v>473460577.464504</v>
      </c>
      <c r="C31" s="561">
        <f>+'P7'!F7</f>
        <v>347478577.464504</v>
      </c>
      <c r="D31" s="561">
        <f>+'P7'!G7</f>
        <v>347478577.464504</v>
      </c>
      <c r="E31" s="561">
        <f>+'P7'!H7</f>
        <v>309978577.464504</v>
      </c>
      <c r="F31" s="561">
        <f>+'P7'!I7</f>
        <v>309978577.464504</v>
      </c>
      <c r="G31" s="561">
        <f>+'P7'!J7</f>
        <v>309978577.464504</v>
      </c>
      <c r="H31" s="561">
        <f>+'P7'!K7</f>
        <v>309978577.464504</v>
      </c>
      <c r="I31" s="561">
        <f>+'P7'!L7</f>
        <v>309978577.464504</v>
      </c>
      <c r="J31" s="561">
        <f>+'P7'!M7</f>
        <v>309978577.464504</v>
      </c>
      <c r="K31" s="561">
        <f>+'P7'!N7</f>
        <v>309978577.464504</v>
      </c>
      <c r="L31" s="561">
        <f>+'P7'!O7</f>
        <v>347478577.464504</v>
      </c>
      <c r="M31" s="561">
        <f>+'P7'!P7</f>
        <v>309978577.464504</v>
      </c>
      <c r="N31" s="561">
        <f>+'P7'!Q7</f>
        <v>309978577.464504</v>
      </c>
      <c r="O31" s="561">
        <f>+'P7'!R7</f>
        <v>309978577.464504</v>
      </c>
      <c r="P31" s="561">
        <f>+'P7'!S7</f>
        <v>309978577.464504</v>
      </c>
      <c r="Q31" s="561">
        <f>+'P7'!T7</f>
        <v>309978577.464504</v>
      </c>
      <c r="R31" s="561">
        <f>+'P7'!U7</f>
        <v>309978577.464504</v>
      </c>
      <c r="S31" s="561">
        <f>+'P7'!V7</f>
        <v>309978577.464504</v>
      </c>
      <c r="T31" s="561">
        <f>+'P7'!W7</f>
        <v>347478577.464504</v>
      </c>
      <c r="U31" s="561">
        <f>+'P7'!X7</f>
        <v>309978577.464504</v>
      </c>
      <c r="V31" s="561">
        <f>SUM(B31:U31)</f>
        <v>6513053549.2900829</v>
      </c>
      <c r="W31" s="580">
        <f t="shared" ref="W31:W34" si="16">+V31/$V$35</f>
        <v>6.4328942270430716E-3</v>
      </c>
    </row>
    <row r="32" spans="1:23" x14ac:dyDescent="0.25">
      <c r="A32" s="194" t="str">
        <f>+Cronograma_Ovino_Caprina!B110</f>
        <v>7.2. Fortalecimiento de la gestión y articulación de la organización de cadena</v>
      </c>
      <c r="B32" s="561">
        <f>+'P7'!E8</f>
        <v>957006768.732252</v>
      </c>
      <c r="C32" s="561">
        <f>+'P7'!F8</f>
        <v>2013013537.464504</v>
      </c>
      <c r="D32" s="561">
        <f>+'P7'!G8</f>
        <v>2013013537.464504</v>
      </c>
      <c r="E32" s="561">
        <f>+'P7'!H8</f>
        <v>2013013537.464504</v>
      </c>
      <c r="F32" s="561">
        <f>+'P7'!I8</f>
        <v>2013013537.464504</v>
      </c>
      <c r="G32" s="561">
        <f>+'P7'!J8</f>
        <v>2013013537.464504</v>
      </c>
      <c r="H32" s="561">
        <f>+'P7'!K8</f>
        <v>2013013537.464504</v>
      </c>
      <c r="I32" s="561">
        <f>+'P7'!L8</f>
        <v>2013013537.464504</v>
      </c>
      <c r="J32" s="561">
        <f>+'P7'!M8</f>
        <v>2013013537.464504</v>
      </c>
      <c r="K32" s="561">
        <f>+'P7'!N8</f>
        <v>2013013537.464504</v>
      </c>
      <c r="L32" s="561">
        <f>+'P7'!O8</f>
        <v>2013013537.464504</v>
      </c>
      <c r="M32" s="561">
        <f>+'P7'!P8</f>
        <v>2013013537.464504</v>
      </c>
      <c r="N32" s="561">
        <f>+'P7'!Q8</f>
        <v>2013013537.464504</v>
      </c>
      <c r="O32" s="561">
        <f>+'P7'!R8</f>
        <v>2013013537.464504</v>
      </c>
      <c r="P32" s="561">
        <f>+'P7'!S8</f>
        <v>2013013537.464504</v>
      </c>
      <c r="Q32" s="561">
        <f>+'P7'!T8</f>
        <v>2013013537.464504</v>
      </c>
      <c r="R32" s="561">
        <f>+'P7'!U8</f>
        <v>2013013537.464504</v>
      </c>
      <c r="S32" s="561">
        <f>+'P7'!V8</f>
        <v>2013013537.464504</v>
      </c>
      <c r="T32" s="561">
        <f>+'P7'!W8</f>
        <v>2013013537.464504</v>
      </c>
      <c r="U32" s="561">
        <f>+'P7'!X8</f>
        <v>2013013537.464504</v>
      </c>
      <c r="V32" s="561">
        <f t="shared" ref="V32:V34" si="17">SUM(B32:U32)</f>
        <v>39204263980.557823</v>
      </c>
      <c r="W32" s="580">
        <f t="shared" si="16"/>
        <v>3.8721758009112685E-2</v>
      </c>
    </row>
    <row r="33" spans="1:23" x14ac:dyDescent="0.25">
      <c r="A33" s="194" t="str">
        <f>+Cronograma_Ovino_Caprina!B115</f>
        <v>7.3. Fortalecimiento de la asociatividad y otros esquemas de integración</v>
      </c>
      <c r="B33" s="561">
        <f>+'P7'!E9</f>
        <v>731416052.17149282</v>
      </c>
      <c r="C33" s="561">
        <f>+'P7'!F9</f>
        <v>1870252104.3429856</v>
      </c>
      <c r="D33" s="561">
        <f>+'P7'!G9</f>
        <v>1600432104.3429856</v>
      </c>
      <c r="E33" s="561">
        <f>+'P7'!H9</f>
        <v>1870252104.3429856</v>
      </c>
      <c r="F33" s="561">
        <f>+'P7'!I9</f>
        <v>1462832104.3429856</v>
      </c>
      <c r="G33" s="561">
        <f>+'P7'!J9</f>
        <v>1732652104.3429856</v>
      </c>
      <c r="H33" s="561">
        <f>+'P7'!K9</f>
        <v>1600432104.3429856</v>
      </c>
      <c r="I33" s="561">
        <f>+'P7'!L9</f>
        <v>1732652104.3429856</v>
      </c>
      <c r="J33" s="561">
        <f>+'P7'!M9</f>
        <v>1462832104.3429856</v>
      </c>
      <c r="K33" s="561">
        <f>+'P7'!N9</f>
        <v>1870252104.3429856</v>
      </c>
      <c r="L33" s="561">
        <f>+'P7'!O9</f>
        <v>1462832104.3429856</v>
      </c>
      <c r="M33" s="561">
        <f>+'P7'!P9</f>
        <v>1732652104.3429856</v>
      </c>
      <c r="N33" s="561">
        <f>+'P7'!Q9</f>
        <v>1600432104.3429856</v>
      </c>
      <c r="O33" s="561">
        <f>+'P7'!R9</f>
        <v>1732652104.3429856</v>
      </c>
      <c r="P33" s="561">
        <f>+'P7'!S9</f>
        <v>1462832104.3429856</v>
      </c>
      <c r="Q33" s="561">
        <f>+'P7'!T9</f>
        <v>1870252104.3429856</v>
      </c>
      <c r="R33" s="561">
        <f>+'P7'!U9</f>
        <v>1462832104.3429856</v>
      </c>
      <c r="S33" s="561">
        <f>+'P7'!V9</f>
        <v>1732652104.3429856</v>
      </c>
      <c r="T33" s="561">
        <f>+'P7'!W9</f>
        <v>1600432104.3429856</v>
      </c>
      <c r="U33" s="561">
        <f>+'P7'!X9</f>
        <v>1732652104.3429856</v>
      </c>
      <c r="V33" s="561">
        <f t="shared" si="17"/>
        <v>32324226034.688232</v>
      </c>
      <c r="W33" s="580">
        <f t="shared" si="16"/>
        <v>3.1926396041200428E-2</v>
      </c>
    </row>
    <row r="34" spans="1:23" x14ac:dyDescent="0.25">
      <c r="A34" s="194" t="str">
        <f>+Cronograma_Ovino_Caprina!B120</f>
        <v>7.4. Mejora de los instrumentos de fomento, financiamiento y gestión de riesgos para la cadena</v>
      </c>
      <c r="B34" s="561">
        <f>+'P7'!E10</f>
        <v>272229443.86685759</v>
      </c>
      <c r="C34" s="561">
        <f>+'P7'!F10</f>
        <v>544458887.73371518</v>
      </c>
      <c r="D34" s="561">
        <f>+'P7'!G10</f>
        <v>544458887.73371518</v>
      </c>
      <c r="E34" s="561">
        <f>+'P7'!H10</f>
        <v>544458887.73371518</v>
      </c>
      <c r="F34" s="561">
        <f>+'P7'!I10</f>
        <v>544458887.73371518</v>
      </c>
      <c r="G34" s="561">
        <f>+'P7'!J10</f>
        <v>544458887.73371518</v>
      </c>
      <c r="H34" s="561">
        <f>+'P7'!K10</f>
        <v>544458887.73371518</v>
      </c>
      <c r="I34" s="561">
        <f>+'P7'!L10</f>
        <v>544458887.73371518</v>
      </c>
      <c r="J34" s="561">
        <f>+'P7'!M10</f>
        <v>544458887.73371518</v>
      </c>
      <c r="K34" s="561">
        <f>+'P7'!N10</f>
        <v>544458887.73371518</v>
      </c>
      <c r="L34" s="561">
        <f>+'P7'!O10</f>
        <v>544458887.73371518</v>
      </c>
      <c r="M34" s="561">
        <f>+'P7'!P10</f>
        <v>544458887.73371518</v>
      </c>
      <c r="N34" s="561">
        <f>+'P7'!Q10</f>
        <v>544458887.73371518</v>
      </c>
      <c r="O34" s="561">
        <f>+'P7'!R10</f>
        <v>544458887.73371518</v>
      </c>
      <c r="P34" s="561">
        <f>+'P7'!S10</f>
        <v>544458887.73371518</v>
      </c>
      <c r="Q34" s="561">
        <f>+'P7'!T10</f>
        <v>544458887.73371518</v>
      </c>
      <c r="R34" s="561">
        <f>+'P7'!U10</f>
        <v>544458887.73371518</v>
      </c>
      <c r="S34" s="561">
        <f>+'P7'!V10</f>
        <v>544458887.73371518</v>
      </c>
      <c r="T34" s="561">
        <f>+'P7'!W10</f>
        <v>544458887.73371518</v>
      </c>
      <c r="U34" s="561">
        <f>+'P7'!X10</f>
        <v>544458887.73371518</v>
      </c>
      <c r="V34" s="561">
        <f t="shared" si="17"/>
        <v>10616948310.807446</v>
      </c>
      <c r="W34" s="580">
        <f t="shared" si="16"/>
        <v>1.0486280356907598E-2</v>
      </c>
    </row>
    <row r="35" spans="1:23" x14ac:dyDescent="0.25">
      <c r="A35" s="557" t="s">
        <v>0</v>
      </c>
      <c r="B35" s="563">
        <f>+B6+B11+B14+B19+B22+B27+B30</f>
        <v>2509712842.2351065</v>
      </c>
      <c r="C35" s="563">
        <f t="shared" ref="C35:U35" si="18">+C6+C11+C14+C19+C22+C27+C30</f>
        <v>31647877788.538811</v>
      </c>
      <c r="D35" s="563">
        <f t="shared" si="18"/>
        <v>54510083890.522171</v>
      </c>
      <c r="E35" s="563">
        <f t="shared" si="18"/>
        <v>58634449859.584534</v>
      </c>
      <c r="F35" s="563">
        <f t="shared" si="18"/>
        <v>66858133870.698959</v>
      </c>
      <c r="G35" s="563">
        <f t="shared" si="18"/>
        <v>68083074735.836914</v>
      </c>
      <c r="H35" s="563">
        <f t="shared" si="18"/>
        <v>64898586019.068451</v>
      </c>
      <c r="I35" s="563">
        <f t="shared" si="18"/>
        <v>57779853461.033051</v>
      </c>
      <c r="J35" s="563">
        <f t="shared" si="18"/>
        <v>55634237826.063492</v>
      </c>
      <c r="K35" s="563">
        <f t="shared" si="18"/>
        <v>52593849714.264069</v>
      </c>
      <c r="L35" s="563">
        <f t="shared" si="18"/>
        <v>45480576859.25383</v>
      </c>
      <c r="M35" s="563">
        <f t="shared" si="18"/>
        <v>46497640067.947952</v>
      </c>
      <c r="N35" s="563">
        <f t="shared" si="18"/>
        <v>51384718583.079346</v>
      </c>
      <c r="O35" s="563">
        <f>+O6+O11+O14+O19+O22+O27+O30</f>
        <v>49799301730.554779</v>
      </c>
      <c r="P35" s="563">
        <f t="shared" si="18"/>
        <v>46768220301.648575</v>
      </c>
      <c r="Q35" s="563">
        <f t="shared" si="18"/>
        <v>54253157808.461975</v>
      </c>
      <c r="R35" s="563">
        <f t="shared" si="18"/>
        <v>48055980560.364761</v>
      </c>
      <c r="S35" s="563">
        <f t="shared" si="18"/>
        <v>49442136723.256638</v>
      </c>
      <c r="T35" s="563">
        <f t="shared" si="18"/>
        <v>55826579135.121613</v>
      </c>
      <c r="U35" s="563">
        <f t="shared" si="18"/>
        <v>51802677012.738937</v>
      </c>
      <c r="V35" s="563">
        <f>+V6+V11+V14+V19+V22+V27+V30</f>
        <v>1012460848790.2742</v>
      </c>
      <c r="W35" s="581">
        <f>+W6+W11+W14+W19+W22+W27+W30</f>
        <v>0.99999999999999978</v>
      </c>
    </row>
  </sheetData>
  <sheetProtection algorithmName="SHA-512" hashValue="Sq2Nlhhz15CJ+V30EVRtDub97oYqsY9DRRBdvqb/fadF/tfiRWUCEQkziZAalXXGZLyc0A7kAe/kDOwEAAC87A==" saltValue="Dm3ZpgJ48M/lZvYlcTT5YA==" spinCount="100000" sheet="1" objects="1" scenarios="1"/>
  <mergeCells count="2">
    <mergeCell ref="A1:W1"/>
    <mergeCell ref="A2:W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67C40-A37B-0348-84B4-B7F255EEAFA2}">
  <dimension ref="A1:P35"/>
  <sheetViews>
    <sheetView showGridLines="0" zoomScale="60" zoomScaleNormal="60" workbookViewId="0">
      <selection sqref="A1:P1"/>
    </sheetView>
  </sheetViews>
  <sheetFormatPr baseColWidth="10" defaultColWidth="11.42578125" defaultRowHeight="14.25" x14ac:dyDescent="0.2"/>
  <cols>
    <col min="1" max="1" width="131.42578125" style="582" customWidth="1"/>
    <col min="2" max="2" width="26.28515625" style="582" customWidth="1"/>
    <col min="3" max="5" width="16.28515625" style="582" customWidth="1"/>
    <col min="6" max="6" width="24.85546875" style="582" bestFit="1" customWidth="1"/>
    <col min="7" max="8" width="23" style="582" customWidth="1"/>
    <col min="9" max="12" width="16.28515625" style="582" customWidth="1"/>
    <col min="13" max="13" width="28.140625" style="582" bestFit="1" customWidth="1"/>
    <col min="14" max="14" width="20.7109375" style="582" customWidth="1"/>
    <col min="15" max="15" width="24.5703125" style="582" bestFit="1" customWidth="1"/>
    <col min="16" max="16" width="20.7109375" style="582" customWidth="1"/>
    <col min="17" max="16384" width="11.42578125" style="582"/>
  </cols>
  <sheetData>
    <row r="1" spans="1:16" ht="20.25" x14ac:dyDescent="0.3">
      <c r="A1" s="743" t="s">
        <v>1466</v>
      </c>
      <c r="B1" s="744"/>
      <c r="C1" s="745"/>
      <c r="D1" s="745"/>
      <c r="E1" s="745"/>
      <c r="F1" s="745"/>
      <c r="G1" s="745"/>
      <c r="H1" s="745"/>
      <c r="I1" s="745"/>
      <c r="J1" s="745"/>
      <c r="K1" s="745"/>
      <c r="L1" s="745"/>
      <c r="M1" s="745"/>
      <c r="N1" s="745"/>
      <c r="O1" s="745"/>
      <c r="P1" s="745"/>
    </row>
    <row r="2" spans="1:16" ht="20.25" x14ac:dyDescent="0.3">
      <c r="A2" s="743" t="s">
        <v>2194</v>
      </c>
      <c r="B2" s="744"/>
      <c r="C2" s="745"/>
      <c r="D2" s="745"/>
      <c r="E2" s="745"/>
      <c r="F2" s="745"/>
      <c r="G2" s="745"/>
      <c r="H2" s="745"/>
      <c r="I2" s="745"/>
      <c r="J2" s="745"/>
      <c r="K2" s="745"/>
      <c r="L2" s="745"/>
      <c r="M2" s="745"/>
      <c r="N2" s="745"/>
      <c r="O2" s="745"/>
      <c r="P2" s="745"/>
    </row>
    <row r="3" spans="1:16" x14ac:dyDescent="0.2">
      <c r="C3" s="583"/>
      <c r="D3" s="583"/>
      <c r="E3" s="583"/>
      <c r="J3" s="583"/>
      <c r="K3" s="583"/>
      <c r="L3" s="583"/>
    </row>
    <row r="5" spans="1:16" ht="71.25" x14ac:dyDescent="0.2">
      <c r="A5" s="190" t="s">
        <v>1467</v>
      </c>
      <c r="B5" s="557" t="s">
        <v>0</v>
      </c>
      <c r="C5" s="557" t="s">
        <v>4</v>
      </c>
      <c r="D5" s="557" t="s">
        <v>5</v>
      </c>
      <c r="E5" s="557" t="s">
        <v>6</v>
      </c>
      <c r="F5" s="557" t="s">
        <v>7</v>
      </c>
      <c r="G5" s="557" t="s">
        <v>8</v>
      </c>
      <c r="H5" s="557" t="s">
        <v>9</v>
      </c>
      <c r="I5" s="557" t="s">
        <v>1468</v>
      </c>
      <c r="J5" s="557" t="s">
        <v>1469</v>
      </c>
      <c r="K5" s="557" t="s">
        <v>1470</v>
      </c>
      <c r="L5" s="557" t="s">
        <v>1471</v>
      </c>
      <c r="M5" s="557" t="s">
        <v>1472</v>
      </c>
      <c r="N5" s="557" t="s">
        <v>1473</v>
      </c>
      <c r="O5" s="557" t="s">
        <v>10</v>
      </c>
      <c r="P5" s="557" t="s">
        <v>11</v>
      </c>
    </row>
    <row r="6" spans="1:16" x14ac:dyDescent="0.2">
      <c r="A6" s="584" t="str">
        <f>+Cronograma_Ovino_Caprina!A3</f>
        <v>1. Mejora de la eficiencia productiva y logística en la producción y la transformación ovino caprina</v>
      </c>
      <c r="B6" s="585">
        <f>SUM(B7:B10)</f>
        <v>320216334405.59198</v>
      </c>
      <c r="C6" s="586">
        <f>+F6/B6</f>
        <v>0.75175279781090631</v>
      </c>
      <c r="D6" s="586">
        <f>+G6/B6</f>
        <v>9.5752253272024246E-2</v>
      </c>
      <c r="E6" s="586">
        <f>+H6/B6</f>
        <v>0.15249494891706952</v>
      </c>
      <c r="F6" s="585">
        <f>SUM(F7:F10)</f>
        <v>240723525294.15656</v>
      </c>
      <c r="G6" s="585">
        <f t="shared" ref="G6:P6" si="0">SUM(G7:G10)</f>
        <v>30661435553.843456</v>
      </c>
      <c r="H6" s="585">
        <f t="shared" si="0"/>
        <v>48831373557.592003</v>
      </c>
      <c r="I6" s="587">
        <f>+M6/F6</f>
        <v>0.64231137517463799</v>
      </c>
      <c r="J6" s="587">
        <f>+N6/F6</f>
        <v>0.11996104547573797</v>
      </c>
      <c r="K6" s="587">
        <f>+O6/F6</f>
        <v>0.21395365575161859</v>
      </c>
      <c r="L6" s="587">
        <f>+P6/F6</f>
        <v>2.3773923598005457E-2</v>
      </c>
      <c r="M6" s="585">
        <f>SUM(M7:M10)</f>
        <v>154619458568.57645</v>
      </c>
      <c r="N6" s="585">
        <f t="shared" si="0"/>
        <v>28877445764.892273</v>
      </c>
      <c r="O6" s="585">
        <f t="shared" si="0"/>
        <v>51503678262.10202</v>
      </c>
      <c r="P6" s="585">
        <f t="shared" si="0"/>
        <v>5722942698.5858116</v>
      </c>
    </row>
    <row r="7" spans="1:16" x14ac:dyDescent="0.2">
      <c r="A7" s="588" t="str">
        <f>+Cronograma_Ovino_Caprina!B3</f>
        <v>1.1. Gestión para el ordenamiento de la producción ovino caprina</v>
      </c>
      <c r="B7" s="589">
        <f>+'P1'!Y7</f>
        <v>39979409882.530777</v>
      </c>
      <c r="C7" s="271">
        <v>0.85</v>
      </c>
      <c r="D7" s="271">
        <v>0.05</v>
      </c>
      <c r="E7" s="271">
        <v>0.1</v>
      </c>
      <c r="F7" s="589">
        <f>+B7*C7</f>
        <v>33982498400.151161</v>
      </c>
      <c r="G7" s="589">
        <f>+B7*D7</f>
        <v>1998970494.126539</v>
      </c>
      <c r="H7" s="589">
        <f>+B7*E7</f>
        <v>3997940988.253078</v>
      </c>
      <c r="I7" s="590">
        <v>0.8</v>
      </c>
      <c r="J7" s="271">
        <v>7.0000000000000007E-2</v>
      </c>
      <c r="K7" s="271">
        <v>0.11</v>
      </c>
      <c r="L7" s="271">
        <v>0.02</v>
      </c>
      <c r="M7" s="589">
        <f>+F7*I7</f>
        <v>27185998720.12093</v>
      </c>
      <c r="N7" s="589">
        <f>+F7*J7</f>
        <v>2378774888.0105815</v>
      </c>
      <c r="O7" s="589">
        <f>+F7*K7</f>
        <v>3738074824.0166278</v>
      </c>
      <c r="P7" s="589">
        <f>+F7*L7</f>
        <v>679649968.00302327</v>
      </c>
    </row>
    <row r="8" spans="1:16" x14ac:dyDescent="0.2">
      <c r="A8" s="588" t="str">
        <f>+Cronograma_Ovino_Caprina!B9</f>
        <v>1.2. Mejora de los sistemas de producción de los muy pequeños y pequeños productores ovino caprinos, incluidos los de ACFEC</v>
      </c>
      <c r="B8" s="589">
        <f>+'P1'!Y8</f>
        <v>150914068678.87531</v>
      </c>
      <c r="C8" s="271">
        <v>0.75</v>
      </c>
      <c r="D8" s="271">
        <v>0.05</v>
      </c>
      <c r="E8" s="271">
        <v>0.2</v>
      </c>
      <c r="F8" s="589">
        <f t="shared" ref="F8:F34" si="1">+B8*C8</f>
        <v>113185551509.15648</v>
      </c>
      <c r="G8" s="589">
        <f t="shared" ref="G8:G33" si="2">+B8*D8</f>
        <v>7545703433.9437656</v>
      </c>
      <c r="H8" s="589">
        <f t="shared" ref="H8:H10" si="3">+B8*E8</f>
        <v>30182813735.775063</v>
      </c>
      <c r="I8" s="590">
        <v>0.55000000000000004</v>
      </c>
      <c r="J8" s="271">
        <v>0.12</v>
      </c>
      <c r="K8" s="271">
        <v>0.3</v>
      </c>
      <c r="L8" s="271">
        <v>0.03</v>
      </c>
      <c r="M8" s="589">
        <f t="shared" ref="M8:M10" si="4">+F8*I8</f>
        <v>62252053330.036072</v>
      </c>
      <c r="N8" s="589">
        <f t="shared" ref="N8:N10" si="5">+F8*J8</f>
        <v>13582266181.098778</v>
      </c>
      <c r="O8" s="589">
        <f t="shared" ref="O8:O10" si="6">+F8*K8</f>
        <v>33955665452.746941</v>
      </c>
      <c r="P8" s="589">
        <f>+F8*L8</f>
        <v>3395566545.2746944</v>
      </c>
    </row>
    <row r="9" spans="1:16" x14ac:dyDescent="0.2">
      <c r="A9" s="588" t="str">
        <f>+Cronograma_Ovino_Caprina!B15</f>
        <v>1.3. Mejora del desempeño productivo de los medianos y grandes productores ovino caprinos</v>
      </c>
      <c r="B9" s="589">
        <f>+'P1'!Y9</f>
        <v>34366664982.905281</v>
      </c>
      <c r="C9" s="271">
        <v>0.65</v>
      </c>
      <c r="D9" s="271">
        <v>0.2</v>
      </c>
      <c r="E9" s="271">
        <v>0.15</v>
      </c>
      <c r="F9" s="589">
        <f t="shared" si="1"/>
        <v>22338332238.888435</v>
      </c>
      <c r="G9" s="589">
        <f t="shared" si="2"/>
        <v>6873332996.5810566</v>
      </c>
      <c r="H9" s="589">
        <f t="shared" si="3"/>
        <v>5154999747.435792</v>
      </c>
      <c r="I9" s="590">
        <v>0.75</v>
      </c>
      <c r="J9" s="271">
        <v>0.1</v>
      </c>
      <c r="K9" s="271">
        <v>0.14000000000000001</v>
      </c>
      <c r="L9" s="271">
        <v>0.01</v>
      </c>
      <c r="M9" s="589">
        <f t="shared" si="4"/>
        <v>16753749179.166327</v>
      </c>
      <c r="N9" s="589">
        <f t="shared" si="5"/>
        <v>2233833223.8888435</v>
      </c>
      <c r="O9" s="589">
        <f t="shared" si="6"/>
        <v>3127366513.4443812</v>
      </c>
      <c r="P9" s="589">
        <f t="shared" ref="P9:P10" si="7">+F9*L9</f>
        <v>223383322.38888437</v>
      </c>
    </row>
    <row r="10" spans="1:16" x14ac:dyDescent="0.2">
      <c r="A10" s="588" t="str">
        <f>+Cronograma_Ovino_Caprina!B19</f>
        <v>1.4. Aumento de las capacidades para la transformación de productos y subproductos ovino caprinos</v>
      </c>
      <c r="B10" s="589">
        <f>+'P1'!Y10</f>
        <v>94956190861.28064</v>
      </c>
      <c r="C10" s="271">
        <v>0.75</v>
      </c>
      <c r="D10" s="271">
        <v>0.15</v>
      </c>
      <c r="E10" s="271">
        <v>0.1</v>
      </c>
      <c r="F10" s="589">
        <f t="shared" si="1"/>
        <v>71217143145.96048</v>
      </c>
      <c r="G10" s="589">
        <f t="shared" si="2"/>
        <v>14243428629.192095</v>
      </c>
      <c r="H10" s="589">
        <f t="shared" si="3"/>
        <v>9495619086.1280651</v>
      </c>
      <c r="I10" s="590">
        <v>0.68</v>
      </c>
      <c r="J10" s="271">
        <v>0.15</v>
      </c>
      <c r="K10" s="271">
        <v>0.15</v>
      </c>
      <c r="L10" s="271">
        <v>0.02</v>
      </c>
      <c r="M10" s="589">
        <f t="shared" si="4"/>
        <v>48427657339.253128</v>
      </c>
      <c r="N10" s="589">
        <f t="shared" si="5"/>
        <v>10682571471.894072</v>
      </c>
      <c r="O10" s="589">
        <f t="shared" si="6"/>
        <v>10682571471.894072</v>
      </c>
      <c r="P10" s="589">
        <f t="shared" si="7"/>
        <v>1424342862.9192097</v>
      </c>
    </row>
    <row r="11" spans="1:16" x14ac:dyDescent="0.2">
      <c r="A11" s="584" t="str">
        <f>+Cronograma_Ovino_Caprina!A27</f>
        <v>2. Fomento de la comercialización nacional e internacional de los productos de la cadena productiva ovino caprina</v>
      </c>
      <c r="B11" s="585">
        <f>SUM(B12:B13)</f>
        <v>173760049202.44547</v>
      </c>
      <c r="C11" s="586">
        <f>+F11/B11</f>
        <v>0.81104593279786885</v>
      </c>
      <c r="D11" s="586">
        <f>+G11/B11</f>
        <v>0.10000000000000002</v>
      </c>
      <c r="E11" s="586">
        <f>+H11/B11</f>
        <v>8.8954067202131171E-2</v>
      </c>
      <c r="F11" s="585">
        <f t="shared" ref="F11:P11" si="8">SUM(F12:F13)</f>
        <v>140927381188.40097</v>
      </c>
      <c r="G11" s="585">
        <f t="shared" si="8"/>
        <v>17376004920.244549</v>
      </c>
      <c r="H11" s="585">
        <f>SUM(H12:H13)</f>
        <v>15456663093.799952</v>
      </c>
      <c r="I11" s="587">
        <f>+M11/F11</f>
        <v>0.85</v>
      </c>
      <c r="J11" s="587">
        <f>+N11/F11</f>
        <v>0</v>
      </c>
      <c r="K11" s="587">
        <f>+O11/F11</f>
        <v>0.13463058502533837</v>
      </c>
      <c r="L11" s="587">
        <f>+P11/F11</f>
        <v>1.5369414974661625E-2</v>
      </c>
      <c r="M11" s="585">
        <f t="shared" si="8"/>
        <v>119788274010.14082</v>
      </c>
      <c r="N11" s="585">
        <f t="shared" si="8"/>
        <v>0</v>
      </c>
      <c r="O11" s="585">
        <f t="shared" si="8"/>
        <v>18973135775.483288</v>
      </c>
      <c r="P11" s="585">
        <f t="shared" si="8"/>
        <v>2165971402.7768569</v>
      </c>
    </row>
    <row r="12" spans="1:16" x14ac:dyDescent="0.2">
      <c r="A12" s="588" t="str">
        <f>+Cronograma_Ovino_Caprina!B27</f>
        <v>2.1. Fomento de la comercialización y el consumo nacional de los productos ovino caprinos</v>
      </c>
      <c r="B12" s="589">
        <f>+'P2'!Y7</f>
        <v>135373212673.55356</v>
      </c>
      <c r="C12" s="271">
        <v>0.8</v>
      </c>
      <c r="D12" s="271">
        <v>0.1</v>
      </c>
      <c r="E12" s="271">
        <v>0.1</v>
      </c>
      <c r="F12" s="589">
        <f t="shared" si="1"/>
        <v>108298570138.84285</v>
      </c>
      <c r="G12" s="589">
        <f t="shared" si="2"/>
        <v>13537321267.355356</v>
      </c>
      <c r="H12" s="589">
        <f t="shared" ref="H12:H13" si="9">+B12*E12</f>
        <v>13537321267.355356</v>
      </c>
      <c r="I12" s="590">
        <v>0.85</v>
      </c>
      <c r="J12" s="271">
        <v>0</v>
      </c>
      <c r="K12" s="271">
        <v>0.13</v>
      </c>
      <c r="L12" s="271">
        <v>0.02</v>
      </c>
      <c r="M12" s="589">
        <f t="shared" ref="M12:M13" si="10">+F12*I12</f>
        <v>92053784618.016418</v>
      </c>
      <c r="N12" s="589">
        <f t="shared" ref="N12:N13" si="11">+F12*J12</f>
        <v>0</v>
      </c>
      <c r="O12" s="589">
        <f t="shared" ref="O12:O13" si="12">+F12*K12</f>
        <v>14078814118.04957</v>
      </c>
      <c r="P12" s="589">
        <f t="shared" ref="P12:P13" si="13">+F12*L12</f>
        <v>2165971402.7768569</v>
      </c>
    </row>
    <row r="13" spans="1:16" x14ac:dyDescent="0.2">
      <c r="A13" s="588" t="str">
        <f>+Cronograma_Ovino_Caprina!B33</f>
        <v>2.2. Promoción de las exportaciones de los productos ovino caprinos</v>
      </c>
      <c r="B13" s="589">
        <f>+'P2'!Y8</f>
        <v>38386836528.891914</v>
      </c>
      <c r="C13" s="271">
        <v>0.85</v>
      </c>
      <c r="D13" s="271">
        <v>0.1</v>
      </c>
      <c r="E13" s="271">
        <v>0.05</v>
      </c>
      <c r="F13" s="589">
        <f t="shared" si="1"/>
        <v>32628811049.558125</v>
      </c>
      <c r="G13" s="589">
        <f t="shared" si="2"/>
        <v>3838683652.8891916</v>
      </c>
      <c r="H13" s="589">
        <f t="shared" si="9"/>
        <v>1919341826.4445958</v>
      </c>
      <c r="I13" s="590">
        <v>0.85</v>
      </c>
      <c r="J13" s="271">
        <v>0</v>
      </c>
      <c r="K13" s="271">
        <v>0.15</v>
      </c>
      <c r="L13" s="271">
        <v>0</v>
      </c>
      <c r="M13" s="589">
        <f t="shared" si="10"/>
        <v>27734489392.124405</v>
      </c>
      <c r="N13" s="589">
        <f t="shared" si="11"/>
        <v>0</v>
      </c>
      <c r="O13" s="589">
        <f t="shared" si="12"/>
        <v>4894321657.4337187</v>
      </c>
      <c r="P13" s="589">
        <f t="shared" si="13"/>
        <v>0</v>
      </c>
    </row>
    <row r="14" spans="1:16" x14ac:dyDescent="0.2">
      <c r="A14" s="584" t="str">
        <f>+Cronograma_Ovino_Caprina!A40</f>
        <v>3. Promoción del desarrollo social de la cadena productiva ovino caprina</v>
      </c>
      <c r="B14" s="585">
        <f>SUM(B15:B18)</f>
        <v>58599938191.359352</v>
      </c>
      <c r="C14" s="586">
        <f>+F14/B14</f>
        <v>0.80587644371739486</v>
      </c>
      <c r="D14" s="586">
        <f>+G14/B14</f>
        <v>9.5127842595686601E-2</v>
      </c>
      <c r="E14" s="586">
        <f>+H14/B14</f>
        <v>9.8995713686918729E-2</v>
      </c>
      <c r="F14" s="585">
        <f t="shared" ref="F14:H14" si="14">SUM(F15:F18)</f>
        <v>47224309791.711823</v>
      </c>
      <c r="G14" s="585">
        <f t="shared" si="14"/>
        <v>5574485696.3845959</v>
      </c>
      <c r="H14" s="585">
        <f t="shared" si="14"/>
        <v>5801142703.2629442</v>
      </c>
      <c r="I14" s="587">
        <f>+M14/F14</f>
        <v>0.78897970931738615</v>
      </c>
      <c r="J14" s="587">
        <f>+N14/F14</f>
        <v>0</v>
      </c>
      <c r="K14" s="587">
        <f>+O14/F14</f>
        <v>0.20274117022758678</v>
      </c>
      <c r="L14" s="587">
        <f>+P14/F14</f>
        <v>8.2791204550269129E-3</v>
      </c>
      <c r="M14" s="585">
        <f t="shared" ref="M14:N14" si="15">SUM(M15:M18)</f>
        <v>37259022212.178986</v>
      </c>
      <c r="N14" s="585">
        <f t="shared" si="15"/>
        <v>0</v>
      </c>
      <c r="O14" s="585">
        <f t="shared" ref="O14" si="16">SUM(O15:O18)</f>
        <v>9574311830.3617401</v>
      </c>
      <c r="P14" s="585">
        <f t="shared" ref="P14" si="17">SUM(P15:P18)</f>
        <v>390975749.17108905</v>
      </c>
    </row>
    <row r="15" spans="1:16" x14ac:dyDescent="0.2">
      <c r="A15" s="588" t="str">
        <f>+Cronograma_Ovino_Caprina!B40</f>
        <v>3.1. Fomento de la formalización laboral, la empresarización y el emprendimiento</v>
      </c>
      <c r="B15" s="589">
        <f>+'P3'!Y7</f>
        <v>20349749281.305794</v>
      </c>
      <c r="C15" s="271">
        <v>0.8</v>
      </c>
      <c r="D15" s="271">
        <v>0.1</v>
      </c>
      <c r="E15" s="271">
        <v>0.1</v>
      </c>
      <c r="F15" s="589">
        <f>+B15*C15</f>
        <v>16279799425.044636</v>
      </c>
      <c r="G15" s="589">
        <f t="shared" si="2"/>
        <v>2034974928.1305795</v>
      </c>
      <c r="H15" s="589">
        <f t="shared" ref="H15:H18" si="18">+B15*E15</f>
        <v>2034974928.1305795</v>
      </c>
      <c r="I15" s="590">
        <v>0.8</v>
      </c>
      <c r="J15" s="271">
        <v>0</v>
      </c>
      <c r="K15" s="271">
        <v>0.19</v>
      </c>
      <c r="L15" s="271">
        <v>0.01</v>
      </c>
      <c r="M15" s="589">
        <f t="shared" ref="M15:M18" si="19">+F15*I15</f>
        <v>13023839540.035709</v>
      </c>
      <c r="N15" s="589">
        <f t="shared" ref="N15:N18" si="20">+F15*J15</f>
        <v>0</v>
      </c>
      <c r="O15" s="589">
        <f t="shared" ref="O15:O18" si="21">+F15*K15</f>
        <v>3093161890.758481</v>
      </c>
      <c r="P15" s="589">
        <f t="shared" ref="P15:P18" si="22">+F15*L15</f>
        <v>162797994.25044635</v>
      </c>
    </row>
    <row r="16" spans="1:16" x14ac:dyDescent="0.2">
      <c r="A16" s="588" t="str">
        <f>+Cronograma_Ovino_Caprina!B44</f>
        <v>3.2. Gestión para la mejora de las condiciones de bienestar de los productores y población vinculada a la cadena</v>
      </c>
      <c r="B16" s="589">
        <f>+'P3'!Y8</f>
        <v>14261109682.540171</v>
      </c>
      <c r="C16" s="271">
        <v>0.8</v>
      </c>
      <c r="D16" s="271">
        <v>0.05</v>
      </c>
      <c r="E16" s="271">
        <v>0.15</v>
      </c>
      <c r="F16" s="589">
        <f t="shared" si="1"/>
        <v>11408887746.032137</v>
      </c>
      <c r="G16" s="589">
        <f t="shared" si="2"/>
        <v>713055484.12700856</v>
      </c>
      <c r="H16" s="589">
        <f t="shared" si="18"/>
        <v>2139166452.3810256</v>
      </c>
      <c r="I16" s="590">
        <v>0.84</v>
      </c>
      <c r="J16" s="271">
        <v>0</v>
      </c>
      <c r="K16" s="271">
        <v>0.14000000000000001</v>
      </c>
      <c r="L16" s="271">
        <v>0.02</v>
      </c>
      <c r="M16" s="589">
        <f t="shared" si="19"/>
        <v>9583465706.6669941</v>
      </c>
      <c r="N16" s="589">
        <f t="shared" si="20"/>
        <v>0</v>
      </c>
      <c r="O16" s="589">
        <f t="shared" si="21"/>
        <v>1597244284.4444993</v>
      </c>
      <c r="P16" s="589">
        <f t="shared" si="22"/>
        <v>228177754.92064273</v>
      </c>
    </row>
    <row r="17" spans="1:16" x14ac:dyDescent="0.2">
      <c r="A17" s="588" t="str">
        <f>+Cronograma_Ovino_Caprina!B48</f>
        <v>3.3. Promoción del reconocimiento étnico y cultural en la cadena</v>
      </c>
      <c r="B17" s="589">
        <f>+'P3'!Y9</f>
        <v>8550947227.5133905</v>
      </c>
      <c r="C17" s="271">
        <v>0.75</v>
      </c>
      <c r="D17" s="271">
        <v>0.15</v>
      </c>
      <c r="E17" s="271">
        <v>0.1</v>
      </c>
      <c r="F17" s="589">
        <f t="shared" si="1"/>
        <v>6413210420.6350431</v>
      </c>
      <c r="G17" s="589">
        <f t="shared" si="2"/>
        <v>1282642084.1270084</v>
      </c>
      <c r="H17" s="589">
        <f t="shared" si="18"/>
        <v>855094722.75133908</v>
      </c>
      <c r="I17" s="590">
        <v>0.75</v>
      </c>
      <c r="J17" s="271">
        <v>0</v>
      </c>
      <c r="K17" s="271">
        <v>0.25</v>
      </c>
      <c r="L17" s="271">
        <v>0</v>
      </c>
      <c r="M17" s="589">
        <f t="shared" si="19"/>
        <v>4809907815.4762821</v>
      </c>
      <c r="N17" s="589">
        <f t="shared" si="20"/>
        <v>0</v>
      </c>
      <c r="O17" s="589">
        <f t="shared" si="21"/>
        <v>1603302605.1587608</v>
      </c>
      <c r="P17" s="589">
        <f t="shared" si="22"/>
        <v>0</v>
      </c>
    </row>
    <row r="18" spans="1:16" x14ac:dyDescent="0.2">
      <c r="A18" s="588" t="str">
        <f>+Cronograma_Ovino_Caprina!B51</f>
        <v>3.4. Promoción de la formalización en el acceso y la tenencia de la tierra</v>
      </c>
      <c r="B18" s="589">
        <f>+'P3'!Y10</f>
        <v>15438132000</v>
      </c>
      <c r="C18" s="271">
        <v>0.85</v>
      </c>
      <c r="D18" s="271">
        <v>0.1</v>
      </c>
      <c r="E18" s="271">
        <v>0.05</v>
      </c>
      <c r="F18" s="589">
        <f t="shared" si="1"/>
        <v>13122412200</v>
      </c>
      <c r="G18" s="589">
        <f t="shared" si="2"/>
        <v>1543813200</v>
      </c>
      <c r="H18" s="589">
        <f t="shared" si="18"/>
        <v>771906600</v>
      </c>
      <c r="I18" s="590">
        <v>0.75</v>
      </c>
      <c r="J18" s="271">
        <v>0</v>
      </c>
      <c r="K18" s="271">
        <v>0.25</v>
      </c>
      <c r="L18" s="271">
        <v>0</v>
      </c>
      <c r="M18" s="589">
        <f t="shared" si="19"/>
        <v>9841809150</v>
      </c>
      <c r="N18" s="589">
        <f t="shared" si="20"/>
        <v>0</v>
      </c>
      <c r="O18" s="589">
        <f t="shared" si="21"/>
        <v>3280603050</v>
      </c>
      <c r="P18" s="589">
        <f t="shared" si="22"/>
        <v>0</v>
      </c>
    </row>
    <row r="19" spans="1:16" x14ac:dyDescent="0.2">
      <c r="A19" s="584" t="str">
        <f>+Cronograma_Ovino_Caprina!A55</f>
        <v>4. Fomento de la gestión ambiental en la cadena productiva ovino caprina</v>
      </c>
      <c r="B19" s="585">
        <f>SUM(B20:B21)</f>
        <v>103637897709.76778</v>
      </c>
      <c r="C19" s="586">
        <f>+F19/B19</f>
        <v>0.8</v>
      </c>
      <c r="D19" s="586">
        <f>+G19/B19</f>
        <v>0.05</v>
      </c>
      <c r="E19" s="586">
        <f>+H19/B19</f>
        <v>0.15</v>
      </c>
      <c r="F19" s="585">
        <f t="shared" ref="F19:H19" si="23">SUM(F20:F21)</f>
        <v>82910318167.814224</v>
      </c>
      <c r="G19" s="585">
        <f t="shared" si="23"/>
        <v>5181894885.488389</v>
      </c>
      <c r="H19" s="585">
        <f t="shared" si="23"/>
        <v>15545684656.465166</v>
      </c>
      <c r="I19" s="587">
        <f>+M19/F19</f>
        <v>0.80000000000000016</v>
      </c>
      <c r="J19" s="587">
        <f>+N19/F19</f>
        <v>5.000000000000001E-2</v>
      </c>
      <c r="K19" s="587">
        <f>+O19/F19</f>
        <v>0.10000000000000002</v>
      </c>
      <c r="L19" s="587">
        <f>+P19/F19</f>
        <v>5.000000000000001E-2</v>
      </c>
      <c r="M19" s="585">
        <f t="shared" ref="M19" si="24">SUM(M20:M21)</f>
        <v>66328254534.251389</v>
      </c>
      <c r="N19" s="585">
        <f t="shared" ref="N19" si="25">SUM(N20:N21)</f>
        <v>4145515908.3907118</v>
      </c>
      <c r="O19" s="585">
        <f t="shared" ref="O19" si="26">SUM(O20:O21)</f>
        <v>8291031816.7814236</v>
      </c>
      <c r="P19" s="585">
        <f t="shared" ref="P19" si="27">SUM(P20:P21)</f>
        <v>4145515908.3907118</v>
      </c>
    </row>
    <row r="20" spans="1:16" x14ac:dyDescent="0.2">
      <c r="A20" s="588" t="str">
        <f>+Cronograma_Ovino_Caprina!B55</f>
        <v>4.1. Mejora en la gestión de los recursos naturales a lo largo de la cadena</v>
      </c>
      <c r="B20" s="589">
        <f>+'P4'!Y7</f>
        <v>73674138248.64595</v>
      </c>
      <c r="C20" s="271">
        <v>0.8</v>
      </c>
      <c r="D20" s="271">
        <v>0.05</v>
      </c>
      <c r="E20" s="271">
        <v>0.15</v>
      </c>
      <c r="F20" s="589">
        <f t="shared" si="1"/>
        <v>58939310598.916763</v>
      </c>
      <c r="G20" s="589">
        <f t="shared" si="2"/>
        <v>3683706912.4322977</v>
      </c>
      <c r="H20" s="589">
        <f t="shared" ref="H20:H21" si="28">+B20*E20</f>
        <v>11051120737.296892</v>
      </c>
      <c r="I20" s="590">
        <v>0.8</v>
      </c>
      <c r="J20" s="271">
        <v>0.05</v>
      </c>
      <c r="K20" s="271">
        <v>0.1</v>
      </c>
      <c r="L20" s="271">
        <v>0.05</v>
      </c>
      <c r="M20" s="589">
        <f t="shared" ref="M20:M21" si="29">+F20*I20</f>
        <v>47151448479.133415</v>
      </c>
      <c r="N20" s="589">
        <f t="shared" ref="N20:N21" si="30">+F20*J20</f>
        <v>2946965529.9458385</v>
      </c>
      <c r="O20" s="589">
        <f t="shared" ref="O20:O21" si="31">+F20*K20</f>
        <v>5893931059.8916769</v>
      </c>
      <c r="P20" s="589">
        <f t="shared" ref="P20:P34" si="32">+F20*L20</f>
        <v>2946965529.9458385</v>
      </c>
    </row>
    <row r="21" spans="1:16" x14ac:dyDescent="0.2">
      <c r="A21" s="588" t="str">
        <f>+Cronograma_Ovino_Caprina!B63</f>
        <v>4.2.  Promoción de la gestión ante la variabilidad y cambio climático en la cadena</v>
      </c>
      <c r="B21" s="589">
        <f>+'P4'!Y8</f>
        <v>29963759461.12183</v>
      </c>
      <c r="C21" s="271">
        <v>0.8</v>
      </c>
      <c r="D21" s="271">
        <v>0.05</v>
      </c>
      <c r="E21" s="271">
        <v>0.15</v>
      </c>
      <c r="F21" s="589">
        <f t="shared" si="1"/>
        <v>23971007568.897465</v>
      </c>
      <c r="G21" s="589">
        <f t="shared" si="2"/>
        <v>1498187973.0560915</v>
      </c>
      <c r="H21" s="589">
        <f t="shared" si="28"/>
        <v>4494563919.1682739</v>
      </c>
      <c r="I21" s="590">
        <v>0.8</v>
      </c>
      <c r="J21" s="271">
        <v>0.05</v>
      </c>
      <c r="K21" s="271">
        <v>0.1</v>
      </c>
      <c r="L21" s="271">
        <v>0.05</v>
      </c>
      <c r="M21" s="589">
        <f t="shared" si="29"/>
        <v>19176806055.117973</v>
      </c>
      <c r="N21" s="589">
        <f t="shared" si="30"/>
        <v>1198550378.4448733</v>
      </c>
      <c r="O21" s="589">
        <f t="shared" si="31"/>
        <v>2397100756.8897467</v>
      </c>
      <c r="P21" s="589">
        <f t="shared" si="32"/>
        <v>1198550378.4448733</v>
      </c>
    </row>
    <row r="22" spans="1:16" x14ac:dyDescent="0.2">
      <c r="A22" s="584" t="str">
        <f>+Cronograma_Ovino_Caprina!A68</f>
        <v xml:space="preserve">5. Fortalecimiento de la generación, gestión y apropiación social del conocimiento y la información en la cadena productiva ovino caprina  </v>
      </c>
      <c r="B22" s="585">
        <f>SUM(B23:B26)</f>
        <v>213816495760.75873</v>
      </c>
      <c r="C22" s="586">
        <f>+F22/B22</f>
        <v>0.83990715810328753</v>
      </c>
      <c r="D22" s="586">
        <f>+G22/B22</f>
        <v>7.9890427202694653E-2</v>
      </c>
      <c r="E22" s="586">
        <f>+H22/B22</f>
        <v>8.0202414694017718E-2</v>
      </c>
      <c r="F22" s="585">
        <f t="shared" ref="F22:H22" si="33">SUM(F23:F26)</f>
        <v>179586005310.02249</v>
      </c>
      <c r="G22" s="585">
        <f t="shared" si="33"/>
        <v>17081891189.310163</v>
      </c>
      <c r="H22" s="585">
        <f t="shared" si="33"/>
        <v>17148599261.426052</v>
      </c>
      <c r="I22" s="587">
        <f>+M22/F22</f>
        <v>0.81746048695604157</v>
      </c>
      <c r="J22" s="587">
        <f>+N22/F22</f>
        <v>0.10502332108820762</v>
      </c>
      <c r="K22" s="587">
        <f>+O22/F22</f>
        <v>5.863480001646075E-2</v>
      </c>
      <c r="L22" s="587">
        <f>+P22/F22</f>
        <v>1.8881391939290167E-2</v>
      </c>
      <c r="M22" s="585">
        <f t="shared" ref="M22:N22" si="34">SUM(M23:M26)</f>
        <v>146804463351.22125</v>
      </c>
      <c r="N22" s="585">
        <f t="shared" si="34"/>
        <v>18860718698.623051</v>
      </c>
      <c r="O22" s="585">
        <f t="shared" ref="O22" si="35">SUM(O23:O26)</f>
        <v>10529989507.108227</v>
      </c>
      <c r="P22" s="585">
        <f t="shared" ref="P22" si="36">SUM(P23:P26)</f>
        <v>3390833753.0699801</v>
      </c>
    </row>
    <row r="23" spans="1:16" x14ac:dyDescent="0.2">
      <c r="A23" s="588" t="str">
        <f>+Cronograma_Ovino_Caprina!B68</f>
        <v xml:space="preserve">5.1. Elaboración de estudios y planes estratégicos para la cadena
 </v>
      </c>
      <c r="B23" s="589">
        <f>+'P5'!Y7</f>
        <v>21417423001.432964</v>
      </c>
      <c r="C23" s="271">
        <v>0.9</v>
      </c>
      <c r="D23" s="271">
        <v>0.05</v>
      </c>
      <c r="E23" s="271">
        <v>0.05</v>
      </c>
      <c r="F23" s="589">
        <f t="shared" si="1"/>
        <v>19275680701.289669</v>
      </c>
      <c r="G23" s="589">
        <f t="shared" si="2"/>
        <v>1070871150.0716482</v>
      </c>
      <c r="H23" s="589">
        <f t="shared" ref="H23:H26" si="37">+B23*E23</f>
        <v>1070871150.0716482</v>
      </c>
      <c r="I23" s="590">
        <v>1</v>
      </c>
      <c r="J23" s="271">
        <v>0</v>
      </c>
      <c r="K23" s="271">
        <v>0</v>
      </c>
      <c r="L23" s="271">
        <v>0</v>
      </c>
      <c r="M23" s="589">
        <f t="shared" ref="M23:M26" si="38">+F23*I23</f>
        <v>19275680701.289669</v>
      </c>
      <c r="N23" s="589">
        <f t="shared" ref="N23:N26" si="39">+F23*J23</f>
        <v>0</v>
      </c>
      <c r="O23" s="589">
        <f t="shared" ref="O23:O26" si="40">+F23*K23</f>
        <v>0</v>
      </c>
      <c r="P23" s="589">
        <f t="shared" si="32"/>
        <v>0</v>
      </c>
    </row>
    <row r="24" spans="1:16" x14ac:dyDescent="0.2">
      <c r="A24" s="588" t="str">
        <f>+Cronograma_Ovino_Caprina!B74</f>
        <v>5.2. Fortalecimiento de la investigación, desarrollo tecnológico e innovación para la cadena</v>
      </c>
      <c r="B24" s="589">
        <f>+'P5'!Y8</f>
        <v>92454503424.622803</v>
      </c>
      <c r="C24" s="271">
        <v>0.85</v>
      </c>
      <c r="D24" s="271">
        <v>0.1</v>
      </c>
      <c r="E24" s="271">
        <v>0.05</v>
      </c>
      <c r="F24" s="589">
        <f t="shared" si="1"/>
        <v>78586327910.929382</v>
      </c>
      <c r="G24" s="589">
        <f t="shared" si="2"/>
        <v>9245450342.4622803</v>
      </c>
      <c r="H24" s="589">
        <f t="shared" si="37"/>
        <v>4622725171.2311401</v>
      </c>
      <c r="I24" s="590">
        <v>0.7</v>
      </c>
      <c r="J24" s="271">
        <v>0.24</v>
      </c>
      <c r="K24" s="271">
        <v>0.03</v>
      </c>
      <c r="L24" s="271">
        <v>0.03</v>
      </c>
      <c r="M24" s="589">
        <f t="shared" si="38"/>
        <v>55010429537.650566</v>
      </c>
      <c r="N24" s="589">
        <f t="shared" si="39"/>
        <v>18860718698.623051</v>
      </c>
      <c r="O24" s="589">
        <f t="shared" si="40"/>
        <v>2357589837.3278813</v>
      </c>
      <c r="P24" s="589">
        <f t="shared" si="32"/>
        <v>2357589837.3278813</v>
      </c>
    </row>
    <row r="25" spans="1:16" x14ac:dyDescent="0.2">
      <c r="A25" s="588" t="str">
        <f>+Cronograma_Ovino_Caprina!B82</f>
        <v>5.3. Mejora de la extensión agropecuaria y asistencia técnica para la cadena</v>
      </c>
      <c r="B25" s="589">
        <f>+'P5'!Y9</f>
        <v>64577744733.881172</v>
      </c>
      <c r="C25" s="271">
        <v>0.8</v>
      </c>
      <c r="D25" s="271">
        <v>0.05</v>
      </c>
      <c r="E25" s="271">
        <v>0.15</v>
      </c>
      <c r="F25" s="589">
        <f t="shared" si="1"/>
        <v>51662195787.104942</v>
      </c>
      <c r="G25" s="589">
        <f t="shared" si="2"/>
        <v>3228887236.6940589</v>
      </c>
      <c r="H25" s="589">
        <f t="shared" si="37"/>
        <v>9686661710.0821762</v>
      </c>
      <c r="I25" s="590">
        <v>0.88</v>
      </c>
      <c r="J25" s="271">
        <v>0</v>
      </c>
      <c r="K25" s="271">
        <v>0.1</v>
      </c>
      <c r="L25" s="271">
        <v>0.02</v>
      </c>
      <c r="M25" s="589">
        <f t="shared" si="38"/>
        <v>45462732292.652351</v>
      </c>
      <c r="N25" s="589">
        <f t="shared" si="39"/>
        <v>0</v>
      </c>
      <c r="O25" s="589">
        <f t="shared" si="40"/>
        <v>5166219578.710495</v>
      </c>
      <c r="P25" s="589">
        <f t="shared" si="32"/>
        <v>1033243915.7420989</v>
      </c>
    </row>
    <row r="26" spans="1:16" x14ac:dyDescent="0.2">
      <c r="A26" s="588" t="str">
        <f>+Cronograma_Ovino_Caprina!B89</f>
        <v>5.4. Desarrollo de un sistema interoperable de gestión de la información para la cadena</v>
      </c>
      <c r="B26" s="589">
        <f>+'P5'!Y10</f>
        <v>35366824600.821762</v>
      </c>
      <c r="C26" s="271">
        <v>0.85</v>
      </c>
      <c r="D26" s="271">
        <v>0.1</v>
      </c>
      <c r="E26" s="271">
        <v>0.05</v>
      </c>
      <c r="F26" s="589">
        <f t="shared" si="1"/>
        <v>30061800910.698498</v>
      </c>
      <c r="G26" s="589">
        <f t="shared" si="2"/>
        <v>3536682460.0821762</v>
      </c>
      <c r="H26" s="589">
        <f t="shared" si="37"/>
        <v>1768341230.0410881</v>
      </c>
      <c r="I26" s="590">
        <v>0.9</v>
      </c>
      <c r="J26" s="271">
        <v>0</v>
      </c>
      <c r="K26" s="271">
        <v>0.1</v>
      </c>
      <c r="L26" s="271">
        <v>0</v>
      </c>
      <c r="M26" s="589">
        <f t="shared" si="38"/>
        <v>27055620819.628647</v>
      </c>
      <c r="N26" s="589">
        <f t="shared" si="39"/>
        <v>0</v>
      </c>
      <c r="O26" s="589">
        <f t="shared" si="40"/>
        <v>3006180091.06985</v>
      </c>
      <c r="P26" s="589">
        <f t="shared" si="32"/>
        <v>0</v>
      </c>
    </row>
    <row r="27" spans="1:16" x14ac:dyDescent="0.2">
      <c r="A27" s="584" t="str">
        <f>+Cronograma_Ovino_Caprina!A93</f>
        <v>6. Mejora de la normativa y la capacidad institucional para la cadena productiva ovino caprina</v>
      </c>
      <c r="B27" s="585">
        <f>SUM(B28:B29)</f>
        <v>53771641645.007179</v>
      </c>
      <c r="C27" s="586">
        <f>+F27/B27</f>
        <v>0.87820914393202332</v>
      </c>
      <c r="D27" s="586">
        <f>+G27/B27</f>
        <v>7.1790856067976819E-2</v>
      </c>
      <c r="E27" s="586">
        <f>+H27/B27</f>
        <v>0.05</v>
      </c>
      <c r="F27" s="585">
        <f t="shared" ref="F27:H27" si="41">SUM(F28:F29)</f>
        <v>47222747376.881287</v>
      </c>
      <c r="G27" s="585">
        <f t="shared" si="41"/>
        <v>3860312185.8755383</v>
      </c>
      <c r="H27" s="585">
        <f t="shared" si="41"/>
        <v>2688582082.2503591</v>
      </c>
      <c r="I27" s="587">
        <f>+M27/F27</f>
        <v>0.94781818537017182</v>
      </c>
      <c r="J27" s="587">
        <f>+N27/F27</f>
        <v>0</v>
      </c>
      <c r="K27" s="587">
        <f>+O27/F27</f>
        <v>4.2181814629828042E-2</v>
      </c>
      <c r="L27" s="587">
        <f>+P27/F27</f>
        <v>0.01</v>
      </c>
      <c r="M27" s="585">
        <f>SUM(M28:M29)</f>
        <v>44758578726.949661</v>
      </c>
      <c r="N27" s="585">
        <f t="shared" ref="N27" si="42">SUM(N28:N29)</f>
        <v>0</v>
      </c>
      <c r="O27" s="585">
        <f t="shared" ref="O27" si="43">SUM(O28:O29)</f>
        <v>1991941176.1628048</v>
      </c>
      <c r="P27" s="585">
        <f t="shared" ref="P27" si="44">SUM(P28:P29)</f>
        <v>472227473.76881284</v>
      </c>
    </row>
    <row r="28" spans="1:16" x14ac:dyDescent="0.2">
      <c r="A28" s="588" t="str">
        <f>+Cronograma_Ovino_Caprina!B93</f>
        <v>6.1. Mejora de la normatividad, estándares y procedimientos para la cadena</v>
      </c>
      <c r="B28" s="589">
        <f>+'P6'!Y7</f>
        <v>30337039572.503593</v>
      </c>
      <c r="C28" s="271">
        <v>0.9</v>
      </c>
      <c r="D28" s="271">
        <v>0.05</v>
      </c>
      <c r="E28" s="271">
        <v>0.05</v>
      </c>
      <c r="F28" s="589">
        <f t="shared" si="1"/>
        <v>27303335615.253235</v>
      </c>
      <c r="G28" s="589">
        <f t="shared" si="2"/>
        <v>1516851978.6251798</v>
      </c>
      <c r="H28" s="589">
        <f t="shared" ref="H28:H29" si="45">+B28*E28</f>
        <v>1516851978.6251798</v>
      </c>
      <c r="I28" s="590">
        <v>0.99</v>
      </c>
      <c r="J28" s="271">
        <v>0</v>
      </c>
      <c r="K28" s="271">
        <v>0</v>
      </c>
      <c r="L28" s="271">
        <v>0.01</v>
      </c>
      <c r="M28" s="589">
        <f t="shared" ref="M28:M29" si="46">+F28*I28</f>
        <v>27030302259.1007</v>
      </c>
      <c r="N28" s="589">
        <f t="shared" ref="N28:N29" si="47">+F28*J28</f>
        <v>0</v>
      </c>
      <c r="O28" s="589">
        <f t="shared" ref="O28:O29" si="48">+F28*K28</f>
        <v>0</v>
      </c>
      <c r="P28" s="589">
        <f t="shared" si="32"/>
        <v>273033356.15253234</v>
      </c>
    </row>
    <row r="29" spans="1:16" x14ac:dyDescent="0.2">
      <c r="A29" s="588" t="str">
        <f>+Cronograma_Ovino_Caprina!B99</f>
        <v>6.2.  Mejora de la capacidad institucional para la sanidad, calidad, inocuidad y trazabilidad en la cadena</v>
      </c>
      <c r="B29" s="589">
        <f>+'P6'!Y8</f>
        <v>23434602072.503586</v>
      </c>
      <c r="C29" s="271">
        <v>0.85</v>
      </c>
      <c r="D29" s="271">
        <v>0.1</v>
      </c>
      <c r="E29" s="271">
        <v>0.05</v>
      </c>
      <c r="F29" s="589">
        <f t="shared" si="1"/>
        <v>19919411761.628048</v>
      </c>
      <c r="G29" s="589">
        <f t="shared" si="2"/>
        <v>2343460207.2503586</v>
      </c>
      <c r="H29" s="589">
        <f t="shared" si="45"/>
        <v>1171730103.6251793</v>
      </c>
      <c r="I29" s="590">
        <v>0.89</v>
      </c>
      <c r="J29" s="271">
        <v>0</v>
      </c>
      <c r="K29" s="271">
        <v>0.1</v>
      </c>
      <c r="L29" s="271">
        <v>0.01</v>
      </c>
      <c r="M29" s="589">
        <f t="shared" si="46"/>
        <v>17728276467.848965</v>
      </c>
      <c r="N29" s="589">
        <f t="shared" si="47"/>
        <v>0</v>
      </c>
      <c r="O29" s="589">
        <f t="shared" si="48"/>
        <v>1991941176.1628048</v>
      </c>
      <c r="P29" s="589">
        <f t="shared" si="32"/>
        <v>199194117.6162805</v>
      </c>
    </row>
    <row r="30" spans="1:16" x14ac:dyDescent="0.2">
      <c r="A30" s="584" t="str">
        <f>+Cronograma_Ovino_Caprina!A104</f>
        <v>7. Fortalecimiento de la gestión y articulación institucional en la cadena productiva ovino caprina</v>
      </c>
      <c r="B30" s="585">
        <f>SUM(B31:B34)</f>
        <v>88658491875.343582</v>
      </c>
      <c r="C30" s="586">
        <f>+F30/B30</f>
        <v>0.83700912410430239</v>
      </c>
      <c r="D30" s="586">
        <f>+G30/B30</f>
        <v>7.4217180688045212E-2</v>
      </c>
      <c r="E30" s="586">
        <f>+H30/B30</f>
        <v>8.8773695207652312E-2</v>
      </c>
      <c r="F30" s="585">
        <f t="shared" ref="F30:H30" si="49">SUM(F31:F34)</f>
        <v>74207966628.989746</v>
      </c>
      <c r="G30" s="585">
        <f t="shared" si="49"/>
        <v>6579983311.0419636</v>
      </c>
      <c r="H30" s="585">
        <f t="shared" si="49"/>
        <v>7870541935.3118706</v>
      </c>
      <c r="I30" s="587">
        <f>+M30/F30</f>
        <v>0.83195231127385794</v>
      </c>
      <c r="J30" s="587">
        <f>+N30/F30</f>
        <v>0</v>
      </c>
      <c r="K30" s="587">
        <f>+O30/F30</f>
        <v>0.16036928163737835</v>
      </c>
      <c r="L30" s="587">
        <f>+P30/F30</f>
        <v>7.6784070887638105E-3</v>
      </c>
      <c r="M30" s="585">
        <f>SUM(M31:M34)</f>
        <v>61737489351.921341</v>
      </c>
      <c r="N30" s="585">
        <f t="shared" ref="N30" si="50">SUM(N31:N34)</f>
        <v>0</v>
      </c>
      <c r="O30" s="585">
        <f>SUM(O31:O34)</f>
        <v>11900678300.06163</v>
      </c>
      <c r="P30" s="585">
        <f>SUM(P31:P34)</f>
        <v>569798977.00678313</v>
      </c>
    </row>
    <row r="31" spans="1:16" x14ac:dyDescent="0.2">
      <c r="A31" s="588" t="str">
        <f>+Cronograma_Ovino_Caprina!B104</f>
        <v>7.1. Adopción, promoción y seguimiento de la política pública de ordenamiento productivo para la cadena productiva ovino caprina</v>
      </c>
      <c r="B31" s="589">
        <f>+'P7'!Y7</f>
        <v>6513053549.2900829</v>
      </c>
      <c r="C31" s="271">
        <v>0.95</v>
      </c>
      <c r="D31" s="271">
        <v>0.05</v>
      </c>
      <c r="E31" s="271">
        <v>0</v>
      </c>
      <c r="F31" s="589">
        <f>+B31*C31</f>
        <v>6187400871.8255787</v>
      </c>
      <c r="G31" s="589">
        <f t="shared" si="2"/>
        <v>325652677.46450418</v>
      </c>
      <c r="H31" s="589">
        <f t="shared" ref="H31:H34" si="51">+B31*E31</f>
        <v>0</v>
      </c>
      <c r="I31" s="590">
        <v>0.8</v>
      </c>
      <c r="J31" s="271">
        <v>0</v>
      </c>
      <c r="K31" s="271">
        <v>0.2</v>
      </c>
      <c r="L31" s="271">
        <v>0</v>
      </c>
      <c r="M31" s="589">
        <f t="shared" ref="M31:M34" si="52">+F31*I31</f>
        <v>4949920697.4604635</v>
      </c>
      <c r="N31" s="589">
        <f t="shared" ref="N31:N34" si="53">+F31*J31</f>
        <v>0</v>
      </c>
      <c r="O31" s="589">
        <f t="shared" ref="O31:O34" si="54">+F31*K31</f>
        <v>1237480174.3651159</v>
      </c>
      <c r="P31" s="589">
        <f t="shared" si="32"/>
        <v>0</v>
      </c>
    </row>
    <row r="32" spans="1:16" x14ac:dyDescent="0.2">
      <c r="A32" s="588" t="str">
        <f>+Cronograma_Ovino_Caprina!B110</f>
        <v>7.2. Fortalecimiento de la gestión y articulación de la organización de cadena</v>
      </c>
      <c r="B32" s="589">
        <f>+'P7'!Y8</f>
        <v>39204263980.557823</v>
      </c>
      <c r="C32" s="271">
        <v>0.9</v>
      </c>
      <c r="D32" s="271">
        <v>0.05</v>
      </c>
      <c r="E32" s="271">
        <v>0.05</v>
      </c>
      <c r="F32" s="589">
        <f t="shared" si="1"/>
        <v>35283837582.502045</v>
      </c>
      <c r="G32" s="589">
        <f t="shared" si="2"/>
        <v>1960213199.0278912</v>
      </c>
      <c r="H32" s="589">
        <f t="shared" si="51"/>
        <v>1960213199.0278912</v>
      </c>
      <c r="I32" s="590">
        <v>0.85</v>
      </c>
      <c r="J32" s="271">
        <v>0</v>
      </c>
      <c r="K32" s="271">
        <v>0.15</v>
      </c>
      <c r="L32" s="271">
        <v>0</v>
      </c>
      <c r="M32" s="589">
        <f t="shared" si="52"/>
        <v>29991261945.126736</v>
      </c>
      <c r="N32" s="589">
        <f t="shared" si="53"/>
        <v>0</v>
      </c>
      <c r="O32" s="589">
        <f t="shared" si="54"/>
        <v>5292575637.3753061</v>
      </c>
      <c r="P32" s="589">
        <f t="shared" si="32"/>
        <v>0</v>
      </c>
    </row>
    <row r="33" spans="1:16" x14ac:dyDescent="0.2">
      <c r="A33" s="588" t="str">
        <f>+Cronograma_Ovino_Caprina!B115</f>
        <v>7.3. Fortalecimiento de la asociatividad y otros esquemas de integración</v>
      </c>
      <c r="B33" s="589">
        <f>+'P7'!Y9</f>
        <v>32324226034.688232</v>
      </c>
      <c r="C33" s="271">
        <v>0.75</v>
      </c>
      <c r="D33" s="271">
        <v>0.1</v>
      </c>
      <c r="E33" s="271">
        <v>0.15</v>
      </c>
      <c r="F33" s="589">
        <f t="shared" si="1"/>
        <v>24243169526.016174</v>
      </c>
      <c r="G33" s="589">
        <f t="shared" si="2"/>
        <v>3232422603.4688234</v>
      </c>
      <c r="H33" s="589">
        <f t="shared" si="51"/>
        <v>4848633905.2032347</v>
      </c>
      <c r="I33" s="590">
        <v>0.79</v>
      </c>
      <c r="J33" s="271">
        <v>0</v>
      </c>
      <c r="K33" s="271">
        <v>0.19</v>
      </c>
      <c r="L33" s="271">
        <v>0.02</v>
      </c>
      <c r="M33" s="589">
        <f t="shared" si="52"/>
        <v>19152103925.55278</v>
      </c>
      <c r="N33" s="589">
        <f t="shared" si="53"/>
        <v>0</v>
      </c>
      <c r="O33" s="589">
        <f t="shared" si="54"/>
        <v>4606202209.9430733</v>
      </c>
      <c r="P33" s="589">
        <f t="shared" si="32"/>
        <v>484863390.52032351</v>
      </c>
    </row>
    <row r="34" spans="1:16" x14ac:dyDescent="0.2">
      <c r="A34" s="588" t="str">
        <f>+Cronograma_Ovino_Caprina!B120</f>
        <v>7.4. Mejora de los instrumentos de fomento, financiamiento y gestión de riesgos para la cadena</v>
      </c>
      <c r="B34" s="589">
        <f>+'P7'!Y10</f>
        <v>10616948310.807446</v>
      </c>
      <c r="C34" s="271">
        <v>0.8</v>
      </c>
      <c r="D34" s="271">
        <v>0.1</v>
      </c>
      <c r="E34" s="271">
        <v>0.1</v>
      </c>
      <c r="F34" s="589">
        <f t="shared" si="1"/>
        <v>8493558648.645957</v>
      </c>
      <c r="G34" s="589">
        <f>+B34*D34</f>
        <v>1061694831.0807446</v>
      </c>
      <c r="H34" s="589">
        <f t="shared" si="51"/>
        <v>1061694831.0807446</v>
      </c>
      <c r="I34" s="590">
        <v>0.9</v>
      </c>
      <c r="J34" s="271">
        <v>0</v>
      </c>
      <c r="K34" s="271">
        <v>0.09</v>
      </c>
      <c r="L34" s="271">
        <v>0.01</v>
      </c>
      <c r="M34" s="589">
        <f t="shared" si="52"/>
        <v>7644202783.7813616</v>
      </c>
      <c r="N34" s="589">
        <f t="shared" si="53"/>
        <v>0</v>
      </c>
      <c r="O34" s="589">
        <f t="shared" si="54"/>
        <v>764420278.37813616</v>
      </c>
      <c r="P34" s="589">
        <f t="shared" si="32"/>
        <v>84935586.486459568</v>
      </c>
    </row>
    <row r="35" spans="1:16" x14ac:dyDescent="0.2">
      <c r="A35" s="190" t="s">
        <v>0</v>
      </c>
      <c r="B35" s="563">
        <f>+B30+B27+B22+B19+B14+B11+B6</f>
        <v>1012460848790.2742</v>
      </c>
      <c r="C35" s="591">
        <f>+F35/B35</f>
        <v>0.80279870054150082</v>
      </c>
      <c r="D35" s="591">
        <f>+G35/B35</f>
        <v>8.5253674594254411E-2</v>
      </c>
      <c r="E35" s="591">
        <f>+H35/B35</f>
        <v>0.11194762486424464</v>
      </c>
      <c r="F35" s="563">
        <f>+F30+F27+F22+F19+F14+F11+F6</f>
        <v>812802253757.97705</v>
      </c>
      <c r="G35" s="563">
        <f t="shared" ref="G35:H35" si="55">+G30+G27+G22+G19+G14+G11+G6</f>
        <v>86316007742.18866</v>
      </c>
      <c r="H35" s="563">
        <f t="shared" si="55"/>
        <v>113342587290.10834</v>
      </c>
      <c r="I35" s="591">
        <f>+M35/F35</f>
        <v>0.77669019473857992</v>
      </c>
      <c r="J35" s="591">
        <f>+N35/F35</f>
        <v>6.3833091175649115E-2</v>
      </c>
      <c r="K35" s="591">
        <f>+O35/F35</f>
        <v>0.13873579477258485</v>
      </c>
      <c r="L35" s="591">
        <f>+P35/F35</f>
        <v>2.0740919313186137E-2</v>
      </c>
      <c r="M35" s="563">
        <f t="shared" ref="M35" si="56">+M30+M27+M22+M19+M14+M11+M6</f>
        <v>631295540755.23987</v>
      </c>
      <c r="N35" s="563">
        <f>+N30+N27+N22+N19+N14+N11+N6</f>
        <v>51883680371.906036</v>
      </c>
      <c r="O35" s="563">
        <f>+O30+O27+O22+O19+O14+O11+O6</f>
        <v>112764766668.06114</v>
      </c>
      <c r="P35" s="563">
        <f>+P30+P27+P22+P19+P14+P11+P6</f>
        <v>16858265962.770046</v>
      </c>
    </row>
  </sheetData>
  <sheetProtection algorithmName="SHA-512" hashValue="Lz0likHuzkMy3/EvG4i1J22kno1mWcdjwKZUVYqxFXXn2esvc8W7JwNDj7NCQm2kzMF4eXxyhWHE+BhBk6rjJw==" saltValue="b4RDZWXDGxJVmy4HHTvRlg==" spinCount="100000" sheet="1" objects="1" scenarios="1"/>
  <mergeCells count="2">
    <mergeCell ref="A1:P1"/>
    <mergeCell ref="A2:P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63F8E-4939-2C49-984C-09202AD8E973}">
  <dimension ref="A2:Z256"/>
  <sheetViews>
    <sheetView showGridLines="0" zoomScale="70" zoomScaleNormal="70" workbookViewId="0">
      <selection activeCell="B1" sqref="B1"/>
    </sheetView>
  </sheetViews>
  <sheetFormatPr baseColWidth="10" defaultColWidth="12.42578125" defaultRowHeight="14.25" x14ac:dyDescent="0.25"/>
  <cols>
    <col min="1" max="1" width="7.7109375" style="78" customWidth="1"/>
    <col min="2" max="2" width="89" style="78" customWidth="1"/>
    <col min="3" max="3" width="33.28515625" style="78" customWidth="1"/>
    <col min="4" max="4" width="28.85546875" style="78" customWidth="1"/>
    <col min="5" max="5" width="31.28515625" style="78" customWidth="1"/>
    <col min="6" max="25" width="26.140625" style="78" customWidth="1"/>
    <col min="26" max="26" width="23.42578125" style="78" customWidth="1"/>
    <col min="27" max="16384" width="12.42578125" style="78"/>
  </cols>
  <sheetData>
    <row r="2" spans="2:26" ht="15" x14ac:dyDescent="0.25">
      <c r="B2" s="77" t="s">
        <v>2195</v>
      </c>
      <c r="C2" s="77"/>
      <c r="D2" s="77"/>
      <c r="E2" s="77"/>
      <c r="F2" s="77"/>
      <c r="G2" s="77"/>
      <c r="H2" s="77"/>
      <c r="I2" s="77"/>
      <c r="J2" s="77"/>
      <c r="K2" s="77"/>
      <c r="L2" s="77"/>
    </row>
    <row r="3" spans="2:26" x14ac:dyDescent="0.25">
      <c r="B3" s="77"/>
      <c r="C3" s="77"/>
      <c r="D3" s="77"/>
      <c r="E3" s="77"/>
      <c r="F3" s="77"/>
      <c r="G3" s="77"/>
      <c r="H3" s="77"/>
      <c r="I3" s="77"/>
      <c r="J3" s="77"/>
      <c r="K3" s="77"/>
      <c r="L3" s="77"/>
    </row>
    <row r="4" spans="2:26" ht="30" customHeight="1" x14ac:dyDescent="0.25">
      <c r="B4" s="751" t="str">
        <f>+Cronograma_Ovino_Caprina!A3</f>
        <v>1. Mejora de la eficiencia productiva y logística en la producción y la transformación ovino caprina</v>
      </c>
      <c r="C4" s="751"/>
      <c r="D4" s="751"/>
      <c r="E4" s="77"/>
      <c r="F4" s="77"/>
      <c r="G4" s="77"/>
      <c r="H4" s="77"/>
      <c r="I4" s="77"/>
      <c r="J4" s="77"/>
      <c r="K4" s="77"/>
      <c r="L4" s="77"/>
    </row>
    <row r="5" spans="2:26" x14ac:dyDescent="0.25">
      <c r="B5" s="77"/>
      <c r="C5" s="77"/>
      <c r="D5" s="79"/>
      <c r="E5" s="79"/>
      <c r="F5" s="79"/>
      <c r="G5" s="79"/>
      <c r="H5" s="79"/>
      <c r="I5" s="79"/>
      <c r="J5" s="79"/>
      <c r="K5" s="79"/>
      <c r="L5" s="79"/>
    </row>
    <row r="6" spans="2:26" ht="42" customHeight="1" x14ac:dyDescent="0.25">
      <c r="B6" s="28" t="s">
        <v>1481</v>
      </c>
      <c r="C6" s="28" t="s">
        <v>1482</v>
      </c>
      <c r="D6" s="28" t="s">
        <v>1483</v>
      </c>
      <c r="E6" s="28" t="s">
        <v>447</v>
      </c>
      <c r="F6" s="28" t="s">
        <v>1484</v>
      </c>
      <c r="G6" s="28" t="s">
        <v>1485</v>
      </c>
      <c r="H6" s="28" t="s">
        <v>1486</v>
      </c>
      <c r="I6" s="28" t="s">
        <v>1487</v>
      </c>
      <c r="J6" s="28" t="s">
        <v>1488</v>
      </c>
      <c r="K6" s="28" t="s">
        <v>1489</v>
      </c>
      <c r="L6" s="28" t="s">
        <v>1490</v>
      </c>
      <c r="M6" s="28" t="s">
        <v>1491</v>
      </c>
      <c r="N6" s="28" t="s">
        <v>1492</v>
      </c>
      <c r="O6" s="28" t="s">
        <v>1493</v>
      </c>
      <c r="P6" s="28" t="s">
        <v>1494</v>
      </c>
      <c r="Q6" s="28" t="s">
        <v>1495</v>
      </c>
      <c r="R6" s="28" t="s">
        <v>1496</v>
      </c>
      <c r="S6" s="28" t="s">
        <v>1497</v>
      </c>
      <c r="T6" s="28" t="s">
        <v>1498</v>
      </c>
      <c r="U6" s="28" t="s">
        <v>1499</v>
      </c>
      <c r="V6" s="28" t="s">
        <v>1500</v>
      </c>
      <c r="W6" s="28" t="s">
        <v>1501</v>
      </c>
      <c r="X6" s="28" t="s">
        <v>1502</v>
      </c>
      <c r="Y6" s="28" t="s">
        <v>0</v>
      </c>
    </row>
    <row r="7" spans="2:26" ht="30" customHeight="1" x14ac:dyDescent="0.25">
      <c r="B7" s="118" t="str">
        <f>+B14</f>
        <v>1.1. Gestión para el ordenamiento de la producción ovino caprina</v>
      </c>
      <c r="C7" s="116" t="str">
        <f>+C26</f>
        <v>Mes 1 del año 2</v>
      </c>
      <c r="D7" s="116" t="str">
        <f>+D26</f>
        <v>Mes 10 del año 20</v>
      </c>
      <c r="E7" s="119">
        <f>+$H$46</f>
        <v>0</v>
      </c>
      <c r="F7" s="119">
        <f>+$H$47</f>
        <v>2809599467.5016198</v>
      </c>
      <c r="G7" s="119">
        <f>+$H$48</f>
        <v>2049219467.5016201</v>
      </c>
      <c r="H7" s="119">
        <f>+$H$49</f>
        <v>2005899467.5016201</v>
      </c>
      <c r="I7" s="119">
        <f>+$H$49</f>
        <v>2005899467.5016201</v>
      </c>
      <c r="J7" s="119">
        <f>+$H$49</f>
        <v>2005899467.5016201</v>
      </c>
      <c r="K7" s="119">
        <f>+$H$48</f>
        <v>2049219467.5016201</v>
      </c>
      <c r="L7" s="119">
        <f>+$H$48</f>
        <v>2049219467.5016201</v>
      </c>
      <c r="M7" s="119">
        <f>+$H$49</f>
        <v>2005899467.5016201</v>
      </c>
      <c r="N7" s="119">
        <f>+$H$49</f>
        <v>2005899467.5016201</v>
      </c>
      <c r="O7" s="119">
        <f>+$H$49</f>
        <v>2005899467.5016201</v>
      </c>
      <c r="P7" s="119">
        <f>+$H$47</f>
        <v>2809599467.5016198</v>
      </c>
      <c r="Q7" s="119">
        <f>+$H$48</f>
        <v>2049219467.5016201</v>
      </c>
      <c r="R7" s="119">
        <f>+$H$49</f>
        <v>2005899467.5016201</v>
      </c>
      <c r="S7" s="119">
        <f>+$H$49</f>
        <v>2005899467.5016201</v>
      </c>
      <c r="T7" s="119">
        <f>+$H$49</f>
        <v>2005899467.5016201</v>
      </c>
      <c r="U7" s="119">
        <f>+$H$48</f>
        <v>2049219467.5016201</v>
      </c>
      <c r="V7" s="119">
        <f>+$H$48</f>
        <v>2049219467.5016201</v>
      </c>
      <c r="W7" s="119">
        <f>+$H$49</f>
        <v>2005899467.5016201</v>
      </c>
      <c r="X7" s="119">
        <f>+$H$49</f>
        <v>2005899467.5016201</v>
      </c>
      <c r="Y7" s="120">
        <f>SUM(E7:X7)</f>
        <v>39979409882.530777</v>
      </c>
    </row>
    <row r="8" spans="2:26" ht="30" customHeight="1" x14ac:dyDescent="0.25">
      <c r="B8" s="118" t="str">
        <f>+B55</f>
        <v>1.2. Mejora de los sistemas de producción de los muy pequeños y pequeños productores ovino caprinos, incluidos los de ACFEC</v>
      </c>
      <c r="C8" s="116" t="str">
        <f>+C67</f>
        <v>Mes 7 del año 2</v>
      </c>
      <c r="D8" s="116" t="str">
        <f>+D67</f>
        <v>Mes 12 del año 20</v>
      </c>
      <c r="E8" s="119">
        <f>+$H$125</f>
        <v>0</v>
      </c>
      <c r="F8" s="119">
        <f>+$H$126</f>
        <v>1686057727.8816512</v>
      </c>
      <c r="G8" s="119">
        <f>+$H$127</f>
        <v>5925219541.7633028</v>
      </c>
      <c r="H8" s="119">
        <f>+$H$128</f>
        <v>6347966617.3196049</v>
      </c>
      <c r="I8" s="119">
        <f>+$H$129</f>
        <v>6483791928.3699951</v>
      </c>
      <c r="J8" s="119">
        <f>+$H$130</f>
        <v>6637290256.1772394</v>
      </c>
      <c r="K8" s="119">
        <f>+$H$131</f>
        <v>6508201139.1622152</v>
      </c>
      <c r="L8" s="119">
        <f>+$H$132</f>
        <v>6704243321.9889584</v>
      </c>
      <c r="M8" s="119">
        <f>+$H$133</f>
        <v>7228353687.0194006</v>
      </c>
      <c r="N8" s="119">
        <f>+$H$134</f>
        <v>7176171251.3648319</v>
      </c>
      <c r="O8" s="119">
        <f>+$H$135</f>
        <v>7459126888.6481962</v>
      </c>
      <c r="P8" s="119">
        <f>+$H$136</f>
        <v>8081459520.3524303</v>
      </c>
      <c r="Q8" s="119">
        <f>+$H$137</f>
        <v>8140279618.5501204</v>
      </c>
      <c r="R8" s="119">
        <f>+$H$138</f>
        <v>8548680971.3405704</v>
      </c>
      <c r="S8" s="119">
        <f>+$H$139</f>
        <v>9312781786.1029472</v>
      </c>
      <c r="T8" s="119">
        <f>+$H$140</f>
        <v>9531816345.5627441</v>
      </c>
      <c r="U8" s="119">
        <f>+$H$141</f>
        <v>10121278589.759127</v>
      </c>
      <c r="V8" s="119">
        <f>+$H$142</f>
        <v>11089999175.661133</v>
      </c>
      <c r="W8" s="119">
        <f>+$H$143</f>
        <v>11540277768.087521</v>
      </c>
      <c r="X8" s="119">
        <f>+$H$144</f>
        <v>12391072543.763302</v>
      </c>
      <c r="Y8" s="120">
        <f t="shared" ref="Y8:Y10" si="0">SUM(E8:X8)</f>
        <v>150914068678.87531</v>
      </c>
    </row>
    <row r="9" spans="2:26" ht="30" customHeight="1" x14ac:dyDescent="0.25">
      <c r="B9" s="118" t="str">
        <f>+B150</f>
        <v>1.3. Mejora del desempeño productivo de los medianos y grandes productores ovino caprinos</v>
      </c>
      <c r="C9" s="116" t="str">
        <f>+C160</f>
        <v>Mes 7 del año 2</v>
      </c>
      <c r="D9" s="116" t="str">
        <f>+D160</f>
        <v>Mes 12 del año 20</v>
      </c>
      <c r="E9" s="119">
        <f>+$H$183</f>
        <v>0</v>
      </c>
      <c r="F9" s="119">
        <f>+$H$184</f>
        <v>1168997431.9704127</v>
      </c>
      <c r="G9" s="119">
        <f>+$H$185</f>
        <v>2076634863.9408257</v>
      </c>
      <c r="H9" s="119">
        <f>+$H$185</f>
        <v>2076634863.9408257</v>
      </c>
      <c r="I9" s="119">
        <f>+$H$185</f>
        <v>2076634863.9408257</v>
      </c>
      <c r="J9" s="119">
        <f>+$H$186</f>
        <v>2337994863.9408255</v>
      </c>
      <c r="K9" s="119">
        <f>+$H$187</f>
        <v>1601434863.9408257</v>
      </c>
      <c r="L9" s="119">
        <f>+$H$188</f>
        <v>1601434863.9408257</v>
      </c>
      <c r="M9" s="119">
        <f>+$H$187</f>
        <v>1601434863.9408257</v>
      </c>
      <c r="N9" s="119">
        <f>+$H$189</f>
        <v>2337994863.9408255</v>
      </c>
      <c r="O9" s="119">
        <f>+$H$187</f>
        <v>1601434863.9408257</v>
      </c>
      <c r="P9" s="119">
        <f>+$H$188</f>
        <v>1601434863.9408257</v>
      </c>
      <c r="Q9" s="119">
        <f>+$H$187</f>
        <v>1601434863.9408257</v>
      </c>
      <c r="R9" s="119">
        <f>+$H$189</f>
        <v>2337994863.9408255</v>
      </c>
      <c r="S9" s="119">
        <f>+$H$187</f>
        <v>1601434863.9408257</v>
      </c>
      <c r="T9" s="119">
        <f>+$H$188</f>
        <v>1601434863.9408257</v>
      </c>
      <c r="U9" s="119">
        <f>+$H$187</f>
        <v>1601434863.9408257</v>
      </c>
      <c r="V9" s="119">
        <f>+$H$189</f>
        <v>2337994863.9408255</v>
      </c>
      <c r="W9" s="119">
        <f>+$H$187</f>
        <v>1601434863.9408257</v>
      </c>
      <c r="X9" s="119">
        <f>+$H$188</f>
        <v>1601434863.9408257</v>
      </c>
      <c r="Y9" s="120">
        <f>SUM(E9:X9)</f>
        <v>34366664982.905281</v>
      </c>
    </row>
    <row r="10" spans="2:26" ht="30" customHeight="1" x14ac:dyDescent="0.25">
      <c r="B10" s="118" t="str">
        <f>+B195</f>
        <v>1.4. Aumento de las capacidades para la transformación de productos y subproductos ovino caprinos</v>
      </c>
      <c r="C10" s="116" t="str">
        <f>+C209</f>
        <v>Mes 7 del año 2</v>
      </c>
      <c r="D10" s="116" t="str">
        <f>+D209</f>
        <v>Mes 12 del año 20</v>
      </c>
      <c r="E10" s="119">
        <f>+$H$243</f>
        <v>0</v>
      </c>
      <c r="F10" s="119">
        <f>+$H$244</f>
        <v>3433985432.6737146</v>
      </c>
      <c r="G10" s="119">
        <f>+$H$245</f>
        <v>3293485432.6737146</v>
      </c>
      <c r="H10" s="119">
        <f>+$H$245</f>
        <v>3293485432.6737146</v>
      </c>
      <c r="I10" s="119">
        <f>+$H$246</f>
        <v>12614985432.673716</v>
      </c>
      <c r="J10" s="119">
        <f>+$H$247</f>
        <v>12474485432.673716</v>
      </c>
      <c r="K10" s="119">
        <f>+$H$248</f>
        <v>12008885432.673716</v>
      </c>
      <c r="L10" s="119">
        <f>+$H$249</f>
        <v>12149385432.673716</v>
      </c>
      <c r="M10" s="119">
        <f>+$H$250</f>
        <v>12474485432.673716</v>
      </c>
      <c r="N10" s="119">
        <f>+$H$251</f>
        <v>1596318887.7337153</v>
      </c>
      <c r="O10" s="119">
        <f>+$H$252</f>
        <v>1736818887.7337153</v>
      </c>
      <c r="P10" s="119">
        <f>+$H$253</f>
        <v>3293485432.6737151</v>
      </c>
      <c r="Q10" s="119">
        <f>+$H$251</f>
        <v>1596318887.7337153</v>
      </c>
      <c r="R10" s="119">
        <f>+$H$252</f>
        <v>1736818887.7337153</v>
      </c>
      <c r="S10" s="119">
        <f>+$H$253</f>
        <v>3293485432.6737151</v>
      </c>
      <c r="T10" s="119">
        <f>+$H$251</f>
        <v>1596318887.7337153</v>
      </c>
      <c r="U10" s="119">
        <f>+$H$252</f>
        <v>1736818887.7337153</v>
      </c>
      <c r="V10" s="119">
        <f>+$H$253</f>
        <v>3293485432.6737151</v>
      </c>
      <c r="W10" s="119">
        <f>+$H$251</f>
        <v>1596318887.7337153</v>
      </c>
      <c r="X10" s="119">
        <f>+$H$252</f>
        <v>1736818887.7337153</v>
      </c>
      <c r="Y10" s="120">
        <f t="shared" si="0"/>
        <v>94956190861.28064</v>
      </c>
    </row>
    <row r="11" spans="2:26" ht="30.95" customHeight="1" x14ac:dyDescent="0.25">
      <c r="B11" s="28" t="s">
        <v>1503</v>
      </c>
      <c r="C11" s="80"/>
      <c r="D11" s="80"/>
      <c r="E11" s="33">
        <f>SUM(E7:E10)</f>
        <v>0</v>
      </c>
      <c r="F11" s="33">
        <f t="shared" ref="F11:X11" si="1">SUM(F7:F10)</f>
        <v>9098640060.0273972</v>
      </c>
      <c r="G11" s="33">
        <f t="shared" si="1"/>
        <v>13344559305.879463</v>
      </c>
      <c r="H11" s="33">
        <f t="shared" si="1"/>
        <v>13723986381.435764</v>
      </c>
      <c r="I11" s="33">
        <f t="shared" si="1"/>
        <v>23181311692.486156</v>
      </c>
      <c r="J11" s="33">
        <f t="shared" si="1"/>
        <v>23455670020.293404</v>
      </c>
      <c r="K11" s="33">
        <f t="shared" si="1"/>
        <v>22167740903.278378</v>
      </c>
      <c r="L11" s="33">
        <f t="shared" si="1"/>
        <v>22504283086.105118</v>
      </c>
      <c r="M11" s="33">
        <f t="shared" si="1"/>
        <v>23310173451.135563</v>
      </c>
      <c r="N11" s="33">
        <f t="shared" si="1"/>
        <v>13116384470.540993</v>
      </c>
      <c r="O11" s="33">
        <f t="shared" si="1"/>
        <v>12803280107.824358</v>
      </c>
      <c r="P11" s="33">
        <f t="shared" si="1"/>
        <v>15785979284.468592</v>
      </c>
      <c r="Q11" s="33">
        <f t="shared" si="1"/>
        <v>13387252837.726282</v>
      </c>
      <c r="R11" s="33">
        <f t="shared" si="1"/>
        <v>14629394190.516731</v>
      </c>
      <c r="S11" s="33">
        <f t="shared" si="1"/>
        <v>16213601550.219109</v>
      </c>
      <c r="T11" s="33">
        <f t="shared" si="1"/>
        <v>14735469564.738905</v>
      </c>
      <c r="U11" s="33">
        <f t="shared" si="1"/>
        <v>15508751808.935287</v>
      </c>
      <c r="V11" s="33">
        <f t="shared" si="1"/>
        <v>18770698939.77729</v>
      </c>
      <c r="W11" s="33">
        <f t="shared" si="1"/>
        <v>16743930987.263681</v>
      </c>
      <c r="X11" s="33">
        <f t="shared" si="1"/>
        <v>17735225762.939465</v>
      </c>
      <c r="Y11" s="33">
        <f>SUM(Y7:Y10)</f>
        <v>320216334405.59198</v>
      </c>
    </row>
    <row r="12" spans="2:26" ht="15" x14ac:dyDescent="0.25">
      <c r="B12" s="80"/>
      <c r="C12" s="80"/>
      <c r="D12" s="80"/>
      <c r="E12" s="80"/>
      <c r="F12" s="80"/>
      <c r="G12" s="81"/>
      <c r="H12" s="82"/>
      <c r="I12" s="81"/>
      <c r="J12" s="81"/>
      <c r="K12" s="81"/>
      <c r="L12" s="81"/>
      <c r="Z12" s="83"/>
    </row>
    <row r="13" spans="2:26" ht="15" x14ac:dyDescent="0.25">
      <c r="B13" s="80"/>
      <c r="C13" s="80"/>
      <c r="D13" s="80"/>
      <c r="E13" s="80"/>
      <c r="F13" s="80"/>
      <c r="G13" s="81"/>
      <c r="H13" s="82"/>
      <c r="I13" s="81"/>
      <c r="J13" s="81"/>
      <c r="K13" s="81"/>
      <c r="L13" s="81"/>
    </row>
    <row r="14" spans="2:26" ht="39.950000000000003" customHeight="1" x14ac:dyDescent="0.25">
      <c r="B14" s="751" t="str">
        <f>+Cronograma_Ovino_Caprina!B3</f>
        <v>1.1. Gestión para el ordenamiento de la producción ovino caprina</v>
      </c>
      <c r="C14" s="751"/>
      <c r="D14" s="751"/>
      <c r="E14" s="751"/>
      <c r="F14" s="751"/>
      <c r="G14" s="751"/>
      <c r="H14" s="751"/>
      <c r="I14" s="751"/>
      <c r="J14" s="751"/>
      <c r="K14" s="751"/>
      <c r="L14" s="751"/>
    </row>
    <row r="15" spans="2:26" ht="48" customHeight="1" x14ac:dyDescent="0.25">
      <c r="B15" s="750" t="str">
        <f>+Cronograma_Ovino_Caprina!E3</f>
        <v>1.1.1. Identificar y priorizar áreas al interior de las regiones productoras ovinas y caprinas, considerando las condiciones de competitividad productiva en cada región (infraestructura, vías, agrologística, etc.), las áreas de amenaza por riesgo ambiental (altas pendientes, inundaciones; erosión, deslizamiento e incendios), la sostenibilidad hídrica, las condiciones biofísicas, socioecosistémicas y socioeconómicas favorables, los enfoques de la reconversión productiva agropecuaria y las particularidades culturales de los productores, entre otros aspectos, con el fin de orientar la producción ovino caprina de manera competitiva y sostenible.</v>
      </c>
      <c r="C15" s="750"/>
      <c r="D15" s="750"/>
      <c r="E15" s="750"/>
      <c r="F15" s="750"/>
      <c r="G15" s="750"/>
      <c r="H15" s="750"/>
      <c r="I15" s="750"/>
      <c r="J15" s="750"/>
      <c r="K15" s="750"/>
      <c r="L15" s="750"/>
    </row>
    <row r="16" spans="2:26" ht="48" customHeight="1" x14ac:dyDescent="0.25">
      <c r="B16" s="750" t="str">
        <f>+Cronograma_Ovino_Caprina!E4</f>
        <v xml:space="preserve">1.1.2. Orientar la producción ovino caprina al interior de la frontera agrícola, mediante la articulación de las entidades nacionales, territoriales y otros actores estratégicos,  así como de la divulgación y aplicación de instrumentos de política, planificación, financiamiento, incentivos, y alianzas público-privadas, teniendo en cuenta las áreas priorizadas al interior de las regiones productoras; con el fin de contribuir a la consolidación de la producción ovino caprina y a facilitar la conformación de los clústeres. </v>
      </c>
      <c r="C16" s="750"/>
      <c r="D16" s="750"/>
      <c r="E16" s="750"/>
      <c r="F16" s="750"/>
      <c r="G16" s="750"/>
      <c r="H16" s="750"/>
      <c r="I16" s="750"/>
      <c r="J16" s="750"/>
      <c r="K16" s="750"/>
      <c r="L16" s="750"/>
    </row>
    <row r="17" spans="2:12" ht="48" customHeight="1" x14ac:dyDescent="0.25">
      <c r="B17" s="750" t="str">
        <f>+Cronograma_Ovino_Caprina!E5</f>
        <v>1.1.3. Fomentar la participación de los productores vinculados a la cadena en las instancias de ordenamiento y planificación territorial, para promover la armonización de instrumentos, la prevención y reducción de conflictos por el uso del suelo, y el establecimiento de acuerdos voluntarios, que contribuyan a la protección del suelo rural como garantía del derecho humano a la alimentación, teniendo en cuenta las Áreas de Protección para la Producción de Alimentos (APPA), las Zonas de Reserva Campesina (ZRC) y otras figuras de gestión territorial.</v>
      </c>
      <c r="C17" s="750"/>
      <c r="D17" s="750"/>
      <c r="E17" s="750"/>
      <c r="F17" s="750"/>
      <c r="G17" s="750"/>
      <c r="H17" s="750"/>
      <c r="I17" s="750"/>
      <c r="J17" s="750"/>
      <c r="K17" s="750"/>
      <c r="L17" s="750"/>
    </row>
    <row r="18" spans="2:12" ht="48" customHeight="1" x14ac:dyDescent="0.25">
      <c r="B18" s="750" t="str">
        <f>+Cronograma_Ovino_Caprina!E6</f>
        <v>1.1.4. Socializar la información sobre la frontera agrícola nacional y la zonificación de aptitud para la producción caprina y ovina en pastoreo, a los productores y demás actores de la cadena, mediante espacios de divulgación y capacitación, a fin de promover la planificación productiva en las áreas con las mejores condiciones biofísicas, socioecosistémicas y socioeconómicas, así como el uso eficiente del suelo rural agropecuario.</v>
      </c>
      <c r="C18" s="750"/>
      <c r="D18" s="750"/>
      <c r="E18" s="750"/>
      <c r="F18" s="750"/>
      <c r="G18" s="750"/>
      <c r="H18" s="750"/>
      <c r="I18" s="750"/>
      <c r="J18" s="750"/>
      <c r="K18" s="750"/>
      <c r="L18" s="750"/>
    </row>
    <row r="19" spans="2:12" ht="48" customHeight="1" x14ac:dyDescent="0.25">
      <c r="B19" s="750" t="str">
        <f>+Cronograma_Ovino_Caprina!E7</f>
        <v>1.1.5. Promover el desarrollo de procesos de reconversión productiva en las regiones productoras ovino caprinas, mediante la formulación de los Planes Maestros de Reconversión Productiva Agropecuaria (PMRPA), así como del acompañamiento técnico y financiero a los productores para su implementación, considerando las áreas con condicionantes étnico-culturales y ambientales dentro de la frontera agrícola donde la actividad está permitida y en concordancia con los programas, planes y proyectos de reconversión liderados por las entidades competentes; con el propósito de consolidar la producción ovino caprina en las zonas más favorables.</v>
      </c>
      <c r="C19" s="750"/>
      <c r="D19" s="750"/>
      <c r="E19" s="750"/>
      <c r="F19" s="750"/>
      <c r="G19" s="750"/>
      <c r="H19" s="750"/>
      <c r="I19" s="750"/>
      <c r="J19" s="750"/>
      <c r="K19" s="750"/>
      <c r="L19" s="750"/>
    </row>
    <row r="20" spans="2:12" ht="48" customHeight="1" x14ac:dyDescent="0.25">
      <c r="B20" s="750" t="str">
        <f>+Cronograma_Ovino_Caprina!E8</f>
        <v>1.1.6. Promover la gestión de las áreas con producción ovino caprina fuera de frontera agrícola, por parte de las autoridades competentes y con el apoyo de actores estratégicos, mediante la formalización de acuerdos con los productores ovino caprinos, que habiten, ocupen o usen estas áreas, así como de la implementación de instrumentos de conservación aplicables; con el fin de desarrollar procesos graduales de sustitución productiva que generen alternativas de usos compatibles con los objetivos de conservación de esas zonas y las condiciones de vida de los productores.</v>
      </c>
      <c r="C20" s="750"/>
      <c r="D20" s="750"/>
      <c r="E20" s="750"/>
      <c r="F20" s="750"/>
      <c r="G20" s="750"/>
      <c r="H20" s="750"/>
      <c r="I20" s="750"/>
      <c r="J20" s="750"/>
      <c r="K20" s="750"/>
      <c r="L20" s="750"/>
    </row>
    <row r="21" spans="2:12" x14ac:dyDescent="0.25">
      <c r="B21" s="77"/>
      <c r="C21" s="77"/>
      <c r="D21" s="77"/>
      <c r="E21" s="77"/>
      <c r="F21" s="77"/>
      <c r="G21" s="77"/>
      <c r="H21" s="77"/>
      <c r="I21" s="77"/>
      <c r="J21" s="77"/>
      <c r="K21" s="77"/>
      <c r="L21" s="77"/>
    </row>
    <row r="22" spans="2:12" x14ac:dyDescent="0.25">
      <c r="B22" s="77"/>
      <c r="C22" s="77"/>
      <c r="D22" s="77"/>
      <c r="E22" s="77"/>
      <c r="F22" s="77"/>
      <c r="G22" s="77"/>
      <c r="H22" s="77"/>
      <c r="I22" s="77"/>
      <c r="J22" s="77"/>
      <c r="K22" s="77"/>
      <c r="L22" s="77"/>
    </row>
    <row r="23" spans="2:12" ht="24.95" customHeight="1" x14ac:dyDescent="0.25">
      <c r="B23" s="37" t="s">
        <v>1504</v>
      </c>
      <c r="C23" s="77"/>
      <c r="D23" s="77"/>
      <c r="E23" s="77"/>
      <c r="F23" s="77"/>
      <c r="G23" s="77"/>
      <c r="H23" s="77"/>
      <c r="I23" s="77"/>
      <c r="J23" s="77"/>
      <c r="K23" s="77"/>
      <c r="L23" s="77"/>
    </row>
    <row r="24" spans="2:12" x14ac:dyDescent="0.25">
      <c r="B24" s="77"/>
      <c r="C24" s="77"/>
      <c r="D24" s="77"/>
      <c r="E24" s="77"/>
      <c r="F24" s="77"/>
      <c r="G24" s="77"/>
      <c r="H24" s="77"/>
      <c r="I24" s="77"/>
      <c r="J24" s="77"/>
      <c r="K24" s="77"/>
      <c r="L24" s="77"/>
    </row>
    <row r="25" spans="2:12" ht="28.5" customHeight="1" x14ac:dyDescent="0.25">
      <c r="B25" s="77"/>
      <c r="C25" s="121" t="s">
        <v>1505</v>
      </c>
      <c r="D25" s="121" t="s">
        <v>1506</v>
      </c>
      <c r="E25" s="77"/>
      <c r="F25" s="77"/>
      <c r="G25" s="77"/>
      <c r="H25" s="77"/>
      <c r="I25" s="77"/>
      <c r="J25" s="77"/>
      <c r="K25" s="77"/>
      <c r="L25" s="77"/>
    </row>
    <row r="26" spans="2:12" ht="21.95" customHeight="1" x14ac:dyDescent="0.25">
      <c r="B26" s="77"/>
      <c r="C26" s="116" t="str">
        <f>+Cronograma_Ovino_Caprina!N3</f>
        <v>Mes 1 del año 2</v>
      </c>
      <c r="D26" s="116" t="str">
        <f>+Cronograma_Ovino_Caprina!O3</f>
        <v>Mes 10 del año 20</v>
      </c>
      <c r="E26" s="77"/>
      <c r="F26" s="77"/>
      <c r="G26" s="84"/>
      <c r="H26" s="77"/>
      <c r="I26" s="77"/>
      <c r="J26" s="77"/>
      <c r="K26" s="77"/>
      <c r="L26" s="77"/>
    </row>
    <row r="27" spans="2:12" ht="60" customHeight="1" x14ac:dyDescent="0.25">
      <c r="B27" s="28" t="s">
        <v>920</v>
      </c>
      <c r="C27" s="28" t="s">
        <v>1507</v>
      </c>
      <c r="D27" s="28" t="s">
        <v>1508</v>
      </c>
      <c r="E27" s="28" t="s">
        <v>980</v>
      </c>
      <c r="F27" s="28" t="s">
        <v>1509</v>
      </c>
      <c r="G27" s="28" t="s">
        <v>1510</v>
      </c>
      <c r="H27" s="28" t="s">
        <v>1511</v>
      </c>
      <c r="I27" s="748" t="s">
        <v>1512</v>
      </c>
      <c r="J27" s="748"/>
      <c r="K27" s="28" t="s">
        <v>1513</v>
      </c>
      <c r="L27" s="77"/>
    </row>
    <row r="28" spans="2:12" ht="15" x14ac:dyDescent="0.25">
      <c r="B28" s="124" t="s">
        <v>25</v>
      </c>
      <c r="C28" s="94" t="s">
        <v>24</v>
      </c>
      <c r="D28" s="95">
        <f>+Categoria_de_Costos!C23*5</f>
        <v>90</v>
      </c>
      <c r="E28" s="71">
        <f>Categoria_de_Costos!C417</f>
        <v>300000</v>
      </c>
      <c r="F28" s="96"/>
      <c r="G28" s="97"/>
      <c r="H28" s="91">
        <f>E28*D28</f>
        <v>27000000</v>
      </c>
      <c r="I28" s="749" t="s">
        <v>1514</v>
      </c>
      <c r="J28" s="749"/>
      <c r="K28" s="113" t="s">
        <v>1515</v>
      </c>
      <c r="L28" s="77"/>
    </row>
    <row r="29" spans="2:12" ht="15" x14ac:dyDescent="0.25">
      <c r="B29" s="124" t="s">
        <v>26</v>
      </c>
      <c r="C29" s="94" t="s">
        <v>24</v>
      </c>
      <c r="D29" s="95">
        <f>+Categoria_de_Costos!C23*1</f>
        <v>18</v>
      </c>
      <c r="E29" s="71">
        <f>Categoria_de_Costos!C426</f>
        <v>1020000</v>
      </c>
      <c r="F29" s="96"/>
      <c r="G29" s="97"/>
      <c r="H29" s="91">
        <f>E29*D29</f>
        <v>18360000</v>
      </c>
      <c r="I29" s="749" t="s">
        <v>1516</v>
      </c>
      <c r="J29" s="749"/>
      <c r="K29" s="109" t="s">
        <v>1517</v>
      </c>
      <c r="L29" s="77"/>
    </row>
    <row r="30" spans="2:12" ht="15" x14ac:dyDescent="0.25">
      <c r="B30" s="124" t="s">
        <v>27</v>
      </c>
      <c r="C30" s="94" t="s">
        <v>24</v>
      </c>
      <c r="D30" s="95">
        <f>+Categoria_de_Costos!C23*6</f>
        <v>108</v>
      </c>
      <c r="E30" s="71">
        <f>Categoria_de_Costos!C434</f>
        <v>60000</v>
      </c>
      <c r="F30" s="96"/>
      <c r="G30" s="97"/>
      <c r="H30" s="91">
        <f>E30*D30</f>
        <v>6480000</v>
      </c>
      <c r="I30" s="749" t="s">
        <v>1518</v>
      </c>
      <c r="J30" s="749"/>
      <c r="K30" s="109" t="s">
        <v>1519</v>
      </c>
      <c r="L30" s="77"/>
    </row>
    <row r="31" spans="2:12" ht="15" x14ac:dyDescent="0.25">
      <c r="B31" s="124" t="s">
        <v>28</v>
      </c>
      <c r="C31" s="94" t="s">
        <v>24</v>
      </c>
      <c r="D31" s="95">
        <f>+Categoria_de_Costos!C23*1</f>
        <v>18</v>
      </c>
      <c r="E31" s="71">
        <f>Categoria_de_Costos!C445</f>
        <v>3000000</v>
      </c>
      <c r="F31" s="139"/>
      <c r="G31" s="139"/>
      <c r="H31" s="91">
        <f>E31*D31</f>
        <v>54000000</v>
      </c>
      <c r="I31" s="749" t="s">
        <v>1520</v>
      </c>
      <c r="J31" s="749"/>
      <c r="K31" s="109" t="s">
        <v>1521</v>
      </c>
    </row>
    <row r="32" spans="2:12" ht="15" customHeight="1" x14ac:dyDescent="0.25">
      <c r="B32" s="92" t="s">
        <v>1522</v>
      </c>
      <c r="C32" s="98"/>
      <c r="D32" s="99"/>
      <c r="E32" s="72"/>
      <c r="F32" s="72"/>
      <c r="G32" s="128"/>
      <c r="H32" s="100">
        <f>SUM(H28:H31)</f>
        <v>105840000</v>
      </c>
      <c r="I32" s="746"/>
      <c r="J32" s="746"/>
      <c r="K32" s="112"/>
    </row>
    <row r="33" spans="2:12" x14ac:dyDescent="0.25">
      <c r="B33" s="91" t="s">
        <v>14</v>
      </c>
      <c r="C33" s="108" t="s">
        <v>13</v>
      </c>
      <c r="D33" s="95">
        <f>+Categoria_de_Costos!C24/2</f>
        <v>5</v>
      </c>
      <c r="E33" s="71">
        <f>Categoria_de_Costos!G222</f>
        <v>12673000</v>
      </c>
      <c r="F33" s="96">
        <v>12</v>
      </c>
      <c r="G33" s="97">
        <v>1</v>
      </c>
      <c r="H33" s="91">
        <f>D33*E33*F33*G33</f>
        <v>760380000</v>
      </c>
      <c r="I33" s="749" t="s">
        <v>1523</v>
      </c>
      <c r="J33" s="749"/>
      <c r="K33" s="109" t="s">
        <v>1524</v>
      </c>
    </row>
    <row r="34" spans="2:12" x14ac:dyDescent="0.25">
      <c r="B34" s="91" t="s">
        <v>1525</v>
      </c>
      <c r="C34" s="108" t="s">
        <v>13</v>
      </c>
      <c r="D34" s="95">
        <v>1</v>
      </c>
      <c r="E34" s="71">
        <f>+Categoria_de_Costos!G219</f>
        <v>10469000</v>
      </c>
      <c r="F34" s="96">
        <v>12</v>
      </c>
      <c r="G34" s="97">
        <v>1</v>
      </c>
      <c r="H34" s="91">
        <f>+D34*E34*F34*G34</f>
        <v>125628000</v>
      </c>
      <c r="I34" s="749" t="s">
        <v>1520</v>
      </c>
      <c r="J34" s="749"/>
      <c r="K34" s="109" t="s">
        <v>1524</v>
      </c>
    </row>
    <row r="35" spans="2:12" ht="15" customHeight="1" x14ac:dyDescent="0.25">
      <c r="B35" s="108" t="s">
        <v>15</v>
      </c>
      <c r="C35" s="108" t="s">
        <v>13</v>
      </c>
      <c r="D35" s="95">
        <f>+Categoria_de_Costos!C24*2</f>
        <v>20</v>
      </c>
      <c r="E35" s="108">
        <f>Categoria_de_Costos!G215</f>
        <v>6612000</v>
      </c>
      <c r="F35" s="139">
        <v>12</v>
      </c>
      <c r="G35" s="140">
        <v>1</v>
      </c>
      <c r="H35" s="107">
        <f>D35*E35*F35*G35</f>
        <v>1586880000</v>
      </c>
      <c r="I35" s="749" t="s">
        <v>1520</v>
      </c>
      <c r="J35" s="749"/>
      <c r="K35" s="140" t="s">
        <v>1524</v>
      </c>
    </row>
    <row r="36" spans="2:12" ht="15" customHeight="1" x14ac:dyDescent="0.25">
      <c r="B36" s="92" t="s">
        <v>1526</v>
      </c>
      <c r="C36" s="98"/>
      <c r="D36" s="99"/>
      <c r="E36" s="72"/>
      <c r="F36" s="72"/>
      <c r="G36" s="128"/>
      <c r="H36" s="100">
        <f>SUM(H33:H35)</f>
        <v>2472888000</v>
      </c>
      <c r="I36" s="746"/>
      <c r="J36" s="746"/>
      <c r="K36" s="112"/>
    </row>
    <row r="37" spans="2:12" x14ac:dyDescent="0.25">
      <c r="B37" s="101" t="s">
        <v>1527</v>
      </c>
      <c r="C37" s="102" t="s">
        <v>24</v>
      </c>
      <c r="D37" s="95">
        <v>1</v>
      </c>
      <c r="E37" s="108">
        <f>Categoria_de_Costos!C587</f>
        <v>43320000</v>
      </c>
      <c r="F37" s="102"/>
      <c r="G37" s="102"/>
      <c r="H37" s="107">
        <f>E37*D37</f>
        <v>43320000</v>
      </c>
      <c r="I37" s="749" t="s">
        <v>1528</v>
      </c>
      <c r="J37" s="749"/>
      <c r="K37" s="140" t="s">
        <v>1529</v>
      </c>
    </row>
    <row r="38" spans="2:12" ht="15" customHeight="1" x14ac:dyDescent="0.25">
      <c r="B38" s="92" t="s">
        <v>1530</v>
      </c>
      <c r="C38" s="98"/>
      <c r="D38" s="99"/>
      <c r="E38" s="72"/>
      <c r="F38" s="72"/>
      <c r="G38" s="128"/>
      <c r="H38" s="100">
        <f>SUM(H37:H37)</f>
        <v>43320000</v>
      </c>
      <c r="I38" s="746"/>
      <c r="J38" s="746"/>
      <c r="K38" s="112"/>
    </row>
    <row r="39" spans="2:12" x14ac:dyDescent="0.25">
      <c r="B39" s="101" t="s">
        <v>19</v>
      </c>
      <c r="C39" s="102" t="s">
        <v>22</v>
      </c>
      <c r="D39" s="95">
        <f>+D34*5</f>
        <v>5</v>
      </c>
      <c r="E39" s="103">
        <f>Categoria_de_Costos!C296</f>
        <v>830000</v>
      </c>
      <c r="F39" s="104"/>
      <c r="G39" s="105"/>
      <c r="H39" s="106">
        <f>D39*E39</f>
        <v>4150000</v>
      </c>
      <c r="I39" s="749" t="s">
        <v>1520</v>
      </c>
      <c r="J39" s="749"/>
      <c r="K39" s="113" t="s">
        <v>1531</v>
      </c>
    </row>
    <row r="40" spans="2:12" x14ac:dyDescent="0.25">
      <c r="B40" s="101" t="s">
        <v>16</v>
      </c>
      <c r="C40" s="102" t="s">
        <v>1532</v>
      </c>
      <c r="D40" s="95">
        <f>+D39*3</f>
        <v>15</v>
      </c>
      <c r="E40" s="103">
        <f>+Categoria_de_Costos!G264</f>
        <v>866764.50010800001</v>
      </c>
      <c r="F40" s="96"/>
      <c r="G40" s="105"/>
      <c r="H40" s="106">
        <f>D40*E40</f>
        <v>13001467.50162</v>
      </c>
      <c r="I40" s="749" t="s">
        <v>1520</v>
      </c>
      <c r="J40" s="749"/>
      <c r="K40" s="109" t="s">
        <v>1533</v>
      </c>
    </row>
    <row r="41" spans="2:12" x14ac:dyDescent="0.25">
      <c r="B41" s="101" t="s">
        <v>1534</v>
      </c>
      <c r="C41" s="102" t="s">
        <v>18</v>
      </c>
      <c r="D41" s="95">
        <f>+D35</f>
        <v>20</v>
      </c>
      <c r="E41" s="103">
        <f>+Categoria_de_Costos!C348</f>
        <v>710000</v>
      </c>
      <c r="F41" s="139">
        <v>12</v>
      </c>
      <c r="G41" s="140">
        <v>1</v>
      </c>
      <c r="H41" s="106">
        <f>D41*E41*F41*G41</f>
        <v>170400000</v>
      </c>
      <c r="I41" s="749" t="s">
        <v>1520</v>
      </c>
      <c r="J41" s="749"/>
      <c r="K41" s="95" t="s">
        <v>1535</v>
      </c>
    </row>
    <row r="42" spans="2:12" ht="15" x14ac:dyDescent="0.25">
      <c r="B42" s="92" t="s">
        <v>1536</v>
      </c>
      <c r="C42" s="98"/>
      <c r="D42" s="99"/>
      <c r="E42" s="72"/>
      <c r="F42" s="72"/>
      <c r="G42" s="128"/>
      <c r="H42" s="100">
        <f>SUM(H39:H41)</f>
        <v>187551467.50161999</v>
      </c>
      <c r="I42" s="746"/>
      <c r="J42" s="746"/>
      <c r="K42" s="112"/>
    </row>
    <row r="43" spans="2:12" x14ac:dyDescent="0.25">
      <c r="B43" s="758" t="s">
        <v>1537</v>
      </c>
      <c r="C43" s="759"/>
      <c r="D43" s="759"/>
      <c r="E43" s="759"/>
      <c r="F43" s="759"/>
      <c r="G43" s="760"/>
      <c r="H43" s="110" t="s">
        <v>1538</v>
      </c>
    </row>
    <row r="44" spans="2:12" x14ac:dyDescent="0.25">
      <c r="B44" s="761" t="s">
        <v>1539</v>
      </c>
      <c r="C44" s="762"/>
      <c r="D44" s="762"/>
      <c r="E44" s="762"/>
      <c r="F44" s="762"/>
      <c r="G44" s="763"/>
      <c r="H44" s="110" t="s">
        <v>1538</v>
      </c>
    </row>
    <row r="45" spans="2:12" ht="21" customHeight="1" x14ac:dyDescent="0.25">
      <c r="B45" s="751" t="s">
        <v>1540</v>
      </c>
      <c r="C45" s="751"/>
      <c r="D45" s="751"/>
      <c r="E45" s="751"/>
      <c r="F45" s="751"/>
      <c r="G45" s="751"/>
      <c r="H45" s="33">
        <f>+H42+H38+H36+H32</f>
        <v>2809599467.5016198</v>
      </c>
      <c r="I45" s="757"/>
      <c r="J45" s="757"/>
      <c r="K45" s="48"/>
      <c r="L45" s="77"/>
    </row>
    <row r="46" spans="2:12" ht="15" x14ac:dyDescent="0.25">
      <c r="B46" s="747" t="s">
        <v>1541</v>
      </c>
      <c r="C46" s="747"/>
      <c r="D46" s="747"/>
      <c r="E46" s="747"/>
      <c r="F46" s="747"/>
      <c r="G46" s="747"/>
      <c r="H46" s="111">
        <v>0</v>
      </c>
      <c r="J46" s="77"/>
      <c r="K46" s="77"/>
      <c r="L46" s="77"/>
    </row>
    <row r="47" spans="2:12" ht="15" x14ac:dyDescent="0.25">
      <c r="B47" s="747" t="s">
        <v>1542</v>
      </c>
      <c r="C47" s="747"/>
      <c r="D47" s="747"/>
      <c r="E47" s="747"/>
      <c r="F47" s="747"/>
      <c r="G47" s="747"/>
      <c r="H47" s="111">
        <f>+H45</f>
        <v>2809599467.5016198</v>
      </c>
      <c r="I47" s="83"/>
      <c r="J47" s="77"/>
      <c r="K47" s="77"/>
      <c r="L47" s="77"/>
    </row>
    <row r="48" spans="2:12" ht="15" x14ac:dyDescent="0.25">
      <c r="B48" s="747" t="s">
        <v>1543</v>
      </c>
      <c r="C48" s="747"/>
      <c r="D48" s="747"/>
      <c r="E48" s="747"/>
      <c r="F48" s="747"/>
      <c r="G48" s="747"/>
      <c r="H48" s="111">
        <f>+H32+H38+H42+H34+H35</f>
        <v>2049219467.5016201</v>
      </c>
      <c r="I48" s="83"/>
      <c r="J48" s="77"/>
      <c r="K48" s="77"/>
      <c r="L48" s="77"/>
    </row>
    <row r="49" spans="2:12" ht="15" x14ac:dyDescent="0.25">
      <c r="B49" s="747" t="s">
        <v>1544</v>
      </c>
      <c r="C49" s="747"/>
      <c r="D49" s="747"/>
      <c r="E49" s="747"/>
      <c r="F49" s="747"/>
      <c r="G49" s="747"/>
      <c r="H49" s="111">
        <f>+H32+H34+H35+H42</f>
        <v>2005899467.5016201</v>
      </c>
      <c r="I49" s="83"/>
      <c r="J49" s="77"/>
      <c r="K49" s="77"/>
      <c r="L49" s="77"/>
    </row>
    <row r="51" spans="2:12" ht="33.950000000000003" customHeight="1" x14ac:dyDescent="0.25">
      <c r="B51" s="753" t="s">
        <v>1545</v>
      </c>
      <c r="C51" s="753"/>
    </row>
    <row r="52" spans="2:12" ht="144" customHeight="1" x14ac:dyDescent="0.25">
      <c r="B52" s="752" t="s">
        <v>1546</v>
      </c>
      <c r="C52" s="752"/>
      <c r="D52" s="752"/>
      <c r="E52" s="752"/>
      <c r="F52" s="752"/>
      <c r="G52" s="752"/>
      <c r="H52" s="752"/>
      <c r="I52" s="752"/>
      <c r="J52" s="752"/>
      <c r="K52" s="752"/>
      <c r="L52" s="752"/>
    </row>
    <row r="55" spans="2:12" ht="48" customHeight="1" x14ac:dyDescent="0.25">
      <c r="B55" s="751" t="str">
        <f>+Cronograma_Ovino_Caprina!B9</f>
        <v>1.2. Mejora de los sistemas de producción de los muy pequeños y pequeños productores ovino caprinos, incluidos los de ACFEC</v>
      </c>
      <c r="C55" s="751"/>
      <c r="D55" s="751"/>
      <c r="E55" s="751"/>
      <c r="F55" s="751"/>
      <c r="G55" s="751"/>
      <c r="H55" s="751"/>
      <c r="I55" s="751"/>
      <c r="J55" s="751"/>
      <c r="K55" s="751"/>
      <c r="L55" s="751"/>
    </row>
    <row r="56" spans="2:12" ht="48" customHeight="1" x14ac:dyDescent="0.25">
      <c r="B56" s="750" t="str">
        <f>+Cronograma_Ovino_Caprina!E9</f>
        <v>1.2.1. Implementar en las unidades de producción de los muy pequeños y pequeños productores (incluidos los de ACFEC), prácticas de bienestar animal, buenas prácticas ganaderas, planes sanitarios, mejoramiento de la calidad, así como nutrición con producción continua de forrajes (gramíneas, leguminosas y arbustivas), bancos de proteína, entre otros, mediante el servicio público de extensión agropecuaria, apoyo financiero y otros apoyos técnicos, para la adopción de tecnologías ajustadas a las características socioeconómicas, culturales, entorno ambiental, productivo y diversidad étnica de los productores, mejorando sus capacidades, los procesos productivos, la productividad y su integración en encadenamientos productivos.</v>
      </c>
      <c r="C56" s="750"/>
      <c r="D56" s="750"/>
      <c r="E56" s="750"/>
      <c r="F56" s="750"/>
      <c r="G56" s="750"/>
      <c r="H56" s="750"/>
      <c r="I56" s="750"/>
      <c r="J56" s="750"/>
      <c r="K56" s="750"/>
      <c r="L56" s="750"/>
    </row>
    <row r="57" spans="2:12" ht="48" customHeight="1" x14ac:dyDescent="0.25">
      <c r="B57" s="750" t="str">
        <f>+Cronograma_Ovino_Caprina!E10</f>
        <v>1.2.2. Fomentar la formalización productiva de los muy pequeños y pequeños productores (incluidos los de ACFEC) en las regiones priorizadas, a través de jornadas destinadas a obtener el Registro Sanitario de Predio Pecuario (RSPP), la Autorización Sanitaria y de Inocuidad de los predios pecuarios (ASI) y la socialización del trámite de las guías sanitarias de movilización interna para el transporte de animales, con el fin de fortalecer el monitoreo sanitario en los predios y la expedición de las guías de movilización, y contribuir con la eficiencia logística, así como con la seguridad alimentaria y la salud de los consumidores.</v>
      </c>
      <c r="C57" s="750"/>
      <c r="D57" s="750"/>
      <c r="E57" s="750"/>
      <c r="F57" s="750"/>
      <c r="G57" s="750"/>
      <c r="H57" s="750"/>
      <c r="I57" s="750"/>
      <c r="J57" s="750"/>
      <c r="K57" s="750"/>
      <c r="L57" s="750"/>
    </row>
    <row r="58" spans="2:12" ht="48" customHeight="1" x14ac:dyDescent="0.25">
      <c r="B58" s="750" t="str">
        <f>+Cronograma_Ovino_Caprina!E11</f>
        <v>1.2.3. Fomentar la sanidad en las regiones priorizadas y en las zonas fronterizas, mediante la detección y notificación oportuna de síntomas de enfermedades de control oficial y de vigilancia especial, que realicen los sensores epidemiológicos pecuarios en el marco de la estrategia de alertas tempranas del ICA, contribuyendo a la prevención y reducción tanto de los episodios de morbilidad y mortalidad de los animales como del ingreso de enfermedades exóticas.</v>
      </c>
      <c r="C58" s="750"/>
      <c r="D58" s="750"/>
      <c r="E58" s="750"/>
      <c r="F58" s="750"/>
      <c r="G58" s="750"/>
      <c r="H58" s="750"/>
      <c r="I58" s="750"/>
      <c r="J58" s="750"/>
      <c r="K58" s="750"/>
      <c r="L58" s="750"/>
    </row>
    <row r="59" spans="2:12" ht="48" customHeight="1" x14ac:dyDescent="0.25">
      <c r="B59" s="750" t="str">
        <f>+Cronograma_Ovino_Caprina!E12</f>
        <v>1.2.4. Impulsar y consolidar el manejo de registros de la producción en los muy pequeños y pequeños productores formalizados (incluidos los de ACFEC), mediante la toma y flujo de información de indicadores zootécnicos como número de animales, peso en pie, rendimiento en canal, número de partos viables, peso al destete y al sacrificio, volúmenes de leche producidos, entre otros indicadores, que permitan determinar los incrementos en la producción de carne, leche y demás subproductos y la generación de valor agregado, así como la actualización de los modelos de producción que se generen en la actividad 5.2.5 y el suministro de datos al sistema de información interoperable para la cadena contemplado en la iniciativa estratégica 5.4.</v>
      </c>
      <c r="C59" s="750"/>
      <c r="D59" s="750"/>
      <c r="E59" s="750"/>
      <c r="F59" s="750"/>
      <c r="G59" s="750"/>
      <c r="H59" s="750"/>
      <c r="I59" s="750"/>
      <c r="J59" s="750"/>
      <c r="K59" s="750"/>
      <c r="L59" s="750"/>
    </row>
    <row r="60" spans="2:12" ht="48" customHeight="1" x14ac:dyDescent="0.25">
      <c r="B60" s="750" t="str">
        <f>+Cronograma_Ovino_Caprina!E13</f>
        <v>1.2.5. Promover la obtención de sellos y certificaciones colectivas de Buenas Prácticas Ganaderas (BPG) en la producción primaria, bienestar animal, ganadería sostenible, comercio justo, orgánicas, de sostenibilidad, entre otras, por parte de las organizaciones de economía solidaria, asociaciones y empresas rurales consolidadas de productores muy pequeños y pequeños (incluidos los de ACFEC), considerando los encadenamientos productivos y el cumplimiento de los requisitos exigidos por los mercados, a través del acompañamiento técnico y financiero para mejorar las unidades productivas, respaldar la calidad e inocuidad de los productos y diferenciarlos por su origen, así como por las condiciones sociales, económicas y ambientales de los sistemas productivos.</v>
      </c>
      <c r="C60" s="750"/>
      <c r="D60" s="750"/>
      <c r="E60" s="750"/>
      <c r="F60" s="750"/>
      <c r="G60" s="750"/>
      <c r="H60" s="750"/>
      <c r="I60" s="750"/>
      <c r="J60" s="750"/>
      <c r="K60" s="750"/>
      <c r="L60" s="750"/>
    </row>
    <row r="61" spans="2:12" ht="48" customHeight="1" x14ac:dyDescent="0.25">
      <c r="B61" s="750" t="str">
        <f>+Cronograma_Ovino_Caprina!E14</f>
        <v xml:space="preserve">1.2.6. Implementar los modelos de producción en las unidades productivas de los muy pequeños y pequeños productores (incluidos los de ACFEC), especialmente en esquemas asociativos, considerando los enfoques de reconversión productiva, la nutrición, sanidad, bienestar animal, y genética alineada con las necesidades del mercado, la inocuidad y seguridad alimentaria, mediante el apoyo técnico y financiero para mejorar los sistemas de producción, optimizar los costos de producción (insumos e infraestructura productiva)  y el uso de los recursos, y favorecer la conformación de clústeres en las regiones priorizadas; en articulación con los resultados de la actividad 5.2.5 sobre la generación de modelos de producción.  </v>
      </c>
      <c r="C61" s="750"/>
      <c r="D61" s="750"/>
      <c r="E61" s="750"/>
      <c r="F61" s="750"/>
      <c r="G61" s="750"/>
      <c r="H61" s="750"/>
      <c r="I61" s="750"/>
      <c r="J61" s="750"/>
      <c r="K61" s="750"/>
      <c r="L61" s="750"/>
    </row>
    <row r="62" spans="2:12" x14ac:dyDescent="0.25">
      <c r="B62" s="77"/>
      <c r="C62" s="77"/>
      <c r="D62" s="77"/>
      <c r="E62" s="77"/>
      <c r="F62" s="77"/>
      <c r="G62" s="77"/>
      <c r="H62" s="77"/>
      <c r="I62" s="77"/>
      <c r="J62" s="77"/>
      <c r="K62" s="77"/>
      <c r="L62" s="77"/>
    </row>
    <row r="63" spans="2:12" x14ac:dyDescent="0.25">
      <c r="B63" s="77"/>
      <c r="C63" s="77"/>
      <c r="D63" s="77"/>
      <c r="E63" s="77"/>
      <c r="F63" s="77"/>
      <c r="G63" s="77"/>
      <c r="H63" s="77"/>
      <c r="I63" s="77"/>
      <c r="J63" s="77"/>
      <c r="K63" s="77"/>
      <c r="L63" s="77"/>
    </row>
    <row r="64" spans="2:12" ht="24.95" customHeight="1" x14ac:dyDescent="0.25">
      <c r="B64" s="37" t="s">
        <v>1504</v>
      </c>
      <c r="C64" s="77"/>
      <c r="D64" s="77"/>
      <c r="E64" s="77"/>
      <c r="F64" s="77"/>
      <c r="G64" s="77"/>
      <c r="H64" s="77"/>
      <c r="I64" s="77"/>
      <c r="J64" s="77"/>
      <c r="K64" s="77"/>
      <c r="L64" s="77"/>
    </row>
    <row r="65" spans="1:12" x14ac:dyDescent="0.25">
      <c r="B65" s="77"/>
      <c r="C65" s="77"/>
      <c r="D65" s="77"/>
      <c r="E65" s="77"/>
      <c r="F65" s="77"/>
      <c r="G65" s="77"/>
      <c r="H65" s="77"/>
      <c r="I65" s="77"/>
      <c r="J65" s="77"/>
      <c r="K65" s="77"/>
      <c r="L65" s="77"/>
    </row>
    <row r="66" spans="1:12" ht="30" x14ac:dyDescent="0.25">
      <c r="B66" s="77"/>
      <c r="C66" s="121" t="s">
        <v>1505</v>
      </c>
      <c r="D66" s="121" t="s">
        <v>1506</v>
      </c>
      <c r="E66" s="77"/>
      <c r="F66" s="77"/>
      <c r="G66" s="77"/>
      <c r="H66" s="77"/>
      <c r="I66" s="77"/>
      <c r="J66" s="77"/>
      <c r="K66" s="77"/>
      <c r="L66" s="77"/>
    </row>
    <row r="67" spans="1:12" ht="21.95" customHeight="1" x14ac:dyDescent="0.25">
      <c r="B67" s="77"/>
      <c r="C67" s="116" t="str">
        <f>+Cronograma_Ovino_Caprina!N9</f>
        <v>Mes 7 del año 2</v>
      </c>
      <c r="D67" s="116" t="str">
        <f>+Cronograma_Ovino_Caprina!O9</f>
        <v>Mes 12 del año 20</v>
      </c>
      <c r="E67" s="77"/>
      <c r="F67" s="77"/>
      <c r="G67" s="84"/>
      <c r="H67" s="77"/>
      <c r="I67" s="77"/>
      <c r="J67" s="77"/>
      <c r="K67" s="77"/>
      <c r="L67" s="77"/>
    </row>
    <row r="68" spans="1:12" ht="45" customHeight="1" x14ac:dyDescent="0.25">
      <c r="B68" s="28" t="s">
        <v>920</v>
      </c>
      <c r="C68" s="28" t="s">
        <v>1507</v>
      </c>
      <c r="D68" s="28" t="s">
        <v>1508</v>
      </c>
      <c r="E68" s="28" t="s">
        <v>980</v>
      </c>
      <c r="F68" s="28" t="s">
        <v>1509</v>
      </c>
      <c r="G68" s="28" t="s">
        <v>1510</v>
      </c>
      <c r="H68" s="28" t="s">
        <v>1511</v>
      </c>
      <c r="I68" s="748" t="s">
        <v>1512</v>
      </c>
      <c r="J68" s="748"/>
      <c r="K68" s="28" t="s">
        <v>1513</v>
      </c>
      <c r="L68" s="77"/>
    </row>
    <row r="69" spans="1:12" x14ac:dyDescent="0.25">
      <c r="B69" s="122" t="s">
        <v>1547</v>
      </c>
      <c r="C69" s="94" t="s">
        <v>24</v>
      </c>
      <c r="D69" s="95">
        <f>+Categoria_de_Costos!C23*10</f>
        <v>180</v>
      </c>
      <c r="E69" s="71">
        <f>Categoria_de_Costos!C417</f>
        <v>300000</v>
      </c>
      <c r="F69" s="96"/>
      <c r="G69" s="97"/>
      <c r="H69" s="91">
        <f>E69*D69</f>
        <v>54000000</v>
      </c>
      <c r="I69" s="749" t="s">
        <v>1548</v>
      </c>
      <c r="J69" s="749"/>
      <c r="K69" s="113" t="s">
        <v>1515</v>
      </c>
      <c r="L69" s="77"/>
    </row>
    <row r="70" spans="1:12" x14ac:dyDescent="0.25">
      <c r="B70" s="122" t="s">
        <v>1549</v>
      </c>
      <c r="C70" s="94" t="s">
        <v>24</v>
      </c>
      <c r="D70" s="95">
        <f>+Categoria_de_Costos!C23*20</f>
        <v>360</v>
      </c>
      <c r="E70" s="71">
        <f>Categoria_de_Costos!C434</f>
        <v>60000</v>
      </c>
      <c r="F70" s="96"/>
      <c r="G70" s="97"/>
      <c r="H70" s="91">
        <f>E70*D70</f>
        <v>21600000</v>
      </c>
      <c r="I70" s="749" t="s">
        <v>1548</v>
      </c>
      <c r="J70" s="749"/>
      <c r="K70" s="109" t="s">
        <v>1519</v>
      </c>
      <c r="L70" s="77"/>
    </row>
    <row r="71" spans="1:12" ht="16.5" customHeight="1" x14ac:dyDescent="0.25">
      <c r="B71" s="122" t="s">
        <v>28</v>
      </c>
      <c r="C71" s="94" t="s">
        <v>24</v>
      </c>
      <c r="D71" s="95">
        <f>+Categoria_de_Costos!C23*10</f>
        <v>180</v>
      </c>
      <c r="E71" s="71">
        <f>+Categoria_de_Costos!C445</f>
        <v>3000000</v>
      </c>
      <c r="F71" s="96"/>
      <c r="G71" s="97"/>
      <c r="H71" s="91">
        <f>E71*D71</f>
        <v>540000000</v>
      </c>
      <c r="I71" s="749" t="s">
        <v>1550</v>
      </c>
      <c r="J71" s="749"/>
      <c r="K71" s="109" t="s">
        <v>1521</v>
      </c>
      <c r="L71" s="77"/>
    </row>
    <row r="72" spans="1:12" ht="14.25" customHeight="1" x14ac:dyDescent="0.25">
      <c r="B72" s="122" t="s">
        <v>1551</v>
      </c>
      <c r="C72" s="94" t="s">
        <v>24</v>
      </c>
      <c r="D72" s="95">
        <f>+Categoria_de_Costos!C23*1</f>
        <v>18</v>
      </c>
      <c r="E72" s="71">
        <f>Categoria_de_Costos!C457</f>
        <v>6080000</v>
      </c>
      <c r="F72" s="139"/>
      <c r="G72" s="140"/>
      <c r="H72" s="107">
        <f>E72*D72</f>
        <v>109440000</v>
      </c>
      <c r="I72" s="749" t="s">
        <v>1552</v>
      </c>
      <c r="J72" s="749"/>
      <c r="K72" s="109" t="s">
        <v>1553</v>
      </c>
    </row>
    <row r="73" spans="1:12" ht="15" customHeight="1" x14ac:dyDescent="0.25">
      <c r="B73" s="141" t="s">
        <v>1554</v>
      </c>
      <c r="C73" s="98"/>
      <c r="D73" s="99"/>
      <c r="E73" s="72"/>
      <c r="F73" s="72"/>
      <c r="G73" s="128"/>
      <c r="H73" s="100">
        <f>SUM(H69:H72)</f>
        <v>725040000</v>
      </c>
      <c r="I73" s="746"/>
      <c r="J73" s="746"/>
      <c r="K73" s="112"/>
    </row>
    <row r="74" spans="1:12" x14ac:dyDescent="0.25">
      <c r="B74" s="122" t="s">
        <v>1555</v>
      </c>
      <c r="C74" s="108" t="s">
        <v>13</v>
      </c>
      <c r="D74" s="95">
        <v>2</v>
      </c>
      <c r="E74" s="71">
        <f>Categoria_de_Costos!G219</f>
        <v>10469000</v>
      </c>
      <c r="F74" s="96">
        <v>10</v>
      </c>
      <c r="G74" s="97">
        <v>0.8</v>
      </c>
      <c r="H74" s="107">
        <f>D74*E74*F74*G74</f>
        <v>167504000</v>
      </c>
      <c r="I74" s="749" t="s">
        <v>1556</v>
      </c>
      <c r="J74" s="749"/>
      <c r="K74" s="109" t="s">
        <v>1524</v>
      </c>
    </row>
    <row r="75" spans="1:12" ht="14.25" customHeight="1" x14ac:dyDescent="0.25">
      <c r="B75" s="108" t="s">
        <v>15</v>
      </c>
      <c r="C75" s="108" t="s">
        <v>13</v>
      </c>
      <c r="D75" s="95">
        <f>+Categoria_de_Costos!C24*1</f>
        <v>10</v>
      </c>
      <c r="E75" s="71">
        <f>Categoria_de_Costos!G215</f>
        <v>6612000</v>
      </c>
      <c r="F75" s="96">
        <v>10</v>
      </c>
      <c r="G75" s="97">
        <v>0.8</v>
      </c>
      <c r="H75" s="107">
        <f>D75*E75*F75*G75</f>
        <v>528960000</v>
      </c>
      <c r="I75" s="749" t="s">
        <v>1556</v>
      </c>
      <c r="J75" s="749"/>
      <c r="K75" s="109" t="s">
        <v>1524</v>
      </c>
    </row>
    <row r="76" spans="1:12" ht="14.25" customHeight="1" x14ac:dyDescent="0.25">
      <c r="B76" s="141" t="s">
        <v>1557</v>
      </c>
      <c r="C76" s="98"/>
      <c r="D76" s="99"/>
      <c r="E76" s="72"/>
      <c r="F76" s="72"/>
      <c r="G76" s="128"/>
      <c r="H76" s="100">
        <f>SUM(H74:H75)</f>
        <v>696464000</v>
      </c>
      <c r="I76" s="746"/>
      <c r="J76" s="746"/>
      <c r="K76" s="112"/>
    </row>
    <row r="77" spans="1:12" ht="28.5" x14ac:dyDescent="0.25">
      <c r="A77" s="86"/>
      <c r="B77" s="127" t="s">
        <v>1558</v>
      </c>
      <c r="C77" s="94" t="s">
        <v>24</v>
      </c>
      <c r="D77" s="95">
        <f>+Categoria_de_Costos!C22*7</f>
        <v>56</v>
      </c>
      <c r="E77" s="71">
        <f>Categoria_de_Costos!C852*Categoria_de_Costos!K827</f>
        <v>1638000</v>
      </c>
      <c r="F77" s="94"/>
      <c r="G77" s="94"/>
      <c r="H77" s="107">
        <f>E77*D77</f>
        <v>91728000</v>
      </c>
      <c r="I77" s="749" t="s">
        <v>1559</v>
      </c>
      <c r="J77" s="749"/>
      <c r="K77" s="109" t="s">
        <v>1560</v>
      </c>
    </row>
    <row r="78" spans="1:12" ht="28.5" x14ac:dyDescent="0.25">
      <c r="A78" s="86"/>
      <c r="B78" s="127" t="s">
        <v>1561</v>
      </c>
      <c r="C78" s="94" t="s">
        <v>24</v>
      </c>
      <c r="D78" s="95">
        <f>+Categoria_de_Costos!C22*10</f>
        <v>80</v>
      </c>
      <c r="E78" s="71">
        <f>+Categoria_de_Costos!C852*Categoria_de_Costos!K832</f>
        <v>1498000</v>
      </c>
      <c r="F78" s="94"/>
      <c r="G78" s="94"/>
      <c r="H78" s="107">
        <f>E78*D78</f>
        <v>119840000</v>
      </c>
      <c r="I78" s="749" t="s">
        <v>1559</v>
      </c>
      <c r="J78" s="749"/>
      <c r="K78" s="109" t="s">
        <v>1560</v>
      </c>
    </row>
    <row r="79" spans="1:12" ht="28.5" x14ac:dyDescent="0.25">
      <c r="A79" s="86"/>
      <c r="B79" s="127" t="s">
        <v>1562</v>
      </c>
      <c r="C79" s="94" t="s">
        <v>24</v>
      </c>
      <c r="D79" s="109">
        <f>+Categoria_de_Costos!C21*10</f>
        <v>100</v>
      </c>
      <c r="E79" s="71">
        <f>Categoria_de_Costos!D852*Categoria_de_Costos!K827</f>
        <v>1521000</v>
      </c>
      <c r="F79" s="94"/>
      <c r="G79" s="94"/>
      <c r="H79" s="107">
        <f t="shared" ref="H79:H96" si="2">E79*D79</f>
        <v>152100000</v>
      </c>
      <c r="I79" s="749" t="s">
        <v>1559</v>
      </c>
      <c r="J79" s="749"/>
      <c r="K79" s="109" t="s">
        <v>1560</v>
      </c>
    </row>
    <row r="80" spans="1:12" ht="28.5" x14ac:dyDescent="0.25">
      <c r="A80" s="86"/>
      <c r="B80" s="127" t="s">
        <v>1563</v>
      </c>
      <c r="C80" s="94" t="s">
        <v>24</v>
      </c>
      <c r="D80" s="109">
        <f>+Categoria_de_Costos!C21*10</f>
        <v>100</v>
      </c>
      <c r="E80" s="71">
        <f>Categoria_de_Costos!D852*Categoria_de_Costos!K832</f>
        <v>1391000</v>
      </c>
      <c r="F80" s="94"/>
      <c r="G80" s="94"/>
      <c r="H80" s="107">
        <f>E80*D80</f>
        <v>139100000</v>
      </c>
      <c r="I80" s="749" t="s">
        <v>1559</v>
      </c>
      <c r="J80" s="749"/>
      <c r="K80" s="109" t="s">
        <v>1560</v>
      </c>
    </row>
    <row r="81" spans="1:11" ht="28.5" x14ac:dyDescent="0.25">
      <c r="A81" s="86"/>
      <c r="B81" s="127" t="s">
        <v>1564</v>
      </c>
      <c r="C81" s="94" t="s">
        <v>24</v>
      </c>
      <c r="D81" s="95">
        <f>+Categoria_de_Costos!C22*7</f>
        <v>56</v>
      </c>
      <c r="E81" s="71">
        <f>Categoria_de_Costos!E852*Categoria_de_Costos!K827</f>
        <v>1638000</v>
      </c>
      <c r="F81" s="94"/>
      <c r="G81" s="94"/>
      <c r="H81" s="107">
        <f>E81*D81</f>
        <v>91728000</v>
      </c>
      <c r="I81" s="749" t="s">
        <v>1559</v>
      </c>
      <c r="J81" s="749"/>
      <c r="K81" s="109" t="s">
        <v>1560</v>
      </c>
    </row>
    <row r="82" spans="1:11" ht="28.5" x14ac:dyDescent="0.25">
      <c r="A82" s="86"/>
      <c r="B82" s="127" t="s">
        <v>1565</v>
      </c>
      <c r="C82" s="94" t="s">
        <v>24</v>
      </c>
      <c r="D82" s="95">
        <f>+Categoria_de_Costos!C22*10</f>
        <v>80</v>
      </c>
      <c r="E82" s="71">
        <f>Categoria_de_Costos!E852*Categoria_de_Costos!K832</f>
        <v>1498000</v>
      </c>
      <c r="F82" s="94"/>
      <c r="G82" s="94"/>
      <c r="H82" s="107">
        <f>E82*D82</f>
        <v>119840000</v>
      </c>
      <c r="I82" s="749" t="s">
        <v>1559</v>
      </c>
      <c r="J82" s="749"/>
      <c r="K82" s="109" t="s">
        <v>1560</v>
      </c>
    </row>
    <row r="83" spans="1:11" ht="28.5" x14ac:dyDescent="0.25">
      <c r="A83" s="86"/>
      <c r="B83" s="127" t="s">
        <v>1566</v>
      </c>
      <c r="C83" s="108" t="s">
        <v>24</v>
      </c>
      <c r="D83" s="95">
        <f>+Categoria_de_Costos!C21*1</f>
        <v>10</v>
      </c>
      <c r="E83" s="71">
        <f>Categoria_de_Costos!F852*Categoria_de_Costos!K827</f>
        <v>1521000</v>
      </c>
      <c r="F83" s="94"/>
      <c r="G83" s="94"/>
      <c r="H83" s="107">
        <f t="shared" si="2"/>
        <v>15210000</v>
      </c>
      <c r="I83" s="749" t="s">
        <v>1559</v>
      </c>
      <c r="J83" s="749"/>
      <c r="K83" s="109" t="s">
        <v>1560</v>
      </c>
    </row>
    <row r="84" spans="1:11" ht="28.5" x14ac:dyDescent="0.25">
      <c r="A84" s="86"/>
      <c r="B84" s="127" t="s">
        <v>1567</v>
      </c>
      <c r="C84" s="108" t="s">
        <v>24</v>
      </c>
      <c r="D84" s="95">
        <f>+Categoria_de_Costos!C21*1</f>
        <v>10</v>
      </c>
      <c r="E84" s="71">
        <f>Categoria_de_Costos!F852*Categoria_de_Costos!K832</f>
        <v>1391000</v>
      </c>
      <c r="F84" s="94"/>
      <c r="G84" s="94"/>
      <c r="H84" s="107">
        <f t="shared" si="2"/>
        <v>13910000</v>
      </c>
      <c r="I84" s="749" t="s">
        <v>1559</v>
      </c>
      <c r="J84" s="749"/>
      <c r="K84" s="109" t="s">
        <v>1560</v>
      </c>
    </row>
    <row r="85" spans="1:11" ht="41.25" customHeight="1" x14ac:dyDescent="0.25">
      <c r="A85" s="86"/>
      <c r="B85" s="127" t="s">
        <v>1568</v>
      </c>
      <c r="C85" s="108" t="s">
        <v>24</v>
      </c>
      <c r="D85" s="95">
        <f>+Categoria_de_Costos!C21*1</f>
        <v>10</v>
      </c>
      <c r="E85" s="71">
        <f>Categoria_de_Costos!G852*Categoria_de_Costos!K827</f>
        <v>1521000</v>
      </c>
      <c r="F85" s="96"/>
      <c r="G85" s="97"/>
      <c r="H85" s="107">
        <f t="shared" si="2"/>
        <v>15210000</v>
      </c>
      <c r="I85" s="749" t="s">
        <v>1559</v>
      </c>
      <c r="J85" s="749"/>
      <c r="K85" s="109" t="s">
        <v>1560</v>
      </c>
    </row>
    <row r="86" spans="1:11" ht="28.5" x14ac:dyDescent="0.25">
      <c r="A86" s="86"/>
      <c r="B86" s="127" t="s">
        <v>1569</v>
      </c>
      <c r="C86" s="108" t="s">
        <v>24</v>
      </c>
      <c r="D86" s="95">
        <f>+Categoria_de_Costos!C21*1</f>
        <v>10</v>
      </c>
      <c r="E86" s="71">
        <f>Categoria_de_Costos!G852*Categoria_de_Costos!K832</f>
        <v>1391000</v>
      </c>
      <c r="F86" s="96"/>
      <c r="G86" s="97"/>
      <c r="H86" s="107">
        <f t="shared" si="2"/>
        <v>13910000</v>
      </c>
      <c r="I86" s="749" t="s">
        <v>1559</v>
      </c>
      <c r="J86" s="749"/>
      <c r="K86" s="109" t="s">
        <v>1560</v>
      </c>
    </row>
    <row r="87" spans="1:11" ht="28.5" x14ac:dyDescent="0.25">
      <c r="A87" s="86"/>
      <c r="B87" s="127" t="s">
        <v>1570</v>
      </c>
      <c r="C87" s="94" t="s">
        <v>24</v>
      </c>
      <c r="D87" s="95">
        <f>+Categoria_de_Costos!C22*7</f>
        <v>56</v>
      </c>
      <c r="E87" s="108">
        <f>Categoria_de_Costos!C820*Categoria_de_Costos!K827</f>
        <v>3094650</v>
      </c>
      <c r="F87" s="96"/>
      <c r="G87" s="97"/>
      <c r="H87" s="107">
        <f t="shared" si="2"/>
        <v>173300400</v>
      </c>
      <c r="I87" s="749" t="s">
        <v>1552</v>
      </c>
      <c r="J87" s="749"/>
      <c r="K87" s="109" t="s">
        <v>1571</v>
      </c>
    </row>
    <row r="88" spans="1:11" ht="36.75" customHeight="1" x14ac:dyDescent="0.25">
      <c r="A88" s="86"/>
      <c r="B88" s="127" t="s">
        <v>1572</v>
      </c>
      <c r="C88" s="94" t="s">
        <v>24</v>
      </c>
      <c r="D88" s="95">
        <f>+Categoria_de_Costos!C22*10</f>
        <v>80</v>
      </c>
      <c r="E88" s="108">
        <f>Categoria_de_Costos!C820*Categoria_de_Costos!K832</f>
        <v>2830150</v>
      </c>
      <c r="F88" s="96"/>
      <c r="G88" s="97"/>
      <c r="H88" s="107">
        <f t="shared" si="2"/>
        <v>226412000</v>
      </c>
      <c r="I88" s="749" t="s">
        <v>1552</v>
      </c>
      <c r="J88" s="749"/>
      <c r="K88" s="109" t="s">
        <v>1571</v>
      </c>
    </row>
    <row r="89" spans="1:11" ht="28.5" x14ac:dyDescent="0.25">
      <c r="A89" s="86"/>
      <c r="B89" s="127" t="s">
        <v>1573</v>
      </c>
      <c r="C89" s="94" t="s">
        <v>24</v>
      </c>
      <c r="D89" s="109">
        <f>+Categoria_de_Costos!C21*10</f>
        <v>100</v>
      </c>
      <c r="E89" s="108">
        <f>Categoria_de_Costos!D820*Categoria_de_Costos!K827</f>
        <v>2626650</v>
      </c>
      <c r="F89" s="96"/>
      <c r="G89" s="97"/>
      <c r="H89" s="107">
        <f t="shared" si="2"/>
        <v>262665000</v>
      </c>
      <c r="I89" s="749" t="s">
        <v>1552</v>
      </c>
      <c r="J89" s="749"/>
      <c r="K89" s="109" t="s">
        <v>1571</v>
      </c>
    </row>
    <row r="90" spans="1:11" ht="31.5" customHeight="1" x14ac:dyDescent="0.25">
      <c r="A90" s="86"/>
      <c r="B90" s="127" t="s">
        <v>1574</v>
      </c>
      <c r="C90" s="94" t="s">
        <v>24</v>
      </c>
      <c r="D90" s="109">
        <f>+Categoria_de_Costos!C21*10</f>
        <v>100</v>
      </c>
      <c r="E90" s="108">
        <f>Categoria_de_Costos!D820*Categoria_de_Costos!K832</f>
        <v>2402150</v>
      </c>
      <c r="F90" s="96"/>
      <c r="G90" s="97"/>
      <c r="H90" s="107">
        <f t="shared" si="2"/>
        <v>240215000</v>
      </c>
      <c r="I90" s="749" t="s">
        <v>1552</v>
      </c>
      <c r="J90" s="749"/>
      <c r="K90" s="109" t="s">
        <v>1571</v>
      </c>
    </row>
    <row r="91" spans="1:11" ht="28.5" x14ac:dyDescent="0.25">
      <c r="A91" s="86"/>
      <c r="B91" s="127" t="s">
        <v>1575</v>
      </c>
      <c r="C91" s="94" t="s">
        <v>24</v>
      </c>
      <c r="D91" s="95">
        <f>+Categoria_de_Costos!C22*7</f>
        <v>56</v>
      </c>
      <c r="E91" s="108">
        <f>Categoria_de_Costos!E820*Categoria_de_Costos!K827</f>
        <v>3591900</v>
      </c>
      <c r="F91" s="96"/>
      <c r="G91" s="97"/>
      <c r="H91" s="107">
        <f t="shared" si="2"/>
        <v>201146400</v>
      </c>
      <c r="I91" s="749" t="s">
        <v>1552</v>
      </c>
      <c r="J91" s="749"/>
      <c r="K91" s="109" t="s">
        <v>1571</v>
      </c>
    </row>
    <row r="92" spans="1:11" ht="29.25" customHeight="1" x14ac:dyDescent="0.25">
      <c r="A92" s="86"/>
      <c r="B92" s="127" t="s">
        <v>1576</v>
      </c>
      <c r="C92" s="108" t="s">
        <v>24</v>
      </c>
      <c r="D92" s="95">
        <f>+Categoria_de_Costos!C22*10</f>
        <v>80</v>
      </c>
      <c r="E92" s="108">
        <f>Categoria_de_Costos!F820*Categoria_de_Costos!K832</f>
        <v>1786900</v>
      </c>
      <c r="F92" s="96"/>
      <c r="G92" s="97"/>
      <c r="H92" s="107">
        <f t="shared" si="2"/>
        <v>142952000</v>
      </c>
      <c r="I92" s="749" t="s">
        <v>1552</v>
      </c>
      <c r="J92" s="749"/>
      <c r="K92" s="109" t="s">
        <v>1571</v>
      </c>
    </row>
    <row r="93" spans="1:11" ht="27" customHeight="1" x14ac:dyDescent="0.25">
      <c r="A93" s="86"/>
      <c r="B93" s="127" t="s">
        <v>1577</v>
      </c>
      <c r="C93" s="108" t="s">
        <v>24</v>
      </c>
      <c r="D93" s="109">
        <f>+Categoria_de_Costos!C21*10</f>
        <v>100</v>
      </c>
      <c r="E93" s="108">
        <f>+Categoria_de_Costos!G820*Categoria_de_Costos!K827</f>
        <v>1427400</v>
      </c>
      <c r="F93" s="96"/>
      <c r="G93" s="97"/>
      <c r="H93" s="107">
        <f t="shared" si="2"/>
        <v>142740000</v>
      </c>
      <c r="I93" s="749" t="s">
        <v>1552</v>
      </c>
      <c r="J93" s="749"/>
      <c r="K93" s="109" t="s">
        <v>1571</v>
      </c>
    </row>
    <row r="94" spans="1:11" ht="27.75" customHeight="1" x14ac:dyDescent="0.25">
      <c r="A94" s="86"/>
      <c r="B94" s="127" t="s">
        <v>1578</v>
      </c>
      <c r="C94" s="108" t="s">
        <v>24</v>
      </c>
      <c r="D94" s="109">
        <f>+Categoria_de_Costos!C21*10</f>
        <v>100</v>
      </c>
      <c r="E94" s="108">
        <f>+Categoria_de_Costos!G820*Categoria_de_Costos!K832</f>
        <v>1305400</v>
      </c>
      <c r="F94" s="96"/>
      <c r="G94" s="97"/>
      <c r="H94" s="107">
        <f t="shared" si="2"/>
        <v>130540000</v>
      </c>
      <c r="I94" s="749" t="s">
        <v>1552</v>
      </c>
      <c r="J94" s="749"/>
      <c r="K94" s="109" t="s">
        <v>1571</v>
      </c>
    </row>
    <row r="95" spans="1:11" ht="20.25" customHeight="1" x14ac:dyDescent="0.25">
      <c r="B95" s="108" t="s">
        <v>1579</v>
      </c>
      <c r="C95" s="108" t="s">
        <v>24</v>
      </c>
      <c r="D95" s="95">
        <f>+Categoria_de_Costos!C21*1</f>
        <v>10</v>
      </c>
      <c r="E95" s="108">
        <f>+Categoria_de_Costos!C1216*Categoria_de_Costos!D1216</f>
        <v>15748000</v>
      </c>
      <c r="F95" s="96"/>
      <c r="G95" s="97"/>
      <c r="H95" s="107">
        <f t="shared" si="2"/>
        <v>157480000</v>
      </c>
      <c r="I95" s="749" t="s">
        <v>1580</v>
      </c>
      <c r="J95" s="749"/>
      <c r="K95" s="109" t="s">
        <v>1581</v>
      </c>
    </row>
    <row r="96" spans="1:11" ht="19.5" customHeight="1" x14ac:dyDescent="0.25">
      <c r="B96" s="108" t="s">
        <v>1582</v>
      </c>
      <c r="C96" s="108" t="s">
        <v>24</v>
      </c>
      <c r="D96" s="95">
        <f>+Categoria_de_Costos!C21*1</f>
        <v>10</v>
      </c>
      <c r="E96" s="108">
        <f>+Categoria_de_Costos!C1216*Categoria_de_Costos!D1217</f>
        <v>14508000</v>
      </c>
      <c r="F96" s="96"/>
      <c r="G96" s="97"/>
      <c r="H96" s="107">
        <f t="shared" si="2"/>
        <v>145080000</v>
      </c>
      <c r="I96" s="749" t="s">
        <v>1580</v>
      </c>
      <c r="J96" s="749"/>
      <c r="K96" s="109" t="s">
        <v>1581</v>
      </c>
    </row>
    <row r="97" spans="2:11" ht="25.5" customHeight="1" x14ac:dyDescent="0.25">
      <c r="B97" s="108" t="s">
        <v>1583</v>
      </c>
      <c r="C97" s="108" t="s">
        <v>24</v>
      </c>
      <c r="D97" s="109">
        <f>+Categoria_de_Costos!C24*30</f>
        <v>300</v>
      </c>
      <c r="E97" s="71">
        <f>Categoria_de_Costos!C1170</f>
        <v>960000</v>
      </c>
      <c r="F97" s="96"/>
      <c r="G97" s="97"/>
      <c r="H97" s="107">
        <f>E97*D97</f>
        <v>288000000</v>
      </c>
      <c r="I97" s="749" t="s">
        <v>1584</v>
      </c>
      <c r="J97" s="749"/>
      <c r="K97" s="109" t="s">
        <v>1585</v>
      </c>
    </row>
    <row r="98" spans="2:11" ht="15" x14ac:dyDescent="0.25">
      <c r="B98" s="141" t="s">
        <v>1586</v>
      </c>
      <c r="C98" s="98"/>
      <c r="D98" s="99"/>
      <c r="E98" s="72"/>
      <c r="F98" s="72"/>
      <c r="G98" s="128"/>
      <c r="H98" s="100">
        <f>SUM(H77:H97)</f>
        <v>2883106800</v>
      </c>
      <c r="I98" s="746"/>
      <c r="J98" s="746"/>
      <c r="K98" s="112"/>
    </row>
    <row r="99" spans="2:11" x14ac:dyDescent="0.25">
      <c r="B99" s="101" t="s">
        <v>1587</v>
      </c>
      <c r="C99" s="102" t="s">
        <v>24</v>
      </c>
      <c r="D99" s="95">
        <v>10</v>
      </c>
      <c r="E99" s="142">
        <f>+Categoria_de_Costos!E629</f>
        <v>89500000</v>
      </c>
      <c r="F99" s="104"/>
      <c r="G99" s="105"/>
      <c r="H99" s="106">
        <f>D99*E99</f>
        <v>895000000</v>
      </c>
      <c r="I99" s="749" t="s">
        <v>1588</v>
      </c>
      <c r="J99" s="749"/>
      <c r="K99" s="113" t="s">
        <v>1589</v>
      </c>
    </row>
    <row r="100" spans="2:11" ht="15" x14ac:dyDescent="0.25">
      <c r="B100" s="92" t="s">
        <v>1530</v>
      </c>
      <c r="C100" s="98"/>
      <c r="D100" s="98"/>
      <c r="E100" s="98"/>
      <c r="F100" s="98"/>
      <c r="G100" s="98"/>
      <c r="H100" s="143">
        <f>SUM(H99)</f>
        <v>895000000</v>
      </c>
      <c r="I100" s="746"/>
      <c r="J100" s="746"/>
      <c r="K100" s="138"/>
    </row>
    <row r="101" spans="2:11" x14ac:dyDescent="0.25">
      <c r="B101" s="101" t="s">
        <v>19</v>
      </c>
      <c r="C101" s="102" t="s">
        <v>22</v>
      </c>
      <c r="D101" s="95">
        <f>+D74*Categoria_de_Costos!C24</f>
        <v>20</v>
      </c>
      <c r="E101" s="103">
        <f>Categoria_de_Costos!C296</f>
        <v>830000</v>
      </c>
      <c r="F101" s="104"/>
      <c r="G101" s="105">
        <v>0.8</v>
      </c>
      <c r="H101" s="107">
        <f>E101*D101*G101</f>
        <v>13280000</v>
      </c>
      <c r="I101" s="749" t="s">
        <v>1556</v>
      </c>
      <c r="J101" s="749"/>
      <c r="K101" s="123" t="s">
        <v>1531</v>
      </c>
    </row>
    <row r="102" spans="2:11" ht="16.5" customHeight="1" x14ac:dyDescent="0.25">
      <c r="B102" s="101" t="s">
        <v>16</v>
      </c>
      <c r="C102" s="102" t="s">
        <v>1532</v>
      </c>
      <c r="D102" s="95">
        <f>+D101*3</f>
        <v>60</v>
      </c>
      <c r="E102" s="103">
        <f>+Categoria_de_Costos!G256</f>
        <v>716571.99506880005</v>
      </c>
      <c r="F102" s="96"/>
      <c r="G102" s="105">
        <v>0.8</v>
      </c>
      <c r="H102" s="107">
        <f>E102*D102*G102</f>
        <v>34395455.763302408</v>
      </c>
      <c r="I102" s="749" t="s">
        <v>1556</v>
      </c>
      <c r="J102" s="749"/>
      <c r="K102" s="109" t="s">
        <v>1533</v>
      </c>
    </row>
    <row r="103" spans="2:11" ht="15.75" customHeight="1" x14ac:dyDescent="0.25">
      <c r="B103" s="101" t="s">
        <v>1534</v>
      </c>
      <c r="C103" s="102" t="s">
        <v>18</v>
      </c>
      <c r="D103" s="95">
        <f>+D75</f>
        <v>10</v>
      </c>
      <c r="E103" s="103">
        <f>+Categoria_de_Costos!C348</f>
        <v>710000</v>
      </c>
      <c r="F103" s="139">
        <v>10</v>
      </c>
      <c r="G103" s="105">
        <v>0.8</v>
      </c>
      <c r="H103" s="107">
        <f>+D103*E103*F103*G103</f>
        <v>56800000</v>
      </c>
      <c r="I103" s="749" t="s">
        <v>1556</v>
      </c>
      <c r="J103" s="749"/>
      <c r="K103" s="109" t="s">
        <v>1535</v>
      </c>
    </row>
    <row r="104" spans="2:11" ht="15" x14ac:dyDescent="0.25">
      <c r="B104" s="92" t="s">
        <v>1536</v>
      </c>
      <c r="C104" s="98"/>
      <c r="D104" s="99"/>
      <c r="E104" s="72"/>
      <c r="F104" s="72"/>
      <c r="G104" s="128"/>
      <c r="H104" s="100">
        <f>SUM(H101:H103)</f>
        <v>104475455.76330242</v>
      </c>
      <c r="I104" s="746"/>
      <c r="J104" s="746"/>
      <c r="K104" s="112"/>
    </row>
    <row r="105" spans="2:11" ht="15" customHeight="1" x14ac:dyDescent="0.25">
      <c r="B105" s="108" t="s">
        <v>1590</v>
      </c>
      <c r="C105" s="108" t="s">
        <v>13</v>
      </c>
      <c r="D105" s="152">
        <f>+Categoria_de_Costos!F170</f>
        <v>18.396599999999999</v>
      </c>
      <c r="E105" s="71">
        <f>+Categoria_de_Costos!$G$209+Categoria_de_Costos!$C$353</f>
        <v>5021000</v>
      </c>
      <c r="F105" s="96">
        <v>10</v>
      </c>
      <c r="G105" s="140"/>
      <c r="H105" s="91">
        <f t="shared" ref="H105:H122" si="3">+D105*E105*F105</f>
        <v>923693286</v>
      </c>
      <c r="I105" s="749" t="s">
        <v>1556</v>
      </c>
      <c r="J105" s="749"/>
      <c r="K105" s="109" t="s">
        <v>1591</v>
      </c>
    </row>
    <row r="106" spans="2:11" ht="15" customHeight="1" x14ac:dyDescent="0.25">
      <c r="B106" s="108" t="s">
        <v>1592</v>
      </c>
      <c r="C106" s="108" t="s">
        <v>13</v>
      </c>
      <c r="D106" s="152">
        <f>+Categoria_de_Costos!F171</f>
        <v>20.790288021436009</v>
      </c>
      <c r="E106" s="71">
        <f>+Categoria_de_Costos!$G$209+Categoria_de_Costos!$C$353</f>
        <v>5021000</v>
      </c>
      <c r="F106" s="96">
        <v>10</v>
      </c>
      <c r="G106" s="97"/>
      <c r="H106" s="91">
        <f t="shared" si="3"/>
        <v>1043880361.5563021</v>
      </c>
      <c r="I106" s="749" t="s">
        <v>1556</v>
      </c>
      <c r="J106" s="749"/>
      <c r="K106" s="109" t="s">
        <v>1591</v>
      </c>
    </row>
    <row r="107" spans="2:11" ht="15" customHeight="1" x14ac:dyDescent="0.25">
      <c r="B107" s="108" t="s">
        <v>1593</v>
      </c>
      <c r="C107" s="108" t="s">
        <v>13</v>
      </c>
      <c r="D107" s="152">
        <f>+Categoria_de_Costos!F172</f>
        <v>23.495432635066567</v>
      </c>
      <c r="E107" s="71">
        <f>+Categoria_de_Costos!$G$209+Categoria_de_Costos!$C$353</f>
        <v>5021000</v>
      </c>
      <c r="F107" s="96">
        <v>10</v>
      </c>
      <c r="G107" s="97"/>
      <c r="H107" s="91">
        <f t="shared" si="3"/>
        <v>1179705672.6066923</v>
      </c>
      <c r="I107" s="749" t="s">
        <v>1556</v>
      </c>
      <c r="J107" s="749"/>
      <c r="K107" s="109" t="s">
        <v>1591</v>
      </c>
    </row>
    <row r="108" spans="2:11" ht="15" customHeight="1" x14ac:dyDescent="0.25">
      <c r="B108" s="108" t="s">
        <v>1594</v>
      </c>
      <c r="C108" s="108" t="s">
        <v>13</v>
      </c>
      <c r="D108" s="152">
        <f>+Categoria_de_Costos!F173</f>
        <v>26.552559259389298</v>
      </c>
      <c r="E108" s="71">
        <f>+Categoria_de_Costos!$G$209+Categoria_de_Costos!$C$353</f>
        <v>5021000</v>
      </c>
      <c r="F108" s="96">
        <v>10</v>
      </c>
      <c r="G108" s="97"/>
      <c r="H108" s="91">
        <f t="shared" si="3"/>
        <v>1333204000.4139366</v>
      </c>
      <c r="I108" s="749" t="s">
        <v>1556</v>
      </c>
      <c r="J108" s="749"/>
      <c r="K108" s="109" t="s">
        <v>1591</v>
      </c>
    </row>
    <row r="109" spans="2:11" ht="15" customHeight="1" x14ac:dyDescent="0.25">
      <c r="B109" s="108" t="s">
        <v>1595</v>
      </c>
      <c r="C109" s="108" t="s">
        <v>13</v>
      </c>
      <c r="D109" s="152">
        <f>+Categoria_de_Costos!F174</f>
        <v>30.007466309478442</v>
      </c>
      <c r="E109" s="71">
        <f>+Categoria_de_Costos!$G$209+Categoria_de_Costos!$C$353</f>
        <v>5021000</v>
      </c>
      <c r="F109" s="96">
        <v>10</v>
      </c>
      <c r="G109" s="97"/>
      <c r="H109" s="91">
        <f t="shared" si="3"/>
        <v>1506674883.3989124</v>
      </c>
      <c r="I109" s="749" t="s">
        <v>1556</v>
      </c>
      <c r="J109" s="749"/>
      <c r="K109" s="109" t="s">
        <v>1591</v>
      </c>
    </row>
    <row r="110" spans="2:11" ht="15" customHeight="1" x14ac:dyDescent="0.25">
      <c r="B110" s="108" t="s">
        <v>1596</v>
      </c>
      <c r="C110" s="108" t="s">
        <v>13</v>
      </c>
      <c r="D110" s="152">
        <f>+Categoria_de_Costos!F175</f>
        <v>33.911911297065444</v>
      </c>
      <c r="E110" s="71">
        <f>+Categoria_de_Costos!$G$209+Categoria_de_Costos!$C$353</f>
        <v>5021000</v>
      </c>
      <c r="F110" s="96">
        <v>10</v>
      </c>
      <c r="G110" s="97"/>
      <c r="H110" s="91">
        <f t="shared" si="3"/>
        <v>1702717066.225656</v>
      </c>
      <c r="I110" s="749" t="s">
        <v>1556</v>
      </c>
      <c r="J110" s="749"/>
      <c r="K110" s="109" t="s">
        <v>1591</v>
      </c>
    </row>
    <row r="111" spans="2:11" ht="15" customHeight="1" x14ac:dyDescent="0.25">
      <c r="B111" s="108" t="s">
        <v>1597</v>
      </c>
      <c r="C111" s="108" t="s">
        <v>13</v>
      </c>
      <c r="D111" s="152">
        <f>+Categoria_de_Costos!F176</f>
        <v>38.324386203069061</v>
      </c>
      <c r="E111" s="71">
        <f>+Categoria_de_Costos!$G$209+Categoria_de_Costos!$C$353</f>
        <v>5021000</v>
      </c>
      <c r="F111" s="96">
        <v>10</v>
      </c>
      <c r="G111" s="97"/>
      <c r="H111" s="91">
        <f t="shared" si="3"/>
        <v>1924267431.2560976</v>
      </c>
      <c r="I111" s="749" t="s">
        <v>1556</v>
      </c>
      <c r="J111" s="749"/>
      <c r="K111" s="109" t="s">
        <v>1591</v>
      </c>
    </row>
    <row r="112" spans="2:11" ht="15" customHeight="1" x14ac:dyDescent="0.25">
      <c r="B112" s="108" t="s">
        <v>1598</v>
      </c>
      <c r="C112" s="108" t="s">
        <v>13</v>
      </c>
      <c r="D112" s="152">
        <f>+Categoria_de_Costos!F177</f>
        <v>43.310993738329593</v>
      </c>
      <c r="E112" s="71">
        <f>+Categoria_de_Costos!$G$209+Categoria_de_Costos!$C$353</f>
        <v>5021000</v>
      </c>
      <c r="F112" s="96">
        <v>10</v>
      </c>
      <c r="G112" s="97"/>
      <c r="H112" s="91">
        <f t="shared" si="3"/>
        <v>2174644995.6015291</v>
      </c>
      <c r="I112" s="749" t="s">
        <v>1556</v>
      </c>
      <c r="J112" s="749"/>
      <c r="K112" s="109" t="s">
        <v>1591</v>
      </c>
    </row>
    <row r="113" spans="2:12" ht="15" customHeight="1" x14ac:dyDescent="0.25">
      <c r="B113" s="108" t="s">
        <v>1599</v>
      </c>
      <c r="C113" s="108" t="s">
        <v>13</v>
      </c>
      <c r="D113" s="152">
        <f>+Categoria_de_Costos!F178</f>
        <v>48.946437619695146</v>
      </c>
      <c r="E113" s="71">
        <f>+Categoria_de_Costos!$G$209+Categoria_de_Costos!$C$353</f>
        <v>5021000</v>
      </c>
      <c r="F113" s="96">
        <v>10</v>
      </c>
      <c r="G113" s="97"/>
      <c r="H113" s="91">
        <f t="shared" si="3"/>
        <v>2457600632.8848934</v>
      </c>
      <c r="I113" s="749" t="s">
        <v>1556</v>
      </c>
      <c r="J113" s="749"/>
      <c r="K113" s="109" t="s">
        <v>1591</v>
      </c>
    </row>
    <row r="114" spans="2:12" ht="15" customHeight="1" x14ac:dyDescent="0.25">
      <c r="B114" s="108" t="s">
        <v>1600</v>
      </c>
      <c r="C114" s="108" t="s">
        <v>13</v>
      </c>
      <c r="D114" s="152">
        <f>+Categoria_de_Costos!F179</f>
        <v>55.315141696656596</v>
      </c>
      <c r="E114" s="71">
        <f>+Categoria_de_Costos!$G$209+Categoria_de_Costos!$C$353</f>
        <v>5021000</v>
      </c>
      <c r="F114" s="96">
        <v>10</v>
      </c>
      <c r="G114" s="97"/>
      <c r="H114" s="91">
        <f t="shared" si="3"/>
        <v>2777373264.589128</v>
      </c>
      <c r="I114" s="749" t="s">
        <v>1556</v>
      </c>
      <c r="J114" s="749"/>
      <c r="K114" s="109" t="s">
        <v>1591</v>
      </c>
    </row>
    <row r="115" spans="2:12" ht="15" customHeight="1" x14ac:dyDescent="0.25">
      <c r="B115" s="108" t="s">
        <v>1601</v>
      </c>
      <c r="C115" s="108" t="s">
        <v>13</v>
      </c>
      <c r="D115" s="152">
        <f>+Categoria_de_Costos!F180</f>
        <v>62.512514694021462</v>
      </c>
      <c r="E115" s="71">
        <f>+Categoria_de_Costos!$G$209+Categoria_de_Costos!$C$353</f>
        <v>5021000</v>
      </c>
      <c r="F115" s="96">
        <v>10</v>
      </c>
      <c r="G115" s="97"/>
      <c r="H115" s="91">
        <f t="shared" si="3"/>
        <v>3138753362.7868176</v>
      </c>
      <c r="I115" s="749" t="s">
        <v>1556</v>
      </c>
      <c r="J115" s="749"/>
      <c r="K115" s="109" t="s">
        <v>1591</v>
      </c>
    </row>
    <row r="116" spans="2:12" ht="15" customHeight="1" x14ac:dyDescent="0.25">
      <c r="B116" s="108" t="s">
        <v>1602</v>
      </c>
      <c r="C116" s="108" t="s">
        <v>13</v>
      </c>
      <c r="D116" s="152">
        <f>+Categoria_de_Costos!F181</f>
        <v>70.646379517571546</v>
      </c>
      <c r="E116" s="71">
        <f>+Categoria_de_Costos!$G$209+Categoria_de_Costos!$C$353</f>
        <v>5021000</v>
      </c>
      <c r="F116" s="96">
        <v>10</v>
      </c>
      <c r="G116" s="97"/>
      <c r="H116" s="91">
        <f t="shared" si="3"/>
        <v>3547154715.5772676</v>
      </c>
      <c r="I116" s="749" t="s">
        <v>1556</v>
      </c>
      <c r="J116" s="749"/>
      <c r="K116" s="109" t="s">
        <v>1591</v>
      </c>
    </row>
    <row r="117" spans="2:12" ht="15" customHeight="1" x14ac:dyDescent="0.25">
      <c r="B117" s="108" t="s">
        <v>1603</v>
      </c>
      <c r="C117" s="108" t="s">
        <v>13</v>
      </c>
      <c r="D117" s="152">
        <f>+Categoria_de_Costos!F182</f>
        <v>79.838588534946126</v>
      </c>
      <c r="E117" s="71">
        <f>+Categoria_de_Costos!$G$209+Categoria_de_Costos!$C$353</f>
        <v>5021000</v>
      </c>
      <c r="F117" s="96">
        <v>10</v>
      </c>
      <c r="G117" s="97"/>
      <c r="H117" s="91">
        <f t="shared" si="3"/>
        <v>4008695530.3396454</v>
      </c>
      <c r="I117" s="749" t="s">
        <v>1556</v>
      </c>
      <c r="J117" s="749"/>
      <c r="K117" s="109" t="s">
        <v>1591</v>
      </c>
    </row>
    <row r="118" spans="2:12" ht="15" customHeight="1" x14ac:dyDescent="0.25">
      <c r="B118" s="108" t="s">
        <v>1604</v>
      </c>
      <c r="C118" s="108" t="s">
        <v>13</v>
      </c>
      <c r="D118" s="152">
        <f>+Categoria_de_Costos!F183</f>
        <v>90.226849030062553</v>
      </c>
      <c r="E118" s="71">
        <f>+Categoria_de_Costos!$G$209+Categoria_de_Costos!$C$353</f>
        <v>5021000</v>
      </c>
      <c r="F118" s="96">
        <v>10</v>
      </c>
      <c r="G118" s="97"/>
      <c r="H118" s="91">
        <f t="shared" si="3"/>
        <v>4530290089.7994404</v>
      </c>
      <c r="I118" s="749" t="s">
        <v>1556</v>
      </c>
      <c r="J118" s="749"/>
      <c r="K118" s="109" t="s">
        <v>1591</v>
      </c>
    </row>
    <row r="119" spans="2:12" ht="15" customHeight="1" x14ac:dyDescent="0.25">
      <c r="B119" s="108" t="s">
        <v>1605</v>
      </c>
      <c r="C119" s="108" t="s">
        <v>13</v>
      </c>
      <c r="D119" s="152">
        <f>+Categoria_de_Costos!F184</f>
        <v>101.96678617796901</v>
      </c>
      <c r="E119" s="71">
        <f>+Categoria_de_Costos!$G$209+Categoria_de_Costos!$C$353</f>
        <v>5021000</v>
      </c>
      <c r="F119" s="96">
        <v>10</v>
      </c>
      <c r="G119" s="97"/>
      <c r="H119" s="91">
        <f t="shared" si="3"/>
        <v>5119752333.9958239</v>
      </c>
      <c r="I119" s="749" t="s">
        <v>1556</v>
      </c>
      <c r="J119" s="749"/>
      <c r="K119" s="109" t="s">
        <v>1591</v>
      </c>
    </row>
    <row r="120" spans="2:12" ht="15" customHeight="1" x14ac:dyDescent="0.25">
      <c r="B120" s="108" t="s">
        <v>1606</v>
      </c>
      <c r="C120" s="108" t="s">
        <v>13</v>
      </c>
      <c r="D120" s="152">
        <f>+Categoria_de_Costos!F185</f>
        <v>115.2342744452864</v>
      </c>
      <c r="E120" s="71">
        <f>+Categoria_de_Costos!$G$209+Categoria_de_Costos!$C$353</f>
        <v>5021000</v>
      </c>
      <c r="F120" s="96">
        <v>10</v>
      </c>
      <c r="G120" s="97"/>
      <c r="H120" s="91">
        <f t="shared" si="3"/>
        <v>5785912919.897831</v>
      </c>
      <c r="I120" s="749" t="s">
        <v>1556</v>
      </c>
      <c r="J120" s="749"/>
      <c r="K120" s="109" t="s">
        <v>1591</v>
      </c>
    </row>
    <row r="121" spans="2:12" ht="15" customHeight="1" x14ac:dyDescent="0.25">
      <c r="B121" s="108" t="s">
        <v>1607</v>
      </c>
      <c r="C121" s="108" t="s">
        <v>13</v>
      </c>
      <c r="D121" s="152">
        <f>+Categoria_de_Costos!F186</f>
        <v>130.22807234264525</v>
      </c>
      <c r="E121" s="71">
        <f>+Categoria_de_Costos!$G$209+Categoria_de_Costos!$C$353</f>
        <v>5021000</v>
      </c>
      <c r="F121" s="96">
        <v>10</v>
      </c>
      <c r="G121" s="97"/>
      <c r="H121" s="91">
        <f t="shared" si="3"/>
        <v>6538751512.3242178</v>
      </c>
      <c r="I121" s="749" t="s">
        <v>1556</v>
      </c>
      <c r="J121" s="749"/>
      <c r="K121" s="109" t="s">
        <v>1591</v>
      </c>
    </row>
    <row r="122" spans="2:12" ht="15" customHeight="1" x14ac:dyDescent="0.25">
      <c r="B122" s="108" t="s">
        <v>1608</v>
      </c>
      <c r="C122" s="108" t="s">
        <v>13</v>
      </c>
      <c r="D122" s="152">
        <f>+Categoria_de_Costos!F187</f>
        <v>147.1728</v>
      </c>
      <c r="E122" s="71">
        <f>+Categoria_de_Costos!$G$209+Categoria_de_Costos!$C$353</f>
        <v>5021000</v>
      </c>
      <c r="F122" s="96">
        <v>10</v>
      </c>
      <c r="G122" s="97"/>
      <c r="H122" s="91">
        <f t="shared" si="3"/>
        <v>7389546288</v>
      </c>
      <c r="I122" s="749" t="s">
        <v>1556</v>
      </c>
      <c r="J122" s="749"/>
      <c r="K122" s="109" t="s">
        <v>1591</v>
      </c>
    </row>
    <row r="123" spans="2:12" x14ac:dyDescent="0.25">
      <c r="B123" s="754" t="s">
        <v>1609</v>
      </c>
      <c r="C123" s="755"/>
      <c r="D123" s="755"/>
      <c r="E123" s="755"/>
      <c r="F123" s="755"/>
      <c r="G123" s="756"/>
      <c r="H123" s="110" t="s">
        <v>1538</v>
      </c>
    </row>
    <row r="124" spans="2:12" ht="15" x14ac:dyDescent="0.25">
      <c r="B124" s="751" t="s">
        <v>1610</v>
      </c>
      <c r="C124" s="751"/>
      <c r="D124" s="751"/>
      <c r="E124" s="751"/>
      <c r="F124" s="751"/>
      <c r="G124" s="751"/>
      <c r="H124" s="33">
        <f>+H104+H100+H98+H76+H73</f>
        <v>5304086255.7633018</v>
      </c>
      <c r="I124" s="757"/>
      <c r="J124" s="757"/>
      <c r="K124" s="48"/>
      <c r="L124" s="77"/>
    </row>
    <row r="125" spans="2:12" ht="15" x14ac:dyDescent="0.25">
      <c r="B125" s="747" t="s">
        <v>1541</v>
      </c>
      <c r="C125" s="747"/>
      <c r="D125" s="747"/>
      <c r="E125" s="747"/>
      <c r="F125" s="747"/>
      <c r="G125" s="747"/>
      <c r="H125" s="111">
        <v>0</v>
      </c>
      <c r="J125" s="77"/>
      <c r="K125" s="77"/>
      <c r="L125" s="77"/>
    </row>
    <row r="126" spans="2:12" ht="15" x14ac:dyDescent="0.25">
      <c r="B126" s="747" t="s">
        <v>1611</v>
      </c>
      <c r="C126" s="747"/>
      <c r="D126" s="747"/>
      <c r="E126" s="747"/>
      <c r="F126" s="747"/>
      <c r="G126" s="747"/>
      <c r="H126" s="111">
        <f>(H69+H70+H71++H76+H77+H78+H79+H80+H81+H82+H86+H83+H84+H85+H97+H100+H104)/12*6</f>
        <v>1686057727.8816512</v>
      </c>
      <c r="I126" s="83"/>
      <c r="J126" s="77"/>
      <c r="K126" s="77"/>
      <c r="L126" s="77"/>
    </row>
    <row r="127" spans="2:12" ht="15" x14ac:dyDescent="0.25">
      <c r="B127" s="747" t="s">
        <v>1612</v>
      </c>
      <c r="C127" s="747"/>
      <c r="D127" s="747"/>
      <c r="E127" s="747"/>
      <c r="F127" s="747"/>
      <c r="G127" s="747"/>
      <c r="H127" s="111">
        <f>+H73+H76+H77+H78+H79+H80+H81+H82+H83+H84+H85+H86+H87+H88+H89+H90+H91+H92+H93+H94+H97+H100+H104+H105</f>
        <v>5925219541.7633028</v>
      </c>
      <c r="I127" s="83"/>
      <c r="J127" s="77"/>
      <c r="K127" s="77"/>
      <c r="L127" s="77"/>
    </row>
    <row r="128" spans="2:12" ht="15" x14ac:dyDescent="0.25">
      <c r="B128" s="747" t="s">
        <v>1613</v>
      </c>
      <c r="C128" s="747"/>
      <c r="D128" s="747"/>
      <c r="E128" s="747"/>
      <c r="F128" s="747"/>
      <c r="G128" s="747"/>
      <c r="H128" s="111">
        <f>+H73+H76+H98+H100+H104+H106</f>
        <v>6347966617.3196049</v>
      </c>
      <c r="I128" s="83"/>
      <c r="J128" s="77"/>
      <c r="K128" s="77"/>
      <c r="L128" s="77"/>
    </row>
    <row r="129" spans="2:12" ht="15" x14ac:dyDescent="0.25">
      <c r="B129" s="747" t="s">
        <v>1614</v>
      </c>
      <c r="C129" s="747"/>
      <c r="D129" s="747"/>
      <c r="E129" s="747"/>
      <c r="F129" s="747"/>
      <c r="G129" s="747"/>
      <c r="H129" s="111">
        <f>+H73+H76+H98+H100+H104+H107</f>
        <v>6483791928.3699951</v>
      </c>
      <c r="I129" s="83"/>
      <c r="J129" s="77"/>
      <c r="K129" s="77"/>
      <c r="L129" s="77"/>
    </row>
    <row r="130" spans="2:12" ht="14.1" customHeight="1" x14ac:dyDescent="0.25">
      <c r="B130" s="747" t="s">
        <v>1615</v>
      </c>
      <c r="C130" s="747"/>
      <c r="D130" s="747"/>
      <c r="E130" s="747"/>
      <c r="F130" s="747"/>
      <c r="G130" s="747"/>
      <c r="H130" s="111">
        <f>+H73+H76+H98+H100+H104+H108</f>
        <v>6637290256.1772394</v>
      </c>
      <c r="I130" s="83"/>
      <c r="J130" s="77"/>
      <c r="K130" s="77"/>
      <c r="L130" s="77"/>
    </row>
    <row r="131" spans="2:12" ht="14.1" customHeight="1" x14ac:dyDescent="0.25">
      <c r="B131" s="747" t="s">
        <v>1616</v>
      </c>
      <c r="C131" s="747"/>
      <c r="D131" s="747"/>
      <c r="E131" s="747"/>
      <c r="F131" s="747"/>
      <c r="G131" s="747"/>
      <c r="H131" s="111">
        <f>+(H73+H76+H98+H100+H104+H109)-H95-H96</f>
        <v>6508201139.1622152</v>
      </c>
      <c r="I131" s="83"/>
      <c r="J131" s="77"/>
      <c r="K131" s="77"/>
      <c r="L131" s="77"/>
    </row>
    <row r="132" spans="2:12" ht="14.1" customHeight="1" x14ac:dyDescent="0.25">
      <c r="B132" s="747" t="s">
        <v>1617</v>
      </c>
      <c r="C132" s="747"/>
      <c r="D132" s="747"/>
      <c r="E132" s="747"/>
      <c r="F132" s="747"/>
      <c r="G132" s="747"/>
      <c r="H132" s="111">
        <f>+(H73+H76+H98+H100+H104+H110)-H95-H96</f>
        <v>6704243321.9889584</v>
      </c>
      <c r="I132" s="83"/>
      <c r="J132" s="77"/>
      <c r="K132" s="77"/>
      <c r="L132" s="77"/>
    </row>
    <row r="133" spans="2:12" ht="14.1" customHeight="1" x14ac:dyDescent="0.25">
      <c r="B133" s="747" t="s">
        <v>1618</v>
      </c>
      <c r="C133" s="747"/>
      <c r="D133" s="747"/>
      <c r="E133" s="747"/>
      <c r="F133" s="747"/>
      <c r="G133" s="747"/>
      <c r="H133" s="111">
        <f>+H73+H76+H98+H100+H104+H111</f>
        <v>7228353687.0194006</v>
      </c>
      <c r="I133" s="83"/>
      <c r="J133" s="77"/>
      <c r="K133" s="77"/>
      <c r="L133" s="77"/>
    </row>
    <row r="134" spans="2:12" ht="14.1" customHeight="1" x14ac:dyDescent="0.25">
      <c r="B134" s="747" t="s">
        <v>1619</v>
      </c>
      <c r="C134" s="747"/>
      <c r="D134" s="747"/>
      <c r="E134" s="747"/>
      <c r="F134" s="747"/>
      <c r="G134" s="747"/>
      <c r="H134" s="111">
        <f>+(H73+H76+H98+H100+H104+H112)-H95-H96</f>
        <v>7176171251.3648319</v>
      </c>
      <c r="I134" s="83"/>
      <c r="J134" s="77"/>
      <c r="K134" s="77"/>
      <c r="L134" s="77"/>
    </row>
    <row r="135" spans="2:12" ht="14.1" customHeight="1" x14ac:dyDescent="0.25">
      <c r="B135" s="747" t="s">
        <v>1620</v>
      </c>
      <c r="C135" s="747"/>
      <c r="D135" s="747"/>
      <c r="E135" s="747"/>
      <c r="F135" s="747"/>
      <c r="G135" s="747"/>
      <c r="H135" s="111">
        <f>+(H73+H76+H98+H100+H104+H113)-H95-H96</f>
        <v>7459126888.6481962</v>
      </c>
      <c r="I135" s="83"/>
      <c r="J135" s="77"/>
      <c r="K135" s="77"/>
      <c r="L135" s="77"/>
    </row>
    <row r="136" spans="2:12" ht="14.1" customHeight="1" x14ac:dyDescent="0.25">
      <c r="B136" s="747" t="s">
        <v>1621</v>
      </c>
      <c r="C136" s="747"/>
      <c r="D136" s="747"/>
      <c r="E136" s="747"/>
      <c r="F136" s="747"/>
      <c r="G136" s="747"/>
      <c r="H136" s="111">
        <f>+(H73+H76+H98+H100+H104+H114)</f>
        <v>8081459520.3524303</v>
      </c>
      <c r="I136" s="83"/>
      <c r="J136" s="77"/>
      <c r="K136" s="77"/>
      <c r="L136" s="77"/>
    </row>
    <row r="137" spans="2:12" ht="14.1" customHeight="1" x14ac:dyDescent="0.25">
      <c r="B137" s="747" t="s">
        <v>1622</v>
      </c>
      <c r="C137" s="747"/>
      <c r="D137" s="747"/>
      <c r="E137" s="747"/>
      <c r="F137" s="747"/>
      <c r="G137" s="747"/>
      <c r="H137" s="111">
        <f>+(H73+H76+H98+H100+H104+H115)-H95-H96</f>
        <v>8140279618.5501204</v>
      </c>
      <c r="I137" s="83"/>
      <c r="J137" s="77"/>
      <c r="K137" s="77"/>
      <c r="L137" s="77"/>
    </row>
    <row r="138" spans="2:12" ht="14.1" customHeight="1" x14ac:dyDescent="0.25">
      <c r="B138" s="747" t="s">
        <v>1623</v>
      </c>
      <c r="C138" s="747"/>
      <c r="D138" s="747"/>
      <c r="E138" s="747"/>
      <c r="F138" s="747"/>
      <c r="G138" s="747"/>
      <c r="H138" s="111">
        <f>+(H73+H76+H98+H100+H104+H116)-H95-H96</f>
        <v>8548680971.3405704</v>
      </c>
      <c r="I138" s="83"/>
      <c r="J138" s="77"/>
      <c r="K138" s="77"/>
      <c r="L138" s="77"/>
    </row>
    <row r="139" spans="2:12" ht="14.1" customHeight="1" x14ac:dyDescent="0.25">
      <c r="B139" s="747" t="s">
        <v>1624</v>
      </c>
      <c r="C139" s="747"/>
      <c r="D139" s="747"/>
      <c r="E139" s="747"/>
      <c r="F139" s="747"/>
      <c r="G139" s="747"/>
      <c r="H139" s="111">
        <f>+(H73+H76+H98+H100+H104+H117)</f>
        <v>9312781786.1029472</v>
      </c>
      <c r="I139" s="83"/>
      <c r="J139" s="77"/>
      <c r="K139" s="77"/>
      <c r="L139" s="77"/>
    </row>
    <row r="140" spans="2:12" ht="14.1" customHeight="1" x14ac:dyDescent="0.25">
      <c r="B140" s="747" t="s">
        <v>1625</v>
      </c>
      <c r="C140" s="747"/>
      <c r="D140" s="747"/>
      <c r="E140" s="747"/>
      <c r="F140" s="747"/>
      <c r="G140" s="747"/>
      <c r="H140" s="111">
        <f>+(H73+H76+H98+H100+H104+H118)-H95-H96</f>
        <v>9531816345.5627441</v>
      </c>
      <c r="I140" s="83"/>
      <c r="J140" s="77"/>
      <c r="K140" s="77"/>
      <c r="L140" s="77"/>
    </row>
    <row r="141" spans="2:12" ht="14.1" customHeight="1" x14ac:dyDescent="0.25">
      <c r="B141" s="747" t="s">
        <v>1626</v>
      </c>
      <c r="C141" s="747"/>
      <c r="D141" s="747"/>
      <c r="E141" s="747"/>
      <c r="F141" s="747"/>
      <c r="G141" s="747"/>
      <c r="H141" s="111">
        <f>+(H73+H76+H98+H100+H104+H119)-H95-H96</f>
        <v>10121278589.759127</v>
      </c>
      <c r="I141" s="83"/>
      <c r="J141" s="77"/>
      <c r="K141" s="77"/>
      <c r="L141" s="77"/>
    </row>
    <row r="142" spans="2:12" ht="14.1" customHeight="1" x14ac:dyDescent="0.25">
      <c r="B142" s="747" t="s">
        <v>1627</v>
      </c>
      <c r="C142" s="747"/>
      <c r="D142" s="747"/>
      <c r="E142" s="747"/>
      <c r="F142" s="747"/>
      <c r="G142" s="747"/>
      <c r="H142" s="111">
        <f>+H124+H120</f>
        <v>11089999175.661133</v>
      </c>
      <c r="I142" s="83"/>
      <c r="J142" s="77"/>
      <c r="K142" s="77"/>
      <c r="L142" s="77"/>
    </row>
    <row r="143" spans="2:12" ht="14.1" customHeight="1" x14ac:dyDescent="0.25">
      <c r="B143" s="747" t="s">
        <v>1628</v>
      </c>
      <c r="C143" s="747"/>
      <c r="D143" s="747"/>
      <c r="E143" s="747"/>
      <c r="F143" s="747"/>
      <c r="G143" s="747"/>
      <c r="H143" s="111">
        <f>+(H73+H76+H98+H100+H104+H121)-H95-H96</f>
        <v>11540277768.087521</v>
      </c>
      <c r="I143" s="83"/>
      <c r="J143" s="77"/>
      <c r="K143" s="77"/>
      <c r="L143" s="77"/>
    </row>
    <row r="144" spans="2:12" ht="14.1" customHeight="1" x14ac:dyDescent="0.25">
      <c r="B144" s="747" t="s">
        <v>1629</v>
      </c>
      <c r="C144" s="747"/>
      <c r="D144" s="747"/>
      <c r="E144" s="747"/>
      <c r="F144" s="747"/>
      <c r="G144" s="747"/>
      <c r="H144" s="111">
        <f>+(H73+H76+H98+H100+H104+H122)-H95-H96</f>
        <v>12391072543.763302</v>
      </c>
      <c r="I144" s="83"/>
      <c r="J144" s="77"/>
      <c r="K144" s="77"/>
      <c r="L144" s="77"/>
    </row>
    <row r="146" spans="2:12" ht="24.95" customHeight="1" x14ac:dyDescent="0.25">
      <c r="B146" s="753" t="s">
        <v>1545</v>
      </c>
      <c r="C146" s="753"/>
    </row>
    <row r="147" spans="2:12" ht="117" customHeight="1" x14ac:dyDescent="0.25">
      <c r="B147" s="752" t="s">
        <v>2151</v>
      </c>
      <c r="C147" s="752"/>
      <c r="D147" s="752"/>
      <c r="E147" s="752"/>
      <c r="F147" s="752"/>
      <c r="G147" s="752"/>
      <c r="H147" s="752"/>
      <c r="I147" s="752"/>
      <c r="J147" s="752"/>
      <c r="K147" s="752"/>
      <c r="L147" s="752"/>
    </row>
    <row r="150" spans="2:12" ht="48" customHeight="1" x14ac:dyDescent="0.25">
      <c r="B150" s="751" t="str">
        <f>+Cronograma_Ovino_Caprina!B15</f>
        <v>1.3. Mejora del desempeño productivo de los medianos y grandes productores ovino caprinos</v>
      </c>
      <c r="C150" s="751"/>
      <c r="D150" s="751"/>
      <c r="E150" s="751"/>
      <c r="F150" s="751"/>
      <c r="G150" s="751"/>
      <c r="H150" s="751"/>
      <c r="I150" s="751"/>
      <c r="J150" s="751"/>
      <c r="K150" s="751"/>
      <c r="L150" s="751"/>
    </row>
    <row r="151" spans="2:12" ht="48" customHeight="1" x14ac:dyDescent="0.25">
      <c r="B151" s="750" t="str">
        <f>+Cronograma_Ovino_Caprina!E15</f>
        <v>1.3.1. Fomentar en los sistemas de producción de los medianos y grandes productores ovino caprinos la formalización productiva, la sanidad, las prácticas de bienestar animal, las buenas prácticas ganaderas, el mejoramiento genético (con la optimización de razas e introducción de nuevas, considerando el mercado), la adopción de tecnologías para la tecnificación e intensificación de la producción, la agrologística, el mejoramiento de la infraestructura productiva, entre otros aspectos, a través del acompañamiento en la aplicación de instrumentos financieros y no financieros que favorezcan el aumento en la productividad de la carne, leche y demás productos de la cadena.</v>
      </c>
      <c r="C151" s="750"/>
      <c r="D151" s="750"/>
      <c r="E151" s="750"/>
      <c r="F151" s="750"/>
      <c r="G151" s="750"/>
      <c r="H151" s="750"/>
      <c r="I151" s="750"/>
      <c r="J151" s="750"/>
      <c r="K151" s="750"/>
      <c r="L151" s="750"/>
    </row>
    <row r="152" spans="2:12" ht="48" customHeight="1" x14ac:dyDescent="0.25">
      <c r="B152" s="750" t="str">
        <f>+Cronograma_Ovino_Caprina!E16</f>
        <v>1.3.2. Promover el flujo de información de los medianos y grandes productores sobre los indicadores zootécnicos, considerando la genética existente y las oportunidades de mejora, mediante la promoción del reporte y vinculación de registros que permitan entre otros, determinar los incrementos en la producción de carne, leche y demás subproductos y la generación de valor agregado, así como la actualización de los modelos de producción que se generen en la actividad 5.2.5 y el suministro de datos al sistema de información interoperable de la cadena contemplado en la iniciativa estratégica 5.4.</v>
      </c>
      <c r="C152" s="750"/>
      <c r="D152" s="750"/>
      <c r="E152" s="750"/>
      <c r="F152" s="750"/>
      <c r="G152" s="750"/>
      <c r="H152" s="750"/>
      <c r="I152" s="750"/>
      <c r="J152" s="750"/>
      <c r="K152" s="750"/>
      <c r="L152" s="750"/>
    </row>
    <row r="153" spans="2:12" ht="48" customHeight="1" x14ac:dyDescent="0.25">
      <c r="B153" s="750" t="str">
        <f>+Cronograma_Ovino_Caprina!E17</f>
        <v>1.3.3. Fomentar la obtención de sellos y certificaciones en buenas prácticas ganaderas, bienestar animal, comercio justo, orgánicas, de sostenibilidad, entre otras, en los medianos y grandes productores de las regiones priorizadas, por medio de la promoción de instrumentos financieros y no financieros para mejorar la calidad, inocuidad, y trazabilidad de los productos ovino caprinos, contribuyendo al cumplimiento de las exigencias de los mercados y al aprovechamiento del potencial para incrementar su reconocimiento económico.</v>
      </c>
      <c r="C153" s="750"/>
      <c r="D153" s="750"/>
      <c r="E153" s="750"/>
      <c r="F153" s="750"/>
      <c r="G153" s="750"/>
      <c r="H153" s="750"/>
      <c r="I153" s="750"/>
      <c r="J153" s="750"/>
      <c r="K153" s="750"/>
      <c r="L153" s="750"/>
    </row>
    <row r="154" spans="2:12" ht="48" customHeight="1" x14ac:dyDescent="0.25">
      <c r="B154" s="750" t="str">
        <f>+Cronograma_Ovino_Caprina!E18</f>
        <v>1.3.4. Promover la implementación de los modelos de producción por parte de los medianos y grandes productores, considerando los enfoques de reconversión productiva, y con énfasis en mejoramiento genético, sanidad, bienestar animal, calidad, y la inocuidad, a través de la aplicación de instrumentos financieros y no financieros para mejorar la productividad, optimizar los costos de producción (insumos e infraestructura productiva) y uso de los recursos, y favorecer la conformación de clústeres en las regiones priorizadas, en articulación con los resultados de la actividad 5.2.5, sobre la generación de modelos de producción.</v>
      </c>
      <c r="C154" s="750"/>
      <c r="D154" s="750"/>
      <c r="E154" s="750"/>
      <c r="F154" s="750"/>
      <c r="G154" s="750"/>
      <c r="H154" s="750"/>
      <c r="I154" s="750"/>
      <c r="J154" s="750"/>
      <c r="K154" s="750"/>
      <c r="L154" s="750"/>
    </row>
    <row r="155" spans="2:12" x14ac:dyDescent="0.25">
      <c r="B155" s="77"/>
      <c r="C155" s="77"/>
      <c r="D155" s="77"/>
      <c r="E155" s="77"/>
      <c r="F155" s="77"/>
      <c r="G155" s="77"/>
      <c r="H155" s="77"/>
      <c r="I155" s="77"/>
      <c r="J155" s="77"/>
      <c r="K155" s="77"/>
      <c r="L155" s="77"/>
    </row>
    <row r="156" spans="2:12" x14ac:dyDescent="0.25">
      <c r="B156" s="77"/>
      <c r="C156" s="77"/>
      <c r="D156" s="77"/>
      <c r="E156" s="77"/>
      <c r="F156" s="77"/>
      <c r="G156" s="77"/>
      <c r="H156" s="77"/>
      <c r="I156" s="77"/>
      <c r="J156" s="77"/>
      <c r="K156" s="77"/>
      <c r="L156" s="77"/>
    </row>
    <row r="157" spans="2:12" ht="24.95" customHeight="1" x14ac:dyDescent="0.25">
      <c r="B157" s="37" t="s">
        <v>1504</v>
      </c>
      <c r="C157" s="77"/>
      <c r="D157" s="77"/>
      <c r="E157" s="77"/>
      <c r="F157" s="77"/>
      <c r="G157" s="77"/>
      <c r="H157" s="77"/>
      <c r="I157" s="77"/>
      <c r="J157" s="77"/>
      <c r="K157" s="77"/>
      <c r="L157" s="77"/>
    </row>
    <row r="158" spans="2:12" x14ac:dyDescent="0.25">
      <c r="B158" s="77"/>
      <c r="C158" s="77"/>
      <c r="D158" s="77"/>
      <c r="E158" s="77"/>
      <c r="F158" s="77"/>
      <c r="G158" s="77"/>
      <c r="H158" s="77"/>
      <c r="I158" s="77"/>
      <c r="J158" s="77"/>
      <c r="K158" s="77"/>
      <c r="L158" s="77"/>
    </row>
    <row r="159" spans="2:12" ht="30" x14ac:dyDescent="0.25">
      <c r="B159" s="77"/>
      <c r="C159" s="121" t="s">
        <v>1505</v>
      </c>
      <c r="D159" s="121" t="s">
        <v>1506</v>
      </c>
      <c r="E159" s="77"/>
      <c r="F159" s="77"/>
      <c r="G159" s="77"/>
      <c r="H159" s="77"/>
      <c r="I159" s="77"/>
      <c r="J159" s="77"/>
      <c r="K159" s="77"/>
      <c r="L159" s="77"/>
    </row>
    <row r="160" spans="2:12" ht="21.95" customHeight="1" x14ac:dyDescent="0.25">
      <c r="B160" s="77"/>
      <c r="C160" s="126" t="str">
        <f>+Cronograma_Ovino_Caprina!N15</f>
        <v>Mes 7 del año 2</v>
      </c>
      <c r="D160" s="126" t="str">
        <f>+Cronograma_Ovino_Caprina!O15</f>
        <v>Mes 12 del año 20</v>
      </c>
      <c r="E160" s="77"/>
      <c r="F160" s="77"/>
      <c r="G160" s="84"/>
      <c r="H160" s="77"/>
      <c r="I160" s="77"/>
      <c r="J160" s="77"/>
      <c r="K160" s="77"/>
      <c r="L160" s="77"/>
    </row>
    <row r="161" spans="2:12" ht="45" x14ac:dyDescent="0.25">
      <c r="B161" s="28" t="s">
        <v>920</v>
      </c>
      <c r="C161" s="28" t="s">
        <v>1507</v>
      </c>
      <c r="D161" s="28" t="s">
        <v>1508</v>
      </c>
      <c r="E161" s="28" t="s">
        <v>980</v>
      </c>
      <c r="F161" s="28" t="s">
        <v>1509</v>
      </c>
      <c r="G161" s="28" t="s">
        <v>1510</v>
      </c>
      <c r="H161" s="28" t="s">
        <v>1511</v>
      </c>
      <c r="I161" s="748" t="s">
        <v>1512</v>
      </c>
      <c r="J161" s="748"/>
      <c r="K161" s="28" t="s">
        <v>1513</v>
      </c>
      <c r="L161" s="77"/>
    </row>
    <row r="162" spans="2:12" ht="15" x14ac:dyDescent="0.25">
      <c r="B162" s="124" t="s">
        <v>25</v>
      </c>
      <c r="C162" s="94" t="s">
        <v>24</v>
      </c>
      <c r="D162" s="95">
        <f>+Categoria_de_Costos!C23*5</f>
        <v>90</v>
      </c>
      <c r="E162" s="71">
        <f>Categoria_de_Costos!C417</f>
        <v>300000</v>
      </c>
      <c r="F162" s="96"/>
      <c r="G162" s="97"/>
      <c r="H162" s="91">
        <f>E162*D162</f>
        <v>27000000</v>
      </c>
      <c r="I162" s="749" t="s">
        <v>1630</v>
      </c>
      <c r="J162" s="749"/>
      <c r="K162" s="113" t="s">
        <v>1515</v>
      </c>
      <c r="L162" s="77"/>
    </row>
    <row r="163" spans="2:12" ht="15" x14ac:dyDescent="0.25">
      <c r="B163" s="124" t="s">
        <v>26</v>
      </c>
      <c r="C163" s="94" t="s">
        <v>24</v>
      </c>
      <c r="D163" s="95">
        <f>+Categoria_de_Costos!C23*1</f>
        <v>18</v>
      </c>
      <c r="E163" s="71">
        <f>Categoria_de_Costos!C426</f>
        <v>1020000</v>
      </c>
      <c r="F163" s="96"/>
      <c r="G163" s="97"/>
      <c r="H163" s="91">
        <f>E163*D163</f>
        <v>18360000</v>
      </c>
      <c r="I163" s="749" t="s">
        <v>1630</v>
      </c>
      <c r="J163" s="749"/>
      <c r="K163" s="109" t="s">
        <v>1517</v>
      </c>
      <c r="L163" s="77"/>
    </row>
    <row r="164" spans="2:12" ht="15" x14ac:dyDescent="0.25">
      <c r="B164" s="124" t="s">
        <v>27</v>
      </c>
      <c r="C164" s="94" t="s">
        <v>24</v>
      </c>
      <c r="D164" s="95">
        <f>+Categoria_de_Costos!C23*10</f>
        <v>180</v>
      </c>
      <c r="E164" s="71">
        <f>Categoria_de_Costos!C434</f>
        <v>60000</v>
      </c>
      <c r="F164" s="96"/>
      <c r="G164" s="97"/>
      <c r="H164" s="91">
        <f>E164*D164</f>
        <v>10800000</v>
      </c>
      <c r="I164" s="749" t="s">
        <v>1630</v>
      </c>
      <c r="J164" s="749"/>
      <c r="K164" s="109" t="s">
        <v>1519</v>
      </c>
      <c r="L164" s="77"/>
    </row>
    <row r="165" spans="2:12" x14ac:dyDescent="0.25">
      <c r="B165" s="122" t="s">
        <v>28</v>
      </c>
      <c r="C165" s="94" t="s">
        <v>24</v>
      </c>
      <c r="D165" s="95">
        <f>+Categoria_de_Costos!C23*1</f>
        <v>18</v>
      </c>
      <c r="E165" s="71">
        <f>+Categoria_de_Costos!C445</f>
        <v>3000000</v>
      </c>
      <c r="F165" s="96"/>
      <c r="G165" s="97"/>
      <c r="H165" s="91">
        <f>E165*D165</f>
        <v>54000000</v>
      </c>
      <c r="I165" s="749" t="s">
        <v>1630</v>
      </c>
      <c r="J165" s="749"/>
      <c r="K165" s="109" t="s">
        <v>1521</v>
      </c>
      <c r="L165" s="77"/>
    </row>
    <row r="166" spans="2:12" ht="15" x14ac:dyDescent="0.25">
      <c r="B166" s="92" t="s">
        <v>1522</v>
      </c>
      <c r="C166" s="98"/>
      <c r="D166" s="99"/>
      <c r="E166" s="72"/>
      <c r="F166" s="72"/>
      <c r="G166" s="128"/>
      <c r="H166" s="100">
        <f>SUM(H162:H165)</f>
        <v>110160000</v>
      </c>
      <c r="I166" s="746"/>
      <c r="J166" s="746"/>
      <c r="K166" s="112"/>
    </row>
    <row r="167" spans="2:12" x14ac:dyDescent="0.25">
      <c r="B167" s="91" t="s">
        <v>1525</v>
      </c>
      <c r="C167" s="108" t="s">
        <v>13</v>
      </c>
      <c r="D167" s="95">
        <v>2</v>
      </c>
      <c r="E167" s="71">
        <f>Categoria_de_Costos!G219</f>
        <v>10469000</v>
      </c>
      <c r="F167" s="96">
        <v>10</v>
      </c>
      <c r="G167" s="97">
        <v>0.2</v>
      </c>
      <c r="H167" s="91">
        <f>D167*E167*F167*G167</f>
        <v>41876000</v>
      </c>
      <c r="I167" s="749" t="s">
        <v>1630</v>
      </c>
      <c r="J167" s="749"/>
      <c r="K167" s="109" t="s">
        <v>1524</v>
      </c>
    </row>
    <row r="168" spans="2:12" x14ac:dyDescent="0.25">
      <c r="B168" s="108" t="s">
        <v>15</v>
      </c>
      <c r="C168" s="108" t="s">
        <v>13</v>
      </c>
      <c r="D168" s="95">
        <f>+Categoria_de_Costos!C24*1</f>
        <v>10</v>
      </c>
      <c r="E168" s="71">
        <f>Categoria_de_Costos!G215</f>
        <v>6612000</v>
      </c>
      <c r="F168" s="139">
        <v>10</v>
      </c>
      <c r="G168" s="140">
        <v>0.2</v>
      </c>
      <c r="H168" s="91">
        <f>D168*E168*F168*G168</f>
        <v>132240000</v>
      </c>
      <c r="I168" s="749" t="s">
        <v>1630</v>
      </c>
      <c r="J168" s="749"/>
      <c r="K168" s="109" t="s">
        <v>1524</v>
      </c>
    </row>
    <row r="169" spans="2:12" ht="15" x14ac:dyDescent="0.25">
      <c r="B169" s="141" t="s">
        <v>1557</v>
      </c>
      <c r="C169" s="141"/>
      <c r="D169" s="141"/>
      <c r="E169" s="141"/>
      <c r="F169" s="141"/>
      <c r="G169" s="141"/>
      <c r="H169" s="144">
        <f>SUM(H167:H168)</f>
        <v>174116000</v>
      </c>
      <c r="I169" s="746"/>
      <c r="J169" s="746"/>
      <c r="K169" s="141"/>
    </row>
    <row r="170" spans="2:12" x14ac:dyDescent="0.25">
      <c r="B170" s="91" t="s">
        <v>1631</v>
      </c>
      <c r="C170" s="94" t="s">
        <v>24</v>
      </c>
      <c r="D170" s="109">
        <f>+Categoria_de_Costos!C23*3</f>
        <v>54</v>
      </c>
      <c r="E170" s="71">
        <f>+Categoria_de_Costos!C1216*Categoria_de_Costos!D1218</f>
        <v>13640000</v>
      </c>
      <c r="F170" s="96"/>
      <c r="G170" s="97"/>
      <c r="H170" s="107">
        <f>E170*D170</f>
        <v>736560000</v>
      </c>
      <c r="I170" s="749" t="s">
        <v>1632</v>
      </c>
      <c r="J170" s="749"/>
      <c r="K170" s="116" t="s">
        <v>1633</v>
      </c>
    </row>
    <row r="171" spans="2:12" x14ac:dyDescent="0.25">
      <c r="B171" s="91" t="s">
        <v>1634</v>
      </c>
      <c r="C171" s="94" t="s">
        <v>24</v>
      </c>
      <c r="D171" s="109">
        <f>+Categoria_de_Costos!C21*4</f>
        <v>40</v>
      </c>
      <c r="E171" s="71">
        <f>+Categoria_de_Costos!C959*Categoria_de_Costos!K924</f>
        <v>5500000</v>
      </c>
      <c r="F171" s="96"/>
      <c r="G171" s="97"/>
      <c r="H171" s="107">
        <f>E171*D171</f>
        <v>220000000</v>
      </c>
      <c r="I171" s="749" t="s">
        <v>1635</v>
      </c>
      <c r="J171" s="749"/>
      <c r="K171" s="116" t="s">
        <v>1636</v>
      </c>
    </row>
    <row r="172" spans="2:12" x14ac:dyDescent="0.25">
      <c r="B172" s="91" t="s">
        <v>1637</v>
      </c>
      <c r="C172" s="94" t="s">
        <v>24</v>
      </c>
      <c r="D172" s="109">
        <f>+Categoria_de_Costos!C22*4</f>
        <v>32</v>
      </c>
      <c r="E172" s="71">
        <f>+Categoria_de_Costos!D959*Categoria_de_Costos!K924</f>
        <v>8800000</v>
      </c>
      <c r="F172" s="96"/>
      <c r="G172" s="97"/>
      <c r="H172" s="107">
        <f>E172*D172</f>
        <v>281600000</v>
      </c>
      <c r="I172" s="749" t="s">
        <v>1635</v>
      </c>
      <c r="J172" s="749"/>
      <c r="K172" s="116" t="s">
        <v>1636</v>
      </c>
    </row>
    <row r="173" spans="2:12" ht="28.5" x14ac:dyDescent="0.25">
      <c r="B173" s="91" t="s">
        <v>1638</v>
      </c>
      <c r="C173" s="94" t="s">
        <v>24</v>
      </c>
      <c r="D173" s="109">
        <f>+Categoria_de_Costos!C23*3</f>
        <v>54</v>
      </c>
      <c r="E173" s="71">
        <f>+Categoria_de_Costos!C965*Categoria_de_Costos!K924</f>
        <v>8800000</v>
      </c>
      <c r="F173" s="96"/>
      <c r="G173" s="97"/>
      <c r="H173" s="107">
        <f>E173*D173</f>
        <v>475200000</v>
      </c>
      <c r="I173" s="749" t="s">
        <v>1635</v>
      </c>
      <c r="J173" s="749"/>
      <c r="K173" s="116" t="s">
        <v>1639</v>
      </c>
    </row>
    <row r="174" spans="2:12" ht="14.1" customHeight="1" x14ac:dyDescent="0.25">
      <c r="B174" s="141" t="s">
        <v>1640</v>
      </c>
      <c r="C174" s="141"/>
      <c r="D174" s="141"/>
      <c r="E174" s="141"/>
      <c r="F174" s="141"/>
      <c r="G174" s="141"/>
      <c r="H174" s="144">
        <f>SUM(H170:H173)</f>
        <v>1713360000</v>
      </c>
      <c r="I174" s="746"/>
      <c r="J174" s="746"/>
      <c r="K174" s="141"/>
    </row>
    <row r="175" spans="2:12" ht="19.5" customHeight="1" x14ac:dyDescent="0.25">
      <c r="B175" s="91" t="s">
        <v>1641</v>
      </c>
      <c r="C175" s="94" t="s">
        <v>24</v>
      </c>
      <c r="D175" s="109">
        <f>+Categoria_de_Costos!C23*2</f>
        <v>36</v>
      </c>
      <c r="E175" s="108">
        <f>+Categoria_de_Costos!D481</f>
        <v>8650000</v>
      </c>
      <c r="F175" s="108"/>
      <c r="G175" s="108"/>
      <c r="H175" s="107">
        <f>E175*D175</f>
        <v>311400000</v>
      </c>
      <c r="I175" s="749" t="s">
        <v>1630</v>
      </c>
      <c r="J175" s="749"/>
      <c r="K175" s="116" t="s">
        <v>1642</v>
      </c>
    </row>
    <row r="176" spans="2:12" ht="14.1" customHeight="1" x14ac:dyDescent="0.25">
      <c r="B176" s="92" t="s">
        <v>1643</v>
      </c>
      <c r="C176" s="98"/>
      <c r="D176" s="99"/>
      <c r="E176" s="72"/>
      <c r="F176" s="72"/>
      <c r="G176" s="128"/>
      <c r="H176" s="100">
        <f>SUM(H175)</f>
        <v>311400000</v>
      </c>
      <c r="I176" s="746"/>
      <c r="J176" s="746"/>
      <c r="K176" s="112"/>
    </row>
    <row r="177" spans="2:12" x14ac:dyDescent="0.25">
      <c r="B177" s="101" t="s">
        <v>19</v>
      </c>
      <c r="C177" s="94" t="s">
        <v>24</v>
      </c>
      <c r="D177" s="95">
        <f>+D167*Categoria_de_Costos!C24</f>
        <v>20</v>
      </c>
      <c r="E177" s="103">
        <f>Categoria_de_Costos!C296</f>
        <v>830000</v>
      </c>
      <c r="F177" s="104"/>
      <c r="G177" s="105">
        <v>0.2</v>
      </c>
      <c r="H177" s="106">
        <f>D177*E177*G177</f>
        <v>3320000</v>
      </c>
      <c r="I177" s="749" t="s">
        <v>1630</v>
      </c>
      <c r="J177" s="749"/>
      <c r="K177" s="113" t="s">
        <v>1531</v>
      </c>
    </row>
    <row r="178" spans="2:12" x14ac:dyDescent="0.25">
      <c r="B178" s="101" t="s">
        <v>16</v>
      </c>
      <c r="C178" s="102" t="s">
        <v>1532</v>
      </c>
      <c r="D178" s="95">
        <f>+D177*3</f>
        <v>60</v>
      </c>
      <c r="E178" s="103">
        <f>Categoria_de_Costos!G256</f>
        <v>716571.99506880005</v>
      </c>
      <c r="F178" s="96"/>
      <c r="G178" s="105">
        <v>0.2</v>
      </c>
      <c r="H178" s="106">
        <f>D178*E178*G178</f>
        <v>8598863.940825602</v>
      </c>
      <c r="I178" s="749" t="s">
        <v>1630</v>
      </c>
      <c r="J178" s="749"/>
      <c r="K178" s="109" t="s">
        <v>1533</v>
      </c>
    </row>
    <row r="179" spans="2:12" x14ac:dyDescent="0.25">
      <c r="B179" s="101" t="s">
        <v>1534</v>
      </c>
      <c r="C179" s="102" t="s">
        <v>18</v>
      </c>
      <c r="D179" s="95">
        <f>+D168</f>
        <v>10</v>
      </c>
      <c r="E179" s="103">
        <f>Categoria_de_Costos!C348</f>
        <v>710000</v>
      </c>
      <c r="F179" s="139">
        <v>12</v>
      </c>
      <c r="G179" s="105">
        <v>0.2</v>
      </c>
      <c r="H179" s="106">
        <f>+D179*E179*F179*G179</f>
        <v>17040000</v>
      </c>
      <c r="I179" s="749" t="s">
        <v>1630</v>
      </c>
      <c r="J179" s="749"/>
      <c r="K179" s="95" t="s">
        <v>1535</v>
      </c>
    </row>
    <row r="180" spans="2:12" ht="15" x14ac:dyDescent="0.25">
      <c r="B180" s="92" t="s">
        <v>1536</v>
      </c>
      <c r="C180" s="98"/>
      <c r="D180" s="99"/>
      <c r="E180" s="72"/>
      <c r="F180" s="72"/>
      <c r="G180" s="128"/>
      <c r="H180" s="100">
        <f>SUM(H177:H179)</f>
        <v>28958863.940825604</v>
      </c>
      <c r="I180" s="746"/>
      <c r="J180" s="746"/>
      <c r="K180" s="112"/>
    </row>
    <row r="181" spans="2:12" ht="18" customHeight="1" x14ac:dyDescent="0.25">
      <c r="B181" s="754" t="s">
        <v>1644</v>
      </c>
      <c r="C181" s="755"/>
      <c r="D181" s="755"/>
      <c r="E181" s="755"/>
      <c r="F181" s="755"/>
      <c r="G181" s="756"/>
      <c r="H181" s="110" t="s">
        <v>1538</v>
      </c>
    </row>
    <row r="182" spans="2:12" ht="15" x14ac:dyDescent="0.25">
      <c r="B182" s="751" t="s">
        <v>1540</v>
      </c>
      <c r="C182" s="751"/>
      <c r="D182" s="751"/>
      <c r="E182" s="751"/>
      <c r="F182" s="751"/>
      <c r="G182" s="751"/>
      <c r="H182" s="33">
        <f>+H180+H176+H174+H169+H166</f>
        <v>2337994863.9408255</v>
      </c>
      <c r="I182" s="757"/>
      <c r="J182" s="757"/>
      <c r="K182" s="48"/>
      <c r="L182" s="77"/>
    </row>
    <row r="183" spans="2:12" ht="15" x14ac:dyDescent="0.25">
      <c r="B183" s="747" t="s">
        <v>1541</v>
      </c>
      <c r="C183" s="747"/>
      <c r="D183" s="747"/>
      <c r="E183" s="747"/>
      <c r="F183" s="747"/>
      <c r="G183" s="747"/>
      <c r="H183" s="111">
        <v>0</v>
      </c>
      <c r="J183" s="77"/>
      <c r="K183" s="77"/>
      <c r="L183" s="77"/>
    </row>
    <row r="184" spans="2:12" ht="15" x14ac:dyDescent="0.25">
      <c r="B184" s="747" t="s">
        <v>1645</v>
      </c>
      <c r="C184" s="747"/>
      <c r="D184" s="747"/>
      <c r="E184" s="747"/>
      <c r="F184" s="747"/>
      <c r="G184" s="747"/>
      <c r="H184" s="111">
        <f>(H166+H169+H174+H176+H180)/12*6</f>
        <v>1168997431.9704127</v>
      </c>
      <c r="I184" s="83"/>
      <c r="J184" s="77"/>
      <c r="K184" s="77"/>
      <c r="L184" s="77"/>
    </row>
    <row r="185" spans="2:12" ht="15" x14ac:dyDescent="0.25">
      <c r="B185" s="747" t="s">
        <v>1646</v>
      </c>
      <c r="C185" s="747"/>
      <c r="D185" s="747"/>
      <c r="E185" s="747"/>
      <c r="F185" s="747"/>
      <c r="G185" s="747"/>
      <c r="H185" s="111">
        <f>+H166+H169+H171+H172+H173+H176+H180+H173</f>
        <v>2076634863.9408257</v>
      </c>
      <c r="I185" s="83"/>
      <c r="J185" s="77"/>
      <c r="K185" s="77"/>
      <c r="L185" s="77"/>
    </row>
    <row r="186" spans="2:12" ht="15" x14ac:dyDescent="0.25">
      <c r="B186" s="747" t="s">
        <v>1647</v>
      </c>
      <c r="C186" s="747"/>
      <c r="D186" s="747"/>
      <c r="E186" s="747"/>
      <c r="F186" s="747"/>
      <c r="G186" s="747"/>
      <c r="H186" s="111">
        <f>+H166+H169+H174+H176+H180</f>
        <v>2337994863.9408255</v>
      </c>
      <c r="I186" s="83"/>
      <c r="J186" s="77"/>
      <c r="K186" s="77"/>
      <c r="L186" s="77"/>
    </row>
    <row r="187" spans="2:12" ht="15" x14ac:dyDescent="0.25">
      <c r="B187" s="747" t="s">
        <v>1648</v>
      </c>
      <c r="C187" s="747"/>
      <c r="D187" s="747"/>
      <c r="E187" s="747"/>
      <c r="F187" s="747"/>
      <c r="G187" s="747"/>
      <c r="H187" s="111">
        <f>+H166+H169+H171+H172+H173+H176+H180</f>
        <v>1601434863.9408257</v>
      </c>
      <c r="I187" s="83"/>
      <c r="J187" s="77"/>
      <c r="K187" s="77"/>
      <c r="L187" s="77"/>
    </row>
    <row r="188" spans="2:12" ht="15" x14ac:dyDescent="0.25">
      <c r="B188" s="747" t="s">
        <v>1649</v>
      </c>
      <c r="C188" s="747"/>
      <c r="D188" s="747"/>
      <c r="E188" s="747"/>
      <c r="F188" s="747"/>
      <c r="G188" s="747"/>
      <c r="H188" s="111">
        <f>+H166+H169+H171+H172+H173+H176+H180</f>
        <v>1601434863.9408257</v>
      </c>
      <c r="I188" s="83"/>
      <c r="J188" s="77"/>
      <c r="K188" s="77"/>
      <c r="L188" s="77"/>
    </row>
    <row r="189" spans="2:12" ht="15" x14ac:dyDescent="0.25">
      <c r="B189" s="747" t="s">
        <v>1650</v>
      </c>
      <c r="C189" s="747"/>
      <c r="D189" s="747"/>
      <c r="E189" s="747"/>
      <c r="F189" s="747"/>
      <c r="G189" s="747"/>
      <c r="H189" s="111">
        <f>+H182</f>
        <v>2337994863.9408255</v>
      </c>
      <c r="I189" s="83"/>
      <c r="J189" s="77"/>
      <c r="K189" s="77"/>
      <c r="L189" s="77"/>
    </row>
    <row r="191" spans="2:12" ht="15" x14ac:dyDescent="0.25">
      <c r="B191" s="751" t="s">
        <v>1545</v>
      </c>
      <c r="C191" s="751"/>
    </row>
    <row r="192" spans="2:12" ht="93.75" customHeight="1" x14ac:dyDescent="0.25">
      <c r="B192" s="752" t="s">
        <v>2140</v>
      </c>
      <c r="C192" s="752"/>
      <c r="D192" s="752"/>
      <c r="E192" s="752"/>
      <c r="F192" s="752"/>
      <c r="G192" s="752"/>
      <c r="H192" s="752"/>
      <c r="I192" s="752"/>
      <c r="J192" s="752"/>
      <c r="K192" s="752"/>
      <c r="L192" s="752"/>
    </row>
    <row r="195" spans="2:12" ht="48" customHeight="1" x14ac:dyDescent="0.25">
      <c r="B195" s="751" t="str">
        <f>+Cronograma_Ovino_Caprina!B19</f>
        <v>1.4. Aumento de las capacidades para la transformación de productos y subproductos ovino caprinos</v>
      </c>
      <c r="C195" s="751"/>
      <c r="D195" s="751"/>
      <c r="E195" s="751"/>
      <c r="F195" s="751"/>
      <c r="G195" s="751"/>
      <c r="H195" s="751"/>
      <c r="I195" s="751"/>
      <c r="J195" s="751"/>
      <c r="K195" s="751"/>
      <c r="L195" s="751"/>
    </row>
    <row r="196" spans="2:12" ht="48" customHeight="1" x14ac:dyDescent="0.25">
      <c r="B196" s="750" t="str">
        <f>+Cronograma_Ovino_Caprina!E19</f>
        <v>1.4.1. Identificar la infraestructura requerida para la transformación cárnica y láctea ovina y caprina, en consonancia con los datos de inventario, producción y productividad de las regiones priorizadas, con el fin de contar con la información necesaria para la planificación de los procesos de transformación, y facilitar la conformación de clústeres, de acuerdo con los resultados de la actividad 5.1.1, sobre la caracterización de la producción y la transformación.</v>
      </c>
      <c r="C196" s="750"/>
      <c r="D196" s="750"/>
      <c r="E196" s="750"/>
      <c r="F196" s="750"/>
      <c r="G196" s="750"/>
      <c r="H196" s="750"/>
      <c r="I196" s="750"/>
      <c r="J196" s="750"/>
      <c r="K196" s="750"/>
      <c r="L196" s="750"/>
    </row>
    <row r="197" spans="2:12" ht="48" customHeight="1" x14ac:dyDescent="0.25">
      <c r="B197" s="750" t="str">
        <f>+Cronograma_Ovino_Caprina!E20</f>
        <v>1.4.2. Fomentar la realización de estudios de prefactibilidad y factibilidad para el desarrollo de infraestructura de transformación cárnica y láctea ovino caprina, incluidos los modelos de beneficio y transformación in situ (plantas móviles autorizadas por norma) alineados con la priorización regional y con la normativa aplicable, que permitan evaluar su viabilidad y gestionar proyectos públicos, privados y de cooperación internacional para su desarrollo; en articulación con los avances de la iniciativa estratégica 1.1, relacionada con la gestión para el ordenamiento de la producción ovino caprina.</v>
      </c>
      <c r="C197" s="750"/>
      <c r="D197" s="750"/>
      <c r="E197" s="750"/>
      <c r="F197" s="750"/>
      <c r="G197" s="750"/>
      <c r="H197" s="750"/>
      <c r="I197" s="750"/>
      <c r="J197" s="750"/>
      <c r="K197" s="750"/>
      <c r="L197" s="750"/>
    </row>
    <row r="198" spans="2:12" ht="48" customHeight="1" x14ac:dyDescent="0.25">
      <c r="B198" s="750" t="str">
        <f>+Cronograma_Ovino_Caprina!E21</f>
        <v>1.4.3. Promover la inversión en construcción, puesta en funcionamiento o adecuación de infraestructura para la transformación cárnica y láctea ovino caprina, adecuada a las necesidades de las regiones priorizadas y con énfasis en el beneficio de animales, desposte y procesamiento de derivados y subproductos, incorporando el cumplimiento normativo para su operación, así como la obtención de certificaciones y sellos diferenciadores acordes a las exigencias de los mercados (HACCP, ISO, entre otras), a través del acceso a instrumentos financieros y no financieros, alianzas público privadas, cooperación internacional y otros mecanismos de financiación; con el propósito de contar con la infraestructura requerida y obtener productos transformados con valor agregado y diferenciados, que cumplan con estándares de calidad e inocuidad; en articulación con los avances de la actividad 5.1.2, sobre el desarrollo de estudios de estructura e inteligencia de mercados.</v>
      </c>
      <c r="C198" s="750"/>
      <c r="D198" s="750"/>
      <c r="E198" s="750"/>
      <c r="F198" s="750"/>
      <c r="G198" s="750"/>
      <c r="H198" s="750"/>
      <c r="I198" s="750"/>
      <c r="J198" s="750"/>
      <c r="K198" s="750"/>
      <c r="L198" s="750"/>
    </row>
    <row r="199" spans="2:12" ht="48" customHeight="1" x14ac:dyDescent="0.25">
      <c r="B199" s="750" t="str">
        <f>+Cronograma_Ovino_Caprina!E22</f>
        <v>1.4.4. Fomentar el uso de infraestructura para la transformación cárnica y láctea ovino caprina con énfasis en el beneficio de animales, desposte, procesamiento de derivados y subproductos, por parte de las organizaciones de economía solidaria, asociaciones y empresas rurales consolidadas de los productores pequeños y medianos (incluidos los de ACFEC) que generen economías de escala, mediante estrategias de educación, sensibilización, control a la informalidad y la ilegalidad, campañas institucionales, apoyo técnico, acceso a incentivos y financiamiento, así como de gestión para la optimización del transporte de animales en pie, formación de tarifas de beneficio y transformación (que en conjunto inciden en la formación del precio de la carne y precio de la leche), con el propósito de obtener productos con calidad, inocuidad y trazabilidad y contribuir con la sostenibilidad y sustentabilidad de esta infraestructura.</v>
      </c>
      <c r="C199" s="750"/>
      <c r="D199" s="750"/>
      <c r="E199" s="750"/>
      <c r="F199" s="750"/>
      <c r="G199" s="750"/>
      <c r="H199" s="750"/>
      <c r="I199" s="750"/>
      <c r="J199" s="750"/>
      <c r="K199" s="750"/>
      <c r="L199" s="750"/>
    </row>
    <row r="200" spans="2:12" ht="48" customHeight="1" x14ac:dyDescent="0.25">
      <c r="B200" s="750" t="str">
        <f>+Cronograma_Ovino_Caprina!E23</f>
        <v>1.4.5. Facilitar el desarrollo de procesos de transformación ovino caprina por parte de las empresas rurales consolidadas y otros prestadores de estos servicios, a través de formación, capacitación, asistencia técnica y asesoramiento para la obtención de productos estandarizados y diferenciados con valor agregado, bajo normas de calidad e inocuidad, y con un mayor valor comercial en relación calidad-precio.</v>
      </c>
      <c r="C200" s="750"/>
      <c r="D200" s="750"/>
      <c r="E200" s="750"/>
      <c r="F200" s="750"/>
      <c r="G200" s="750"/>
      <c r="H200" s="750"/>
      <c r="I200" s="750"/>
      <c r="J200" s="750"/>
      <c r="K200" s="750"/>
      <c r="L200" s="750"/>
    </row>
    <row r="201" spans="2:12" ht="48" customHeight="1" x14ac:dyDescent="0.25">
      <c r="B201" s="750" t="str">
        <f>+Cronograma_Ovino_Caprina!E24</f>
        <v>1.4.6. Promover la adopción de tecnologías para el beneficio y la transformación cárnica y láctea ovino caprina, por parte de los transformadores y empresas rurales consolidadas en las regiones priorizadas, a través de la aplicación de mecanismos financieros y no financieros para mejorar la eficiencia en los procesos, incrementar la capacidad instalada (posición propia y de maquila) y la obtención de productos estandarizados y diferenciados con valor agregado, que cumplan con especificaciones técnicas, sanitarias y de los clientes, en articulación con los avances de la actividad 5.1.2 sobre el desarrollo de estudios de estructura e inteligencia de mercados.</v>
      </c>
      <c r="C201" s="750"/>
      <c r="D201" s="750"/>
      <c r="E201" s="750"/>
      <c r="F201" s="750"/>
      <c r="G201" s="750"/>
      <c r="H201" s="750"/>
      <c r="I201" s="750"/>
      <c r="J201" s="750"/>
      <c r="K201" s="750"/>
      <c r="L201" s="750"/>
    </row>
    <row r="202" spans="2:12" ht="48" customHeight="1" x14ac:dyDescent="0.25">
      <c r="B202" s="750" t="str">
        <f>+Cronograma_Ovino_Caprina!E25</f>
        <v>1.4.7. Fortalecer las habilidades de los productores de lana y artesanos, mediante la capacitación en técnicas de hilado y tejido, la transferencia de tecnologías y la innovación, conservando su valor artesanal, con el fin de obtener productos con fibras de mejor calidad de uso artesanal o industrial y la generación de valor agregado, incluso para usos diferentes a los convencionales.</v>
      </c>
      <c r="C202" s="750"/>
      <c r="D202" s="750"/>
      <c r="E202" s="750"/>
      <c r="F202" s="750"/>
      <c r="G202" s="750"/>
      <c r="H202" s="750"/>
      <c r="I202" s="750"/>
      <c r="J202" s="750"/>
      <c r="K202" s="750"/>
      <c r="L202" s="750"/>
    </row>
    <row r="203" spans="2:12" ht="48" customHeight="1" x14ac:dyDescent="0.25">
      <c r="B203" s="750" t="str">
        <f>+Cronograma_Ovino_Caprina!E26</f>
        <v>1.4.8. Fomentar el mejoramiento de los procesos para la obtención de lana y pieles ovinas y/o caprinas, así como la innovación y el valor agregado en el ámbito artesanal o industrial, y la optimización del transporte y almacenamiento de estos subproductos, por medio del apoyo técnico y la aplicación de mecanismos financieros y no financieros, con el fin de disminuir costos asociados a su transformación y logística, facilitando su incorporación al mercado; en articulación con los avances de la actividad 5.1.1 sobre la caracterización de la producción y la transformación.</v>
      </c>
      <c r="C203" s="750"/>
      <c r="D203" s="750"/>
      <c r="E203" s="750"/>
      <c r="F203" s="750"/>
      <c r="G203" s="750"/>
      <c r="H203" s="750"/>
      <c r="I203" s="750"/>
      <c r="J203" s="750"/>
      <c r="K203" s="750"/>
      <c r="L203" s="750"/>
    </row>
    <row r="204" spans="2:12" x14ac:dyDescent="0.25">
      <c r="B204" s="77"/>
      <c r="C204" s="77"/>
      <c r="D204" s="77"/>
      <c r="E204" s="77"/>
      <c r="F204" s="77"/>
      <c r="G204" s="77"/>
      <c r="H204" s="77"/>
      <c r="I204" s="77"/>
      <c r="J204" s="77"/>
      <c r="K204" s="77"/>
      <c r="L204" s="77"/>
    </row>
    <row r="205" spans="2:12" x14ac:dyDescent="0.25">
      <c r="B205" s="77"/>
      <c r="C205" s="77"/>
      <c r="D205" s="77"/>
      <c r="E205" s="77"/>
      <c r="F205" s="77"/>
      <c r="G205" s="77"/>
      <c r="H205" s="77"/>
      <c r="I205" s="77"/>
      <c r="J205" s="77"/>
      <c r="K205" s="77"/>
      <c r="L205" s="77"/>
    </row>
    <row r="206" spans="2:12" ht="24.95" customHeight="1" x14ac:dyDescent="0.25">
      <c r="B206" s="37" t="s">
        <v>1504</v>
      </c>
      <c r="C206" s="77"/>
      <c r="D206" s="77"/>
      <c r="E206" s="77"/>
      <c r="F206" s="77"/>
      <c r="G206" s="77"/>
      <c r="H206" s="77"/>
      <c r="I206" s="77"/>
      <c r="J206" s="77"/>
      <c r="K206" s="77"/>
      <c r="L206" s="77"/>
    </row>
    <row r="207" spans="2:12" x14ac:dyDescent="0.25">
      <c r="B207" s="77"/>
      <c r="C207" s="77"/>
      <c r="D207" s="77"/>
      <c r="E207" s="77"/>
      <c r="F207" s="77"/>
      <c r="G207" s="77"/>
      <c r="H207" s="77"/>
      <c r="I207" s="77"/>
      <c r="J207" s="77"/>
      <c r="K207" s="77"/>
      <c r="L207" s="77"/>
    </row>
    <row r="208" spans="2:12" ht="30" x14ac:dyDescent="0.25">
      <c r="B208" s="77"/>
      <c r="C208" s="121" t="s">
        <v>1505</v>
      </c>
      <c r="D208" s="121" t="s">
        <v>1506</v>
      </c>
      <c r="E208" s="77"/>
      <c r="F208" s="77"/>
      <c r="G208" s="77"/>
      <c r="H208" s="77"/>
      <c r="I208" s="77"/>
      <c r="J208" s="77"/>
      <c r="K208" s="77"/>
      <c r="L208" s="77"/>
    </row>
    <row r="209" spans="2:12" ht="21.95" customHeight="1" x14ac:dyDescent="0.25">
      <c r="B209" s="77"/>
      <c r="C209" s="126" t="str">
        <f>+Cronograma_Ovino_Caprina!N19</f>
        <v>Mes 7 del año 2</v>
      </c>
      <c r="D209" s="126" t="str">
        <f>+Cronograma_Ovino_Caprina!O19</f>
        <v>Mes 12 del año 20</v>
      </c>
      <c r="E209" s="77"/>
      <c r="F209" s="77"/>
      <c r="G209" s="84"/>
      <c r="H209" s="77"/>
      <c r="I209" s="77"/>
      <c r="J209" s="77"/>
      <c r="K209" s="77"/>
      <c r="L209" s="77"/>
    </row>
    <row r="210" spans="2:12" ht="45" x14ac:dyDescent="0.25">
      <c r="B210" s="28" t="s">
        <v>920</v>
      </c>
      <c r="C210" s="28" t="s">
        <v>1507</v>
      </c>
      <c r="D210" s="28" t="s">
        <v>1508</v>
      </c>
      <c r="E210" s="28" t="s">
        <v>980</v>
      </c>
      <c r="F210" s="28" t="s">
        <v>1509</v>
      </c>
      <c r="G210" s="28" t="s">
        <v>1510</v>
      </c>
      <c r="H210" s="28" t="s">
        <v>1511</v>
      </c>
      <c r="I210" s="748" t="s">
        <v>1512</v>
      </c>
      <c r="J210" s="748"/>
      <c r="K210" s="28" t="s">
        <v>1513</v>
      </c>
      <c r="L210" s="77"/>
    </row>
    <row r="211" spans="2:12" ht="14.1" customHeight="1" x14ac:dyDescent="0.25">
      <c r="B211" s="124" t="s">
        <v>25</v>
      </c>
      <c r="C211" s="94" t="s">
        <v>24</v>
      </c>
      <c r="D211" s="95">
        <f>+Categoria_de_Costos!C23*5</f>
        <v>90</v>
      </c>
      <c r="E211" s="71">
        <f>Categoria_de_Costos!C417</f>
        <v>300000</v>
      </c>
      <c r="F211" s="96"/>
      <c r="G211" s="97"/>
      <c r="H211" s="91">
        <f>E211*D211</f>
        <v>27000000</v>
      </c>
      <c r="I211" s="749" t="s">
        <v>1651</v>
      </c>
      <c r="J211" s="749"/>
      <c r="K211" s="113" t="s">
        <v>1515</v>
      </c>
      <c r="L211" s="77"/>
    </row>
    <row r="212" spans="2:12" ht="14.1" customHeight="1" x14ac:dyDescent="0.25">
      <c r="B212" s="124" t="s">
        <v>26</v>
      </c>
      <c r="C212" s="94" t="s">
        <v>24</v>
      </c>
      <c r="D212" s="95">
        <f>+Categoria_de_Costos!C23*1</f>
        <v>18</v>
      </c>
      <c r="E212" s="71">
        <f>Categoria_de_Costos!C426</f>
        <v>1020000</v>
      </c>
      <c r="F212" s="96"/>
      <c r="G212" s="97"/>
      <c r="H212" s="91">
        <f>E212*D212</f>
        <v>18360000</v>
      </c>
      <c r="I212" s="749" t="s">
        <v>1651</v>
      </c>
      <c r="J212" s="749"/>
      <c r="K212" s="109" t="s">
        <v>1517</v>
      </c>
      <c r="L212" s="77"/>
    </row>
    <row r="213" spans="2:12" ht="14.1" customHeight="1" x14ac:dyDescent="0.25">
      <c r="B213" s="124" t="s">
        <v>27</v>
      </c>
      <c r="C213" s="94" t="s">
        <v>24</v>
      </c>
      <c r="D213" s="95">
        <f>+Categoria_de_Costos!C23*10</f>
        <v>180</v>
      </c>
      <c r="E213" s="71">
        <f>Categoria_de_Costos!C434</f>
        <v>60000</v>
      </c>
      <c r="F213" s="96"/>
      <c r="G213" s="97"/>
      <c r="H213" s="91">
        <f>E213*D213</f>
        <v>10800000</v>
      </c>
      <c r="I213" s="749" t="s">
        <v>1651</v>
      </c>
      <c r="J213" s="749"/>
      <c r="K213" s="109" t="s">
        <v>1519</v>
      </c>
      <c r="L213" s="77"/>
    </row>
    <row r="214" spans="2:12" ht="14.1" customHeight="1" x14ac:dyDescent="0.25">
      <c r="B214" s="122" t="s">
        <v>28</v>
      </c>
      <c r="C214" s="94" t="s">
        <v>24</v>
      </c>
      <c r="D214" s="95">
        <f>+Categoria_de_Costos!C23*1</f>
        <v>18</v>
      </c>
      <c r="E214" s="71">
        <f>+Categoria_de_Costos!C445</f>
        <v>3000000</v>
      </c>
      <c r="F214" s="96"/>
      <c r="G214" s="97"/>
      <c r="H214" s="91">
        <f>E214*D214</f>
        <v>54000000</v>
      </c>
      <c r="I214" s="749" t="s">
        <v>1652</v>
      </c>
      <c r="J214" s="749"/>
      <c r="K214" s="109" t="s">
        <v>1521</v>
      </c>
      <c r="L214" s="77"/>
    </row>
    <row r="215" spans="2:12" ht="15" x14ac:dyDescent="0.25">
      <c r="B215" s="92" t="s">
        <v>1522</v>
      </c>
      <c r="C215" s="98"/>
      <c r="D215" s="99"/>
      <c r="E215" s="72"/>
      <c r="F215" s="72"/>
      <c r="G215" s="128"/>
      <c r="H215" s="100">
        <f>SUM(H211:H214)</f>
        <v>110160000</v>
      </c>
      <c r="I215" s="746"/>
      <c r="J215" s="746"/>
      <c r="K215" s="112"/>
    </row>
    <row r="216" spans="2:12" ht="14.1" customHeight="1" x14ac:dyDescent="0.25">
      <c r="B216" s="91" t="s">
        <v>14</v>
      </c>
      <c r="C216" s="108" t="s">
        <v>13</v>
      </c>
      <c r="D216" s="95">
        <v>3</v>
      </c>
      <c r="E216" s="71">
        <f>+Categoria_de_Costos!G224</f>
        <v>15061000</v>
      </c>
      <c r="F216" s="96">
        <v>12</v>
      </c>
      <c r="G216" s="97">
        <v>1</v>
      </c>
      <c r="H216" s="91">
        <f>D216*E216*F216*G216</f>
        <v>542196000</v>
      </c>
      <c r="I216" s="749" t="s">
        <v>1653</v>
      </c>
      <c r="J216" s="749"/>
      <c r="K216" s="109" t="s">
        <v>1524</v>
      </c>
    </row>
    <row r="217" spans="2:12" ht="14.1" customHeight="1" x14ac:dyDescent="0.25">
      <c r="B217" s="91" t="s">
        <v>1525</v>
      </c>
      <c r="C217" s="108" t="s">
        <v>13</v>
      </c>
      <c r="D217" s="95">
        <v>3</v>
      </c>
      <c r="E217" s="71">
        <f>+Categoria_de_Costos!G219</f>
        <v>10469000</v>
      </c>
      <c r="F217" s="96">
        <v>12</v>
      </c>
      <c r="G217" s="97">
        <v>1</v>
      </c>
      <c r="H217" s="91">
        <f>D217*E217*F217*G217</f>
        <v>376884000</v>
      </c>
      <c r="I217" s="749" t="s">
        <v>1654</v>
      </c>
      <c r="J217" s="749"/>
      <c r="K217" s="109" t="s">
        <v>1524</v>
      </c>
    </row>
    <row r="218" spans="2:12" ht="14.1" customHeight="1" x14ac:dyDescent="0.25">
      <c r="B218" s="108" t="s">
        <v>15</v>
      </c>
      <c r="C218" s="108" t="s">
        <v>13</v>
      </c>
      <c r="D218" s="95">
        <f>+Categoria_de_Costos!C24*1</f>
        <v>10</v>
      </c>
      <c r="E218" s="71">
        <f>+Categoria_de_Costos!G215</f>
        <v>6612000</v>
      </c>
      <c r="F218" s="139">
        <v>12</v>
      </c>
      <c r="G218" s="140">
        <v>1</v>
      </c>
      <c r="H218" s="91">
        <f>D218*E218*F218*G218</f>
        <v>793440000</v>
      </c>
      <c r="I218" s="749" t="s">
        <v>1654</v>
      </c>
      <c r="J218" s="749"/>
      <c r="K218" s="109" t="s">
        <v>1524</v>
      </c>
    </row>
    <row r="219" spans="2:12" ht="15" x14ac:dyDescent="0.25">
      <c r="B219" s="141" t="s">
        <v>1557</v>
      </c>
      <c r="C219" s="98"/>
      <c r="D219" s="99"/>
      <c r="E219" s="72"/>
      <c r="F219" s="72"/>
      <c r="G219" s="128"/>
      <c r="H219" s="100">
        <f>SUM(H216:H218)</f>
        <v>1712520000</v>
      </c>
      <c r="I219" s="746"/>
      <c r="J219" s="746"/>
      <c r="K219" s="112"/>
    </row>
    <row r="220" spans="2:12" ht="14.1" customHeight="1" x14ac:dyDescent="0.25">
      <c r="B220" s="91" t="s">
        <v>1655</v>
      </c>
      <c r="C220" s="94" t="s">
        <v>24</v>
      </c>
      <c r="D220" s="109">
        <f>+Categoria_de_Costos!C23*5</f>
        <v>90</v>
      </c>
      <c r="E220" s="71">
        <f>+Categoria_de_Costos!C1228*Categoria_de_Costos!D1228</f>
        <v>4680000</v>
      </c>
      <c r="F220" s="96"/>
      <c r="G220" s="97"/>
      <c r="H220" s="91">
        <f>E220*D220</f>
        <v>421200000</v>
      </c>
      <c r="I220" s="749" t="s">
        <v>1656</v>
      </c>
      <c r="J220" s="749"/>
      <c r="K220" s="109" t="s">
        <v>1657</v>
      </c>
    </row>
    <row r="221" spans="2:12" ht="14.1" customHeight="1" x14ac:dyDescent="0.25">
      <c r="B221" s="91" t="s">
        <v>1658</v>
      </c>
      <c r="C221" s="94" t="s">
        <v>24</v>
      </c>
      <c r="D221" s="109">
        <f>+Categoria_de_Costos!C23*5</f>
        <v>90</v>
      </c>
      <c r="E221" s="71">
        <f>+Categoria_de_Costos!C1223*Categoria_de_Costos!D1223</f>
        <v>11220000</v>
      </c>
      <c r="F221" s="96"/>
      <c r="G221" s="97"/>
      <c r="H221" s="110">
        <f>D221*E221</f>
        <v>1009800000</v>
      </c>
      <c r="I221" s="749" t="s">
        <v>1656</v>
      </c>
      <c r="J221" s="749"/>
      <c r="K221" s="116" t="s">
        <v>1659</v>
      </c>
    </row>
    <row r="222" spans="2:12" ht="28.5" x14ac:dyDescent="0.25">
      <c r="B222" s="91" t="s">
        <v>1660</v>
      </c>
      <c r="C222" s="94" t="s">
        <v>24</v>
      </c>
      <c r="D222" s="95">
        <f>+Categoria_de_Costos!C24/10</f>
        <v>1</v>
      </c>
      <c r="E222" s="71">
        <f>+Categoria_de_Costos!C1019*Categoria_de_Costos!K1021</f>
        <v>2500000000</v>
      </c>
      <c r="F222" s="94"/>
      <c r="G222" s="94"/>
      <c r="H222" s="110">
        <f>D222*E222</f>
        <v>2500000000</v>
      </c>
      <c r="I222" s="749" t="s">
        <v>1656</v>
      </c>
      <c r="J222" s="749"/>
      <c r="K222" s="109" t="s">
        <v>1661</v>
      </c>
    </row>
    <row r="223" spans="2:12" ht="27.75" customHeight="1" x14ac:dyDescent="0.25">
      <c r="B223" s="91" t="s">
        <v>1662</v>
      </c>
      <c r="C223" s="94" t="s">
        <v>24</v>
      </c>
      <c r="D223" s="109">
        <f>+Categoria_de_Costos!C24/2</f>
        <v>5</v>
      </c>
      <c r="E223" s="71">
        <f>+Categoria_de_Costos!D1019*Categoria_de_Costos!K1021</f>
        <v>750000000</v>
      </c>
      <c r="F223" s="96"/>
      <c r="G223" s="97"/>
      <c r="H223" s="91">
        <f t="shared" ref="H223:H231" si="4">E223*D223</f>
        <v>3750000000</v>
      </c>
      <c r="I223" s="749" t="s">
        <v>1656</v>
      </c>
      <c r="J223" s="749"/>
      <c r="K223" s="109" t="s">
        <v>1661</v>
      </c>
    </row>
    <row r="224" spans="2:12" ht="27" customHeight="1" x14ac:dyDescent="0.25">
      <c r="B224" s="91" t="s">
        <v>1663</v>
      </c>
      <c r="C224" s="94" t="s">
        <v>24</v>
      </c>
      <c r="D224" s="109">
        <f>+Categoria_de_Costos!C24/5</f>
        <v>2</v>
      </c>
      <c r="E224" s="71">
        <f>+Categoria_de_Costos!E1019*Categoria_de_Costos!K1021</f>
        <v>250000000</v>
      </c>
      <c r="F224" s="96"/>
      <c r="G224" s="97"/>
      <c r="H224" s="91">
        <f t="shared" si="4"/>
        <v>500000000</v>
      </c>
      <c r="I224" s="749" t="s">
        <v>1656</v>
      </c>
      <c r="J224" s="749"/>
      <c r="K224" s="109" t="s">
        <v>1661</v>
      </c>
    </row>
    <row r="225" spans="1:11" ht="26.1" customHeight="1" x14ac:dyDescent="0.25">
      <c r="B225" s="91" t="s">
        <v>1664</v>
      </c>
      <c r="C225" s="94" t="s">
        <v>24</v>
      </c>
      <c r="D225" s="109">
        <f>+Categoria_de_Costos!C24/5</f>
        <v>2</v>
      </c>
      <c r="E225" s="103">
        <f>+Categoria_de_Costos!F1019*Categoria_de_Costos!K1021</f>
        <v>500000000</v>
      </c>
      <c r="F225" s="104"/>
      <c r="G225" s="105"/>
      <c r="H225" s="91">
        <f t="shared" si="4"/>
        <v>1000000000</v>
      </c>
      <c r="I225" s="749" t="s">
        <v>1656</v>
      </c>
      <c r="J225" s="749"/>
      <c r="K225" s="109" t="s">
        <v>1661</v>
      </c>
    </row>
    <row r="226" spans="1:11" ht="28.5" x14ac:dyDescent="0.25">
      <c r="B226" s="91" t="s">
        <v>1665</v>
      </c>
      <c r="C226" s="94" t="s">
        <v>24</v>
      </c>
      <c r="D226" s="95">
        <f>+Categoria_de_Costos!C24/10</f>
        <v>1</v>
      </c>
      <c r="E226" s="103">
        <f>+Categoria_de_Costos!C929*Categoria_de_Costos!K924</f>
        <v>55000000</v>
      </c>
      <c r="F226" s="104"/>
      <c r="G226" s="105"/>
      <c r="H226" s="91">
        <f t="shared" si="4"/>
        <v>55000000</v>
      </c>
      <c r="I226" s="749" t="s">
        <v>1666</v>
      </c>
      <c r="J226" s="749"/>
      <c r="K226" s="113" t="s">
        <v>1667</v>
      </c>
    </row>
    <row r="227" spans="1:11" ht="28.5" x14ac:dyDescent="0.25">
      <c r="A227" s="86"/>
      <c r="B227" s="91" t="s">
        <v>1668</v>
      </c>
      <c r="C227" s="94" t="s">
        <v>24</v>
      </c>
      <c r="D227" s="109">
        <f>+Categoria_de_Costos!C24/2</f>
        <v>5</v>
      </c>
      <c r="E227" s="103">
        <f>+Categoria_de_Costos!D929*Categoria_de_Costos!K924</f>
        <v>22000000</v>
      </c>
      <c r="F227" s="104"/>
      <c r="G227" s="105"/>
      <c r="H227" s="91">
        <f t="shared" si="4"/>
        <v>110000000</v>
      </c>
      <c r="I227" s="749" t="s">
        <v>1666</v>
      </c>
      <c r="J227" s="749"/>
      <c r="K227" s="113" t="s">
        <v>1667</v>
      </c>
    </row>
    <row r="228" spans="1:11" ht="28.5" x14ac:dyDescent="0.25">
      <c r="A228" s="86"/>
      <c r="B228" s="91" t="s">
        <v>1669</v>
      </c>
      <c r="C228" s="94" t="s">
        <v>24</v>
      </c>
      <c r="D228" s="109">
        <f>+Categoria_de_Costos!C24/5</f>
        <v>2</v>
      </c>
      <c r="E228" s="71">
        <f>+Categoria_de_Costos!E929*Categoria_de_Costos!K924</f>
        <v>11000000</v>
      </c>
      <c r="F228" s="104"/>
      <c r="G228" s="105"/>
      <c r="H228" s="91">
        <f t="shared" si="4"/>
        <v>22000000</v>
      </c>
      <c r="I228" s="749" t="s">
        <v>1666</v>
      </c>
      <c r="J228" s="749"/>
      <c r="K228" s="113" t="s">
        <v>1667</v>
      </c>
    </row>
    <row r="229" spans="1:11" ht="28.5" x14ac:dyDescent="0.25">
      <c r="A229" s="86"/>
      <c r="B229" s="91" t="s">
        <v>1670</v>
      </c>
      <c r="C229" s="94" t="s">
        <v>24</v>
      </c>
      <c r="D229" s="95">
        <v>2</v>
      </c>
      <c r="E229" s="71">
        <f>+Categoria_de_Costos!F929*Categoria_de_Costos!K924</f>
        <v>22000000</v>
      </c>
      <c r="F229" s="104"/>
      <c r="G229" s="105"/>
      <c r="H229" s="91">
        <f t="shared" si="4"/>
        <v>44000000</v>
      </c>
      <c r="I229" s="749" t="s">
        <v>1666</v>
      </c>
      <c r="J229" s="749"/>
      <c r="K229" s="113" t="s">
        <v>1667</v>
      </c>
    </row>
    <row r="230" spans="1:11" x14ac:dyDescent="0.25">
      <c r="B230" s="91" t="s">
        <v>1671</v>
      </c>
      <c r="C230" s="94" t="s">
        <v>24</v>
      </c>
      <c r="D230" s="109">
        <f>+Categoria_de_Costos!C24*1</f>
        <v>10</v>
      </c>
      <c r="E230" s="103">
        <f>+Categoria_de_Costos!D1185*Categoria_de_Costos!E1185</f>
        <v>36081915.248999998</v>
      </c>
      <c r="F230" s="104"/>
      <c r="G230" s="105"/>
      <c r="H230" s="91">
        <f t="shared" si="4"/>
        <v>360819152.49000001</v>
      </c>
      <c r="I230" s="749" t="s">
        <v>1653</v>
      </c>
      <c r="J230" s="749"/>
      <c r="K230" s="113" t="s">
        <v>1672</v>
      </c>
    </row>
    <row r="231" spans="1:11" x14ac:dyDescent="0.25">
      <c r="B231" s="91" t="s">
        <v>1673</v>
      </c>
      <c r="C231" s="94" t="s">
        <v>24</v>
      </c>
      <c r="D231" s="109">
        <f>+Categoria_de_Costos!C24*1</f>
        <v>10</v>
      </c>
      <c r="E231" s="103">
        <f>+Categoria_de_Costos!D1132*Categoria_de_Costos!E1132</f>
        <v>32855139.245000005</v>
      </c>
      <c r="F231" s="104"/>
      <c r="G231" s="105"/>
      <c r="H231" s="91">
        <f t="shared" si="4"/>
        <v>328551392.45000005</v>
      </c>
      <c r="I231" s="749" t="s">
        <v>1653</v>
      </c>
      <c r="J231" s="749"/>
      <c r="K231" s="113" t="s">
        <v>1674</v>
      </c>
    </row>
    <row r="232" spans="1:11" ht="15" x14ac:dyDescent="0.25">
      <c r="B232" s="92" t="s">
        <v>1640</v>
      </c>
      <c r="C232" s="98"/>
      <c r="D232" s="99"/>
      <c r="E232" s="72"/>
      <c r="F232" s="72"/>
      <c r="G232" s="128"/>
      <c r="H232" s="100">
        <f>SUM(H220:H231)</f>
        <v>10101370544.940001</v>
      </c>
      <c r="I232" s="746"/>
      <c r="J232" s="746"/>
      <c r="K232" s="112"/>
    </row>
    <row r="233" spans="1:11" x14ac:dyDescent="0.25">
      <c r="B233" s="91" t="s">
        <v>1641</v>
      </c>
      <c r="C233" s="94" t="s">
        <v>24</v>
      </c>
      <c r="D233" s="109">
        <f>+Categoria_de_Costos!C21*1</f>
        <v>10</v>
      </c>
      <c r="E233" s="108">
        <f>+Categoria_de_Costos!D481</f>
        <v>8650000</v>
      </c>
      <c r="F233" s="108"/>
      <c r="G233" s="108"/>
      <c r="H233" s="107">
        <f>E233*D233</f>
        <v>86500000</v>
      </c>
      <c r="I233" s="749" t="s">
        <v>1675</v>
      </c>
      <c r="J233" s="749"/>
      <c r="K233" s="113" t="s">
        <v>1642</v>
      </c>
    </row>
    <row r="234" spans="1:11" x14ac:dyDescent="0.25">
      <c r="B234" s="91" t="s">
        <v>1676</v>
      </c>
      <c r="C234" s="94" t="s">
        <v>24</v>
      </c>
      <c r="D234" s="109">
        <f>+Categoria_de_Costos!C24*1</f>
        <v>10</v>
      </c>
      <c r="E234" s="108">
        <f>+Categoria_de_Costos!C507</f>
        <v>46560000</v>
      </c>
      <c r="F234" s="108"/>
      <c r="G234" s="108"/>
      <c r="H234" s="107">
        <f>E234*D234</f>
        <v>465600000</v>
      </c>
      <c r="I234" s="749" t="s">
        <v>1677</v>
      </c>
      <c r="J234" s="749"/>
      <c r="K234" s="113" t="s">
        <v>1678</v>
      </c>
    </row>
    <row r="235" spans="1:11" ht="15" x14ac:dyDescent="0.25">
      <c r="B235" s="92" t="s">
        <v>1643</v>
      </c>
      <c r="C235" s="98"/>
      <c r="D235" s="99"/>
      <c r="E235" s="72"/>
      <c r="F235" s="72"/>
      <c r="G235" s="128"/>
      <c r="H235" s="100">
        <f>SUM(H233:H234)</f>
        <v>552100000</v>
      </c>
      <c r="I235" s="746"/>
      <c r="J235" s="746"/>
      <c r="K235" s="112"/>
    </row>
    <row r="236" spans="1:11" ht="15" customHeight="1" x14ac:dyDescent="0.25">
      <c r="B236" s="101" t="s">
        <v>19</v>
      </c>
      <c r="C236" s="94" t="s">
        <v>24</v>
      </c>
      <c r="D236" s="95">
        <f>+Categoria_de_Costos!C23*1</f>
        <v>18</v>
      </c>
      <c r="E236" s="103">
        <f>Categoria_de_Costos!C296</f>
        <v>830000</v>
      </c>
      <c r="F236" s="104"/>
      <c r="G236" s="105"/>
      <c r="H236" s="91">
        <f>E236*D236</f>
        <v>14940000</v>
      </c>
      <c r="I236" s="749" t="s">
        <v>1654</v>
      </c>
      <c r="J236" s="749"/>
      <c r="K236" s="113" t="s">
        <v>1531</v>
      </c>
    </row>
    <row r="237" spans="1:11" ht="15" customHeight="1" x14ac:dyDescent="0.25">
      <c r="B237" s="101" t="s">
        <v>16</v>
      </c>
      <c r="C237" s="102" t="s">
        <v>1532</v>
      </c>
      <c r="D237" s="95">
        <f>+D236*3</f>
        <v>54</v>
      </c>
      <c r="E237" s="103">
        <f>+Categoria_de_Costos!G256</f>
        <v>716571.99506880005</v>
      </c>
      <c r="F237" s="96"/>
      <c r="G237" s="105"/>
      <c r="H237" s="91">
        <f>D237*E237</f>
        <v>38694887.733715206</v>
      </c>
      <c r="I237" s="749" t="s">
        <v>1654</v>
      </c>
      <c r="J237" s="749"/>
      <c r="K237" s="113" t="s">
        <v>1533</v>
      </c>
    </row>
    <row r="238" spans="1:11" ht="15" customHeight="1" x14ac:dyDescent="0.25">
      <c r="B238" s="101" t="s">
        <v>1534</v>
      </c>
      <c r="C238" s="102" t="s">
        <v>18</v>
      </c>
      <c r="D238" s="95">
        <f>+D218</f>
        <v>10</v>
      </c>
      <c r="E238" s="103">
        <f>+Categoria_de_Costos!C348</f>
        <v>710000</v>
      </c>
      <c r="F238" s="139">
        <v>12</v>
      </c>
      <c r="G238" s="105">
        <v>1</v>
      </c>
      <c r="H238" s="91">
        <f>D238*E238*F238*G238</f>
        <v>85200000</v>
      </c>
      <c r="I238" s="749" t="s">
        <v>1654</v>
      </c>
      <c r="J238" s="749"/>
      <c r="K238" s="113" t="s">
        <v>1535</v>
      </c>
    </row>
    <row r="239" spans="1:11" ht="14.1" customHeight="1" x14ac:dyDescent="0.25">
      <c r="B239" s="92" t="s">
        <v>1536</v>
      </c>
      <c r="C239" s="98"/>
      <c r="D239" s="99"/>
      <c r="E239" s="72"/>
      <c r="F239" s="72"/>
      <c r="G239" s="128"/>
      <c r="H239" s="100">
        <f>SUM(H236:H238)</f>
        <v>138834887.73371521</v>
      </c>
      <c r="I239" s="746"/>
      <c r="J239" s="746"/>
      <c r="K239" s="112"/>
    </row>
    <row r="240" spans="1:11" ht="14.1" customHeight="1" x14ac:dyDescent="0.25">
      <c r="B240" s="754" t="s">
        <v>1679</v>
      </c>
      <c r="C240" s="755"/>
      <c r="D240" s="755"/>
      <c r="E240" s="755"/>
      <c r="F240" s="755"/>
      <c r="G240" s="756"/>
      <c r="H240" s="106" t="s">
        <v>1538</v>
      </c>
      <c r="I240" s="757"/>
      <c r="J240" s="757"/>
      <c r="K240" s="48"/>
    </row>
    <row r="241" spans="2:12" x14ac:dyDescent="0.25">
      <c r="B241" s="758" t="s">
        <v>1537</v>
      </c>
      <c r="C241" s="759"/>
      <c r="D241" s="759"/>
      <c r="E241" s="759"/>
      <c r="F241" s="759"/>
      <c r="G241" s="760"/>
      <c r="H241" s="106" t="s">
        <v>1538</v>
      </c>
      <c r="I241" s="757"/>
      <c r="J241" s="757"/>
      <c r="K241" s="48"/>
    </row>
    <row r="242" spans="2:12" ht="14.1" customHeight="1" x14ac:dyDescent="0.25">
      <c r="B242" s="751" t="s">
        <v>1540</v>
      </c>
      <c r="C242" s="751"/>
      <c r="D242" s="751"/>
      <c r="E242" s="751"/>
      <c r="F242" s="751"/>
      <c r="G242" s="751"/>
      <c r="H242" s="33">
        <f>+H239+H235+H232+H219+H215</f>
        <v>12614985432.673716</v>
      </c>
      <c r="I242" s="757"/>
      <c r="J242" s="757"/>
      <c r="K242" s="48"/>
      <c r="L242" s="77"/>
    </row>
    <row r="243" spans="2:12" ht="15" x14ac:dyDescent="0.25">
      <c r="B243" s="747" t="s">
        <v>1541</v>
      </c>
      <c r="C243" s="747"/>
      <c r="D243" s="747"/>
      <c r="E243" s="747"/>
      <c r="F243" s="747"/>
      <c r="G243" s="747"/>
      <c r="H243" s="111">
        <v>0</v>
      </c>
      <c r="J243" s="77"/>
      <c r="K243" s="77"/>
      <c r="L243" s="77"/>
    </row>
    <row r="244" spans="2:12" ht="15" x14ac:dyDescent="0.25">
      <c r="B244" s="747" t="s">
        <v>1680</v>
      </c>
      <c r="C244" s="747"/>
      <c r="D244" s="747"/>
      <c r="E244" s="747"/>
      <c r="F244" s="747"/>
      <c r="G244" s="747"/>
      <c r="H244" s="111">
        <f>+H215+H219+H230+H231+H235+H239+H226+H227+H228+H229</f>
        <v>3433985432.6737146</v>
      </c>
      <c r="I244" s="83"/>
      <c r="J244" s="77"/>
      <c r="K244" s="77"/>
      <c r="L244" s="77"/>
    </row>
    <row r="245" spans="2:12" ht="15" x14ac:dyDescent="0.25">
      <c r="B245" s="747" t="s">
        <v>1681</v>
      </c>
      <c r="C245" s="747"/>
      <c r="D245" s="747"/>
      <c r="E245" s="747"/>
      <c r="F245" s="747"/>
      <c r="G245" s="747"/>
      <c r="H245" s="111">
        <f>+H211+H212+H213+H219+H226+H227+H228+H229+H230+H231+H234+H239</f>
        <v>3293485432.6737146</v>
      </c>
      <c r="I245" s="83"/>
      <c r="J245" s="77"/>
      <c r="K245" s="77"/>
      <c r="L245" s="77"/>
    </row>
    <row r="246" spans="2:12" ht="15" x14ac:dyDescent="0.25">
      <c r="B246" s="747" t="s">
        <v>1682</v>
      </c>
      <c r="C246" s="747"/>
      <c r="D246" s="747"/>
      <c r="E246" s="747"/>
      <c r="F246" s="747"/>
      <c r="G246" s="747"/>
      <c r="H246" s="111">
        <f>+H242</f>
        <v>12614985432.673716</v>
      </c>
      <c r="I246" s="83"/>
      <c r="J246" s="77"/>
      <c r="K246" s="77"/>
      <c r="L246" s="77"/>
    </row>
    <row r="247" spans="2:12" ht="15" x14ac:dyDescent="0.25">
      <c r="B247" s="747" t="s">
        <v>1647</v>
      </c>
      <c r="C247" s="747"/>
      <c r="D247" s="747"/>
      <c r="E247" s="747"/>
      <c r="F247" s="747"/>
      <c r="G247" s="747"/>
      <c r="H247" s="111">
        <f>+H211+H212+H213+H219+H232+H234+H239</f>
        <v>12474485432.673716</v>
      </c>
      <c r="I247" s="83"/>
      <c r="J247" s="77"/>
      <c r="K247" s="77"/>
      <c r="L247" s="77"/>
    </row>
    <row r="248" spans="2:12" ht="15" x14ac:dyDescent="0.25">
      <c r="B248" s="747" t="s">
        <v>1683</v>
      </c>
      <c r="C248" s="747"/>
      <c r="D248" s="747"/>
      <c r="E248" s="747"/>
      <c r="F248" s="747"/>
      <c r="G248" s="747"/>
      <c r="H248" s="111">
        <f>+H211+H212+H213+H219+H232+H239</f>
        <v>12008885432.673716</v>
      </c>
      <c r="I248" s="83"/>
      <c r="J248" s="77"/>
      <c r="K248" s="77"/>
      <c r="L248" s="77"/>
    </row>
    <row r="249" spans="2:12" ht="15" x14ac:dyDescent="0.25">
      <c r="B249" s="747" t="s">
        <v>1684</v>
      </c>
      <c r="C249" s="747"/>
      <c r="D249" s="747"/>
      <c r="E249" s="747"/>
      <c r="F249" s="747"/>
      <c r="G249" s="747"/>
      <c r="H249" s="111">
        <f>+H215+H219+H232+H233+H239</f>
        <v>12149385432.673716</v>
      </c>
      <c r="I249" s="83"/>
      <c r="J249" s="77"/>
      <c r="K249" s="77"/>
      <c r="L249" s="77"/>
    </row>
    <row r="250" spans="2:12" ht="15" x14ac:dyDescent="0.25">
      <c r="B250" s="747" t="s">
        <v>1685</v>
      </c>
      <c r="C250" s="747"/>
      <c r="D250" s="747"/>
      <c r="E250" s="747"/>
      <c r="F250" s="747"/>
      <c r="G250" s="747"/>
      <c r="H250" s="111">
        <f>+H211+H212+H213+H219+H232+H234+H239</f>
        <v>12474485432.673716</v>
      </c>
      <c r="I250" s="83"/>
      <c r="J250" s="77"/>
      <c r="K250" s="77"/>
      <c r="L250" s="77"/>
    </row>
    <row r="251" spans="2:12" ht="15" x14ac:dyDescent="0.25">
      <c r="B251" s="747" t="s">
        <v>1686</v>
      </c>
      <c r="C251" s="747"/>
      <c r="D251" s="747"/>
      <c r="E251" s="747"/>
      <c r="F251" s="747"/>
      <c r="G251" s="747"/>
      <c r="H251" s="111">
        <f>+H211+H212+H213+H217+H218+H226+H227+H228+H229+H239</f>
        <v>1596318887.7337153</v>
      </c>
      <c r="I251" s="83"/>
      <c r="J251" s="77"/>
      <c r="K251" s="77"/>
      <c r="L251" s="77"/>
    </row>
    <row r="252" spans="2:12" ht="15" x14ac:dyDescent="0.25">
      <c r="B252" s="747" t="s">
        <v>1687</v>
      </c>
      <c r="C252" s="747"/>
      <c r="D252" s="747"/>
      <c r="E252" s="747"/>
      <c r="F252" s="747"/>
      <c r="G252" s="747"/>
      <c r="H252" s="111">
        <f>+H215+H217+H218+H233+H239+H226+H227+H228+H229</f>
        <v>1736818887.7337153</v>
      </c>
      <c r="I252" s="83"/>
      <c r="J252" s="77"/>
      <c r="K252" s="77"/>
      <c r="L252" s="77"/>
    </row>
    <row r="253" spans="2:12" ht="15" x14ac:dyDescent="0.25">
      <c r="B253" s="747" t="s">
        <v>1688</v>
      </c>
      <c r="C253" s="747"/>
      <c r="D253" s="747"/>
      <c r="E253" s="747"/>
      <c r="F253" s="747"/>
      <c r="G253" s="747"/>
      <c r="H253" s="111">
        <f>+H211+H212+H213+H219+H230+H231+H234+H239+H226+H227+H228+H229</f>
        <v>3293485432.6737151</v>
      </c>
      <c r="I253" s="83"/>
      <c r="J253" s="77"/>
      <c r="K253" s="77"/>
      <c r="L253" s="77"/>
    </row>
    <row r="255" spans="2:12" ht="15" x14ac:dyDescent="0.25">
      <c r="B255" s="751" t="s">
        <v>1545</v>
      </c>
      <c r="C255" s="751"/>
    </row>
    <row r="256" spans="2:12" ht="126" customHeight="1" x14ac:dyDescent="0.25">
      <c r="B256" s="752" t="s">
        <v>2141</v>
      </c>
      <c r="C256" s="752"/>
      <c r="D256" s="752"/>
      <c r="E256" s="752"/>
      <c r="F256" s="752"/>
      <c r="G256" s="752"/>
      <c r="H256" s="752"/>
      <c r="I256" s="752"/>
      <c r="J256" s="752"/>
      <c r="K256" s="752"/>
      <c r="L256" s="752"/>
    </row>
  </sheetData>
  <sheetProtection algorithmName="SHA-512" hashValue="XMugYX6nM9E8uq5ppEm/jgi87tja6wF3D84MB5sTayrJQVnDZBtTqnX7GThu0J8vddmOZ2KXwT4iZSYMWsJCEA==" saltValue="mvr64DIiZ8Jd/+hsYIpeWQ==" spinCount="100000" sheet="1" objects="1" scenarios="1"/>
  <mergeCells count="216">
    <mergeCell ref="I42:J42"/>
    <mergeCell ref="B45:G45"/>
    <mergeCell ref="I45:J45"/>
    <mergeCell ref="I36:J36"/>
    <mergeCell ref="I34:J34"/>
    <mergeCell ref="I38:J38"/>
    <mergeCell ref="I37:J37"/>
    <mergeCell ref="B48:G48"/>
    <mergeCell ref="B49:G49"/>
    <mergeCell ref="B46:G46"/>
    <mergeCell ref="B47:G47"/>
    <mergeCell ref="B43:G43"/>
    <mergeCell ref="B44:G44"/>
    <mergeCell ref="B51:C51"/>
    <mergeCell ref="I71:J71"/>
    <mergeCell ref="I70:J70"/>
    <mergeCell ref="I72:J72"/>
    <mergeCell ref="B4:D4"/>
    <mergeCell ref="B14:L14"/>
    <mergeCell ref="B15:L15"/>
    <mergeCell ref="B16:L16"/>
    <mergeCell ref="B17:L17"/>
    <mergeCell ref="B18:L18"/>
    <mergeCell ref="I29:J29"/>
    <mergeCell ref="I30:J30"/>
    <mergeCell ref="I31:J31"/>
    <mergeCell ref="B19:L19"/>
    <mergeCell ref="B20:L20"/>
    <mergeCell ref="I27:J27"/>
    <mergeCell ref="I28:J28"/>
    <mergeCell ref="I32:J32"/>
    <mergeCell ref="I33:J33"/>
    <mergeCell ref="I35:J35"/>
    <mergeCell ref="I40:J40"/>
    <mergeCell ref="I41:J41"/>
    <mergeCell ref="I39:J39"/>
    <mergeCell ref="B52:L52"/>
    <mergeCell ref="B55:L55"/>
    <mergeCell ref="B56:L56"/>
    <mergeCell ref="B57:L57"/>
    <mergeCell ref="B58:L58"/>
    <mergeCell ref="B59:L59"/>
    <mergeCell ref="I100:J100"/>
    <mergeCell ref="I73:J73"/>
    <mergeCell ref="I74:J74"/>
    <mergeCell ref="B60:L60"/>
    <mergeCell ref="B61:L61"/>
    <mergeCell ref="I68:J68"/>
    <mergeCell ref="I69:J69"/>
    <mergeCell ref="I75:J75"/>
    <mergeCell ref="I76:J76"/>
    <mergeCell ref="I85:J85"/>
    <mergeCell ref="I77:J77"/>
    <mergeCell ref="I78:J78"/>
    <mergeCell ref="I80:J80"/>
    <mergeCell ref="I82:J82"/>
    <mergeCell ref="I84:J84"/>
    <mergeCell ref="I86:J86"/>
    <mergeCell ref="I87:J87"/>
    <mergeCell ref="I88:J88"/>
    <mergeCell ref="I89:J89"/>
    <mergeCell ref="I165:J165"/>
    <mergeCell ref="I171:J171"/>
    <mergeCell ref="I172:J172"/>
    <mergeCell ref="I96:J96"/>
    <mergeCell ref="I101:J101"/>
    <mergeCell ref="I102:J102"/>
    <mergeCell ref="I103:J103"/>
    <mergeCell ref="I124:J124"/>
    <mergeCell ref="I98:J98"/>
    <mergeCell ref="I99:J99"/>
    <mergeCell ref="I166:J166"/>
    <mergeCell ref="I167:J167"/>
    <mergeCell ref="I168:J168"/>
    <mergeCell ref="I163:J163"/>
    <mergeCell ref="I164:J164"/>
    <mergeCell ref="I118:J118"/>
    <mergeCell ref="I119:J119"/>
    <mergeCell ref="I97:J97"/>
    <mergeCell ref="B152:L152"/>
    <mergeCell ref="B153:L153"/>
    <mergeCell ref="I161:J161"/>
    <mergeCell ref="I162:J162"/>
    <mergeCell ref="B154:L154"/>
    <mergeCell ref="B128:G128"/>
    <mergeCell ref="I90:J90"/>
    <mergeCell ref="I79:J79"/>
    <mergeCell ref="I81:J81"/>
    <mergeCell ref="I83:J83"/>
    <mergeCell ref="I91:J91"/>
    <mergeCell ref="I92:J92"/>
    <mergeCell ref="I93:J93"/>
    <mergeCell ref="I94:J94"/>
    <mergeCell ref="I95:J95"/>
    <mergeCell ref="B127:G127"/>
    <mergeCell ref="B141:G141"/>
    <mergeCell ref="B142:G142"/>
    <mergeCell ref="B143:G143"/>
    <mergeCell ref="B144:G144"/>
    <mergeCell ref="B130:G130"/>
    <mergeCell ref="B131:G131"/>
    <mergeCell ref="B132:G132"/>
    <mergeCell ref="B133:G133"/>
    <mergeCell ref="B134:G134"/>
    <mergeCell ref="B135:G135"/>
    <mergeCell ref="B136:G136"/>
    <mergeCell ref="B137:G137"/>
    <mergeCell ref="B138:G138"/>
    <mergeCell ref="B139:G139"/>
    <mergeCell ref="B140:G140"/>
    <mergeCell ref="B183:G183"/>
    <mergeCell ref="B184:G184"/>
    <mergeCell ref="B185:G185"/>
    <mergeCell ref="I178:J178"/>
    <mergeCell ref="I179:J179"/>
    <mergeCell ref="I180:J180"/>
    <mergeCell ref="I182:J182"/>
    <mergeCell ref="B182:G182"/>
    <mergeCell ref="I222:J222"/>
    <mergeCell ref="I220:J220"/>
    <mergeCell ref="B203:L203"/>
    <mergeCell ref="I237:J237"/>
    <mergeCell ref="I238:J238"/>
    <mergeCell ref="I226:J226"/>
    <mergeCell ref="I227:J227"/>
    <mergeCell ref="I228:J228"/>
    <mergeCell ref="I229:J229"/>
    <mergeCell ref="I233:J233"/>
    <mergeCell ref="I234:J234"/>
    <mergeCell ref="I217:J217"/>
    <mergeCell ref="I230:J230"/>
    <mergeCell ref="I231:J231"/>
    <mergeCell ref="I223:J223"/>
    <mergeCell ref="I224:J224"/>
    <mergeCell ref="I225:J225"/>
    <mergeCell ref="I120:J120"/>
    <mergeCell ref="I121:J121"/>
    <mergeCell ref="B252:G252"/>
    <mergeCell ref="B255:C255"/>
    <mergeCell ref="B256:L256"/>
    <mergeCell ref="I241:J241"/>
    <mergeCell ref="B242:G242"/>
    <mergeCell ref="I242:J242"/>
    <mergeCell ref="B243:G243"/>
    <mergeCell ref="B244:G244"/>
    <mergeCell ref="I239:J239"/>
    <mergeCell ref="I240:J240"/>
    <mergeCell ref="B251:G251"/>
    <mergeCell ref="B253:G253"/>
    <mergeCell ref="B240:G240"/>
    <mergeCell ref="B241:G241"/>
    <mergeCell ref="I216:J216"/>
    <mergeCell ref="I218:J218"/>
    <mergeCell ref="I219:J219"/>
    <mergeCell ref="I221:J221"/>
    <mergeCell ref="I122:J122"/>
    <mergeCell ref="I235:J235"/>
    <mergeCell ref="I232:J232"/>
    <mergeCell ref="I236:J236"/>
    <mergeCell ref="I116:J116"/>
    <mergeCell ref="I117:J117"/>
    <mergeCell ref="B187:G187"/>
    <mergeCell ref="B191:C191"/>
    <mergeCell ref="B192:L192"/>
    <mergeCell ref="B195:L195"/>
    <mergeCell ref="B196:L196"/>
    <mergeCell ref="I169:J169"/>
    <mergeCell ref="I170:J170"/>
    <mergeCell ref="I174:J174"/>
    <mergeCell ref="I177:J177"/>
    <mergeCell ref="I175:J175"/>
    <mergeCell ref="I176:J176"/>
    <mergeCell ref="I173:J173"/>
    <mergeCell ref="B129:G129"/>
    <mergeCell ref="B146:C146"/>
    <mergeCell ref="B147:L147"/>
    <mergeCell ref="B150:L150"/>
    <mergeCell ref="B151:L151"/>
    <mergeCell ref="B124:G124"/>
    <mergeCell ref="B125:G125"/>
    <mergeCell ref="B126:G126"/>
    <mergeCell ref="B123:G123"/>
    <mergeCell ref="B181:G181"/>
    <mergeCell ref="I107:J107"/>
    <mergeCell ref="I108:J108"/>
    <mergeCell ref="I109:J109"/>
    <mergeCell ref="I110:J110"/>
    <mergeCell ref="I111:J111"/>
    <mergeCell ref="I112:J112"/>
    <mergeCell ref="I113:J113"/>
    <mergeCell ref="I114:J114"/>
    <mergeCell ref="I115:J115"/>
    <mergeCell ref="I104:J104"/>
    <mergeCell ref="B247:G247"/>
    <mergeCell ref="B248:G248"/>
    <mergeCell ref="B249:G249"/>
    <mergeCell ref="B250:G250"/>
    <mergeCell ref="I210:J210"/>
    <mergeCell ref="I211:J211"/>
    <mergeCell ref="I212:J212"/>
    <mergeCell ref="I213:J213"/>
    <mergeCell ref="I215:J215"/>
    <mergeCell ref="B197:L197"/>
    <mergeCell ref="B198:L198"/>
    <mergeCell ref="B199:L199"/>
    <mergeCell ref="B200:L200"/>
    <mergeCell ref="B201:L201"/>
    <mergeCell ref="B202:L202"/>
    <mergeCell ref="B188:G188"/>
    <mergeCell ref="I214:J214"/>
    <mergeCell ref="B245:G245"/>
    <mergeCell ref="B189:G189"/>
    <mergeCell ref="B246:G246"/>
    <mergeCell ref="B186:G186"/>
    <mergeCell ref="I105:J105"/>
    <mergeCell ref="I106:J106"/>
  </mergeCells>
  <pageMargins left="0.7" right="0.7" top="0.75" bottom="0.75" header="0.3" footer="0.3"/>
  <ignoredErrors>
    <ignoredError sqref="D70 D30 H34 D164 H174 D213 H232 H235 L9:X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F4B5B-92EE-D345-81D2-69E244B88E4B}">
  <dimension ref="B2:Z156"/>
  <sheetViews>
    <sheetView showGridLines="0" zoomScale="70" zoomScaleNormal="70" workbookViewId="0">
      <selection activeCell="B1" sqref="B1"/>
    </sheetView>
  </sheetViews>
  <sheetFormatPr baseColWidth="10" defaultColWidth="12.42578125" defaultRowHeight="14.25" x14ac:dyDescent="0.2"/>
  <cols>
    <col min="1" max="1" width="7.7109375" style="26" customWidth="1"/>
    <col min="2" max="2" width="89" style="26" customWidth="1"/>
    <col min="3" max="3" width="32.42578125" style="26" customWidth="1"/>
    <col min="4" max="4" width="28.85546875" style="26" customWidth="1"/>
    <col min="5" max="5" width="31.28515625" style="26" customWidth="1"/>
    <col min="6" max="25" width="26.140625" style="26" customWidth="1"/>
    <col min="26" max="26" width="23.42578125" style="26" customWidth="1"/>
    <col min="27" max="16384" width="12.42578125" style="26"/>
  </cols>
  <sheetData>
    <row r="2" spans="2:26" ht="15" x14ac:dyDescent="0.25">
      <c r="B2" s="25" t="s">
        <v>2196</v>
      </c>
      <c r="C2" s="25"/>
      <c r="D2" s="25"/>
      <c r="E2" s="25"/>
      <c r="F2" s="25"/>
      <c r="G2" s="25"/>
      <c r="H2" s="25"/>
      <c r="I2" s="25"/>
      <c r="J2" s="25"/>
      <c r="K2" s="25"/>
      <c r="L2" s="25"/>
    </row>
    <row r="3" spans="2:26" x14ac:dyDescent="0.2">
      <c r="B3" s="25"/>
      <c r="C3" s="25"/>
      <c r="D3" s="25"/>
      <c r="E3" s="25"/>
      <c r="F3" s="25"/>
      <c r="G3" s="25"/>
      <c r="H3" s="25"/>
      <c r="I3" s="25"/>
      <c r="J3" s="25"/>
      <c r="K3" s="25"/>
      <c r="L3" s="25"/>
    </row>
    <row r="4" spans="2:26" ht="30" customHeight="1" x14ac:dyDescent="0.2">
      <c r="B4" s="774" t="str">
        <f>+Cronograma_Ovino_Caprina!A27</f>
        <v>2. Fomento de la comercialización nacional e internacional de los productos de la cadena productiva ovino caprina</v>
      </c>
      <c r="C4" s="782"/>
      <c r="D4" s="775"/>
      <c r="E4" s="25"/>
      <c r="F4" s="25"/>
      <c r="G4" s="25"/>
      <c r="H4" s="25"/>
      <c r="I4" s="25"/>
      <c r="J4" s="25"/>
      <c r="K4" s="25"/>
      <c r="L4" s="25"/>
    </row>
    <row r="5" spans="2:26" x14ac:dyDescent="0.2">
      <c r="B5" s="25"/>
      <c r="C5" s="25"/>
      <c r="D5" s="27"/>
      <c r="E5" s="27"/>
      <c r="F5" s="27"/>
      <c r="G5" s="27"/>
      <c r="H5" s="27"/>
      <c r="I5" s="27"/>
      <c r="J5" s="27"/>
      <c r="K5" s="27"/>
      <c r="L5" s="27"/>
    </row>
    <row r="6" spans="2:26" ht="42" customHeight="1" x14ac:dyDescent="0.2">
      <c r="B6" s="28" t="s">
        <v>1481</v>
      </c>
      <c r="C6" s="28" t="s">
        <v>1482</v>
      </c>
      <c r="D6" s="28" t="s">
        <v>1483</v>
      </c>
      <c r="E6" s="28" t="s">
        <v>447</v>
      </c>
      <c r="F6" s="28" t="s">
        <v>1484</v>
      </c>
      <c r="G6" s="28" t="s">
        <v>1485</v>
      </c>
      <c r="H6" s="28" t="s">
        <v>1486</v>
      </c>
      <c r="I6" s="28" t="s">
        <v>1487</v>
      </c>
      <c r="J6" s="28" t="s">
        <v>1488</v>
      </c>
      <c r="K6" s="28" t="s">
        <v>1489</v>
      </c>
      <c r="L6" s="28" t="s">
        <v>1490</v>
      </c>
      <c r="M6" s="28" t="s">
        <v>1491</v>
      </c>
      <c r="N6" s="28" t="s">
        <v>1492</v>
      </c>
      <c r="O6" s="28" t="s">
        <v>1493</v>
      </c>
      <c r="P6" s="28" t="s">
        <v>1494</v>
      </c>
      <c r="Q6" s="28" t="s">
        <v>1495</v>
      </c>
      <c r="R6" s="28" t="s">
        <v>1496</v>
      </c>
      <c r="S6" s="28" t="s">
        <v>1497</v>
      </c>
      <c r="T6" s="28" t="s">
        <v>1498</v>
      </c>
      <c r="U6" s="28" t="s">
        <v>1499</v>
      </c>
      <c r="V6" s="28" t="s">
        <v>1500</v>
      </c>
      <c r="W6" s="28" t="s">
        <v>1501</v>
      </c>
      <c r="X6" s="28" t="s">
        <v>1502</v>
      </c>
      <c r="Y6" s="28" t="s">
        <v>0</v>
      </c>
    </row>
    <row r="7" spans="2:26" ht="30" customHeight="1" x14ac:dyDescent="0.2">
      <c r="B7" s="1" t="str">
        <f>+B12</f>
        <v>2.1. Fomento de la comercialización y el consumo nacional de los productos ovino caprinos</v>
      </c>
      <c r="C7" s="29" t="str">
        <f>+C24</f>
        <v>Mes 7 del año 2</v>
      </c>
      <c r="D7" s="29" t="str">
        <f>+D24</f>
        <v>Mes 10 del año 20</v>
      </c>
      <c r="E7" s="30">
        <f>+$H$72</f>
        <v>0</v>
      </c>
      <c r="F7" s="30">
        <f>+$H$73</f>
        <v>2805497410.6687436</v>
      </c>
      <c r="G7" s="30">
        <f>+$H$74</f>
        <v>7537807319.7074881</v>
      </c>
      <c r="H7" s="30">
        <f>+$H$75</f>
        <v>7599407319.7074881</v>
      </c>
      <c r="I7" s="30">
        <f>+$H$76</f>
        <v>7506839319.7074881</v>
      </c>
      <c r="J7" s="30">
        <f>+$H$77</f>
        <v>7506839319.7074881</v>
      </c>
      <c r="K7" s="30">
        <f>+$H$75</f>
        <v>7599407319.7074881</v>
      </c>
      <c r="L7" s="30">
        <f>+$H$78</f>
        <v>7599407319.7074881</v>
      </c>
      <c r="M7" s="30">
        <f>+$H$77</f>
        <v>7506839319.7074881</v>
      </c>
      <c r="N7" s="30">
        <f>+$H$77</f>
        <v>7506839319.7074881</v>
      </c>
      <c r="O7" s="30">
        <f>+$H$79</f>
        <v>6915512821.3374872</v>
      </c>
      <c r="P7" s="30">
        <f>+$H$75</f>
        <v>7599407319.7074881</v>
      </c>
      <c r="Q7" s="30">
        <f>+$H$80</f>
        <v>6822944821.3374872</v>
      </c>
      <c r="R7" s="30">
        <f>+$H$76</f>
        <v>7506839319.7074881</v>
      </c>
      <c r="S7" s="30">
        <f>+$H$81</f>
        <v>6915512821.3374872</v>
      </c>
      <c r="T7" s="30">
        <f>+$H$75</f>
        <v>7599407319.7074881</v>
      </c>
      <c r="U7" s="30">
        <f>+$H$82</f>
        <v>6822944821.3374872</v>
      </c>
      <c r="V7" s="30">
        <f>+$H$77</f>
        <v>7506839319.7074881</v>
      </c>
      <c r="W7" s="30">
        <f>+$H$81</f>
        <v>6915512821.3374872</v>
      </c>
      <c r="X7" s="30">
        <f>+$H$78</f>
        <v>7599407319.7074881</v>
      </c>
      <c r="Y7" s="31">
        <f>SUM(E7:X7)</f>
        <v>135373212673.55356</v>
      </c>
    </row>
    <row r="8" spans="2:26" ht="30" customHeight="1" x14ac:dyDescent="0.2">
      <c r="B8" s="1" t="str">
        <f>+B88</f>
        <v>2.2. Promoción de las exportaciones de los productos ovino caprinos</v>
      </c>
      <c r="C8" s="29" t="str">
        <f>+C101</f>
        <v>Mes 1 del año 4</v>
      </c>
      <c r="D8" s="29" t="str">
        <f>+D101</f>
        <v>Mes 5 del año 20</v>
      </c>
      <c r="E8" s="30">
        <f>+$H$142</f>
        <v>0</v>
      </c>
      <c r="F8" s="30">
        <f>+$H$142</f>
        <v>0</v>
      </c>
      <c r="G8" s="30">
        <f>+$H$142</f>
        <v>0</v>
      </c>
      <c r="H8" s="30">
        <f>+$H$143</f>
        <v>3670548893.5060658</v>
      </c>
      <c r="I8" s="30">
        <f>+$H$144</f>
        <v>3670548893.5060658</v>
      </c>
      <c r="J8" s="30">
        <f>+$H$145</f>
        <v>4434703616.1296654</v>
      </c>
      <c r="K8" s="30">
        <f>+$H$146</f>
        <v>3923553616.1296659</v>
      </c>
      <c r="L8" s="30">
        <f>+$H$147</f>
        <v>736633344.82966566</v>
      </c>
      <c r="M8" s="30">
        <f>+$H$148</f>
        <v>1247783344.8296654</v>
      </c>
      <c r="N8" s="30">
        <f>+$H$149</f>
        <v>3923553616.1296659</v>
      </c>
      <c r="O8" s="30">
        <f>+$H$150</f>
        <v>483628622.2060656</v>
      </c>
      <c r="P8" s="30">
        <f>+$H$151</f>
        <v>1024778622.2060657</v>
      </c>
      <c r="Q8" s="30">
        <f>+$H$146</f>
        <v>3923553616.1296659</v>
      </c>
      <c r="R8" s="30">
        <f>+$H$152</f>
        <v>483628622.2060656</v>
      </c>
      <c r="S8" s="30">
        <f>+$H$153</f>
        <v>1024778622.2060657</v>
      </c>
      <c r="T8" s="30">
        <f>+$H$149</f>
        <v>3923553616.1296659</v>
      </c>
      <c r="U8" s="30">
        <f>+$H$150</f>
        <v>483628622.2060656</v>
      </c>
      <c r="V8" s="30">
        <f>+$H$151</f>
        <v>1024778622.2060657</v>
      </c>
      <c r="W8" s="30">
        <f>+$H$146</f>
        <v>3923553616.1296659</v>
      </c>
      <c r="X8" s="30">
        <f>+$H$152</f>
        <v>483628622.2060656</v>
      </c>
      <c r="Y8" s="31">
        <f>SUM(E8:X8)</f>
        <v>38386836528.891914</v>
      </c>
    </row>
    <row r="9" spans="2:26" ht="30.95" customHeight="1" x14ac:dyDescent="0.25">
      <c r="B9" s="28" t="s">
        <v>1503</v>
      </c>
      <c r="C9" s="32"/>
      <c r="D9" s="32"/>
      <c r="E9" s="33">
        <f t="shared" ref="E9:W9" si="0">SUM(E7:E8)</f>
        <v>0</v>
      </c>
      <c r="F9" s="33">
        <f t="shared" si="0"/>
        <v>2805497410.6687436</v>
      </c>
      <c r="G9" s="33">
        <f t="shared" si="0"/>
        <v>7537807319.7074881</v>
      </c>
      <c r="H9" s="33">
        <f t="shared" si="0"/>
        <v>11269956213.213554</v>
      </c>
      <c r="I9" s="33">
        <f t="shared" si="0"/>
        <v>11177388213.213554</v>
      </c>
      <c r="J9" s="33">
        <f t="shared" si="0"/>
        <v>11941542935.837154</v>
      </c>
      <c r="K9" s="33">
        <f t="shared" si="0"/>
        <v>11522960935.837154</v>
      </c>
      <c r="L9" s="33">
        <f t="shared" si="0"/>
        <v>8336040664.5371532</v>
      </c>
      <c r="M9" s="33">
        <f t="shared" si="0"/>
        <v>8754622664.5371532</v>
      </c>
      <c r="N9" s="33">
        <f t="shared" si="0"/>
        <v>11430392935.837154</v>
      </c>
      <c r="O9" s="33">
        <f t="shared" si="0"/>
        <v>7399141443.5435524</v>
      </c>
      <c r="P9" s="33">
        <f t="shared" si="0"/>
        <v>8624185941.9135532</v>
      </c>
      <c r="Q9" s="33">
        <f t="shared" si="0"/>
        <v>10746498437.467154</v>
      </c>
      <c r="R9" s="33">
        <f t="shared" si="0"/>
        <v>7990467941.9135532</v>
      </c>
      <c r="S9" s="33">
        <f t="shared" si="0"/>
        <v>7940291443.5435524</v>
      </c>
      <c r="T9" s="33">
        <f t="shared" si="0"/>
        <v>11522960935.837154</v>
      </c>
      <c r="U9" s="33">
        <f t="shared" si="0"/>
        <v>7306573443.5435524</v>
      </c>
      <c r="V9" s="33">
        <f t="shared" si="0"/>
        <v>8531617941.9135532</v>
      </c>
      <c r="W9" s="33">
        <f t="shared" si="0"/>
        <v>10839066437.467154</v>
      </c>
      <c r="X9" s="33">
        <f>SUM(X7:X8)</f>
        <v>8083035941.9135532</v>
      </c>
      <c r="Y9" s="33">
        <f>SUM(Y7:Y8)</f>
        <v>173760049202.44547</v>
      </c>
    </row>
    <row r="10" spans="2:26" ht="15" x14ac:dyDescent="0.25">
      <c r="B10" s="32"/>
      <c r="C10" s="32"/>
      <c r="D10" s="32"/>
      <c r="E10" s="32"/>
      <c r="F10" s="32"/>
      <c r="G10" s="34"/>
      <c r="H10" s="35"/>
      <c r="I10" s="34"/>
      <c r="J10" s="34"/>
      <c r="K10" s="34"/>
      <c r="L10" s="34"/>
      <c r="Z10" s="36"/>
    </row>
    <row r="11" spans="2:26" ht="15" x14ac:dyDescent="0.25">
      <c r="B11" s="32"/>
      <c r="C11" s="32"/>
      <c r="D11" s="32"/>
      <c r="E11" s="32"/>
      <c r="F11" s="32"/>
      <c r="G11" s="34"/>
      <c r="H11" s="35"/>
      <c r="I11" s="34"/>
      <c r="J11" s="34"/>
      <c r="K11" s="34"/>
      <c r="L11" s="34"/>
    </row>
    <row r="12" spans="2:26" ht="39.950000000000003" customHeight="1" x14ac:dyDescent="0.2">
      <c r="B12" s="783" t="str">
        <f>+Cronograma_Ovino_Caprina!B27</f>
        <v>2.1. Fomento de la comercialización y el consumo nacional de los productos ovino caprinos</v>
      </c>
      <c r="C12" s="784"/>
      <c r="D12" s="784"/>
      <c r="E12" s="784"/>
      <c r="F12" s="784"/>
      <c r="G12" s="784"/>
      <c r="H12" s="784"/>
      <c r="I12" s="784"/>
      <c r="J12" s="784"/>
      <c r="K12" s="784"/>
      <c r="L12" s="785"/>
    </row>
    <row r="13" spans="2:26" ht="48" customHeight="1" x14ac:dyDescent="0.2">
      <c r="B13" s="750" t="str">
        <f>+Cronograma_Ovino_Caprina!E27</f>
        <v>2.1.1. Diseñar contenidos promocionales dirigidos al consumidor (actual y potencial), teniendo en cuenta los segmentos del mercado, sectores, canales de comercialización directos y tendencias de consumo, que proporcionen información sobre los beneficios del consumo de los productos ovino caprinos, incluidos los nutricionales y funcionales, así como sus atributos diferenciadores de calidad, inocuidad, económicos, sociales, de origen, culturales, ambientales, entre otros, con el fin de generar interés en los consumidores, aumentar el consumo, lograr el reconocimiento y visibilidad de los productos tradicionales y con valor agregado; en articulación con los resultados de la actividad 5.1.2 sobre el desarrollo de estudios de estructura e inteligencia de mercados.</v>
      </c>
      <c r="C13" s="750"/>
      <c r="D13" s="750"/>
      <c r="E13" s="750"/>
      <c r="F13" s="750"/>
      <c r="G13" s="750"/>
      <c r="H13" s="750"/>
      <c r="I13" s="750"/>
      <c r="J13" s="750"/>
      <c r="K13" s="750"/>
      <c r="L13" s="750"/>
    </row>
    <row r="14" spans="2:26" ht="48" customHeight="1" x14ac:dyDescent="0.2">
      <c r="B14" s="750" t="str">
        <f>+Cronograma_Ovino_Caprina!E28</f>
        <v>2.1.2. Promover el consumo de productos ovino caprinos teniendo en cuenta los diferentes segmentos del mercado (geográfico, demográfico, conductuales, etc.), sectores (instituciones educativas, hogares, institucional, HORECA, etc.) y canales de comercialización directos (electrónicos y tradicionales), a través de la transferencia de los contenidos promocionales desarrollados en campañas de consumo, capacitaciones, socializaciones, educación no formal, entre otros, con el fin de posicionar los productos ovino caprinos en el mercado nacional y aumentar las ventas; en articulación con los resultados de la actividad 5.1.2 sobre el desarrollo de estudios de estructura e inteligencia de mercados.</v>
      </c>
      <c r="C14" s="750"/>
      <c r="D14" s="750"/>
      <c r="E14" s="750"/>
      <c r="F14" s="750"/>
      <c r="G14" s="750"/>
      <c r="H14" s="750"/>
      <c r="I14" s="750"/>
      <c r="J14" s="750"/>
      <c r="K14" s="750"/>
      <c r="L14" s="750"/>
    </row>
    <row r="15" spans="2:26" ht="48" customHeight="1" x14ac:dyDescent="0.2">
      <c r="B15" s="750" t="str">
        <f>+Cronograma_Ovino_Caprina!E29</f>
        <v>2.1.3. Fomentar la oferta en la proveeduría de servicios especializados logísticos para la comercialización y expendio de los productos ovino caprinos procedentes de las regiones priorizadas,  mediante el uso y aplicación de mecanismos financieros y no financieros para mejorar los procesos de transporte, almacenamiento, distribución, empaque, embalaje, cadena de frio, entre otros, contribuyendo con la formalización en la transformación y en la comercialización en condiciones de calidad e inocuidad; en articulación con los avances de la actividad 5.1.1 sobre la caracterización de la producción y la transformación, que incluye los temas logísticos.</v>
      </c>
      <c r="C15" s="750"/>
      <c r="D15" s="750"/>
      <c r="E15" s="750"/>
      <c r="F15" s="750"/>
      <c r="G15" s="750"/>
      <c r="H15" s="750"/>
      <c r="I15" s="750"/>
      <c r="J15" s="750"/>
      <c r="K15" s="750"/>
      <c r="L15" s="750"/>
    </row>
    <row r="16" spans="2:26" ht="48" customHeight="1" x14ac:dyDescent="0.2">
      <c r="B16" s="750" t="str">
        <f>+Cronograma_Ovino_Caprina!E30</f>
        <v>2.1.4. Impulsar y consolidar la comercialización de los productos ovino caprinos tradicionales, con valor agregado y diferenciados, principalmente de las organizaciones de economía solidaria, asociaciones y empresas rurales consolidadas, a través de espacios de comercialización tradicional y de comercio electrónico, participando en circuitos cortos de comercialización, mercados campesinos, ruedas de negocio, ferias comerciales, ferias gastronómicas, plataformas electrónicas, redes sociales, aplicaciones móviles, entre otras, incorporando mecanismos para garantizar el cumplimiento de condiciones acordadas, garantías de transacción, contratos de suministro, entre otros; con el propósito de fomentar y fortalecer negocios a nivel local, regional y nacional y reducir la intermediación.</v>
      </c>
      <c r="C16" s="750"/>
      <c r="D16" s="750"/>
      <c r="E16" s="750"/>
      <c r="F16" s="750"/>
      <c r="G16" s="750"/>
      <c r="H16" s="750"/>
      <c r="I16" s="750"/>
      <c r="J16" s="750"/>
      <c r="K16" s="750"/>
      <c r="L16" s="750"/>
    </row>
    <row r="17" spans="2:12" ht="48" customHeight="1" x14ac:dyDescent="0.2">
      <c r="B17" s="750" t="str">
        <f>+Cronograma_Ovino_Caprina!E31</f>
        <v>2.1.5. Vincular a las organizaciones de economía solidaria, asociaciones y empresas rurales consolidadas de productores, transformadores y comercializadores de la cadena, en los mecanismos como compras públicas (Ley 2049 de 2020) programas oficiales de alimentación a nivel municipal, regional, departamental y nacional, esquemas de comercialización como agricultura por contrato, y alianzas con el sector privado, a través del acompañamiento técnico y financiero para establecer acuerdos comerciales en mercados formales y promover alianzas de mediano y largo plazo que fortalezcan la estabilidad de la oferta de productos diversificados y estandarizados.</v>
      </c>
      <c r="C17" s="750"/>
      <c r="D17" s="750"/>
      <c r="E17" s="750"/>
      <c r="F17" s="750"/>
      <c r="G17" s="750"/>
      <c r="H17" s="750"/>
      <c r="I17" s="750"/>
      <c r="J17" s="750"/>
      <c r="K17" s="750"/>
      <c r="L17" s="750"/>
    </row>
    <row r="18" spans="2:12" ht="48" customHeight="1" x14ac:dyDescent="0.2">
      <c r="B18" s="750" t="str">
        <f>+Cronograma_Ovino_Caprina!E32</f>
        <v>2.1.6. Definir y diseñar estrategias complementarias de promoción y comercialización para los productos ovino caprinos, con el apoyo de MinComercio, considerando entre otros aspectos el benchmarking y el crecimiento de la producción primaria; con el fin de potenciar las oportunidades en el mercado nacional alineadas con las tendencias de consumo, las preferencias y hábitos de compra de los consumidores, basándose en los resultados de la elaboración del plan integral de modernización de la comercialización de la actividad 5.1.6.</v>
      </c>
      <c r="C18" s="750"/>
      <c r="D18" s="750"/>
      <c r="E18" s="750"/>
      <c r="F18" s="750"/>
      <c r="G18" s="750"/>
      <c r="H18" s="750"/>
      <c r="I18" s="750"/>
      <c r="J18" s="750"/>
      <c r="K18" s="750"/>
      <c r="L18" s="750"/>
    </row>
    <row r="19" spans="2:12" x14ac:dyDescent="0.2">
      <c r="B19" s="25"/>
      <c r="C19" s="25"/>
      <c r="D19" s="25"/>
      <c r="E19" s="25"/>
      <c r="F19" s="25"/>
      <c r="G19" s="25"/>
      <c r="H19" s="25"/>
      <c r="I19" s="25"/>
      <c r="J19" s="25"/>
      <c r="K19" s="25"/>
      <c r="L19" s="25"/>
    </row>
    <row r="20" spans="2:12" x14ac:dyDescent="0.2">
      <c r="B20" s="25"/>
      <c r="C20" s="25"/>
      <c r="D20" s="25"/>
      <c r="E20" s="25"/>
      <c r="F20" s="25"/>
      <c r="G20" s="25"/>
      <c r="H20" s="25"/>
      <c r="I20" s="25"/>
      <c r="J20" s="25"/>
      <c r="K20" s="25"/>
      <c r="L20" s="25"/>
    </row>
    <row r="21" spans="2:12" ht="24.95" customHeight="1" x14ac:dyDescent="0.2">
      <c r="B21" s="37" t="s">
        <v>1504</v>
      </c>
      <c r="C21" s="25"/>
      <c r="D21" s="25"/>
      <c r="E21" s="25"/>
      <c r="F21" s="25"/>
      <c r="G21" s="25"/>
      <c r="H21" s="25"/>
      <c r="I21" s="25"/>
      <c r="J21" s="25"/>
      <c r="K21" s="25"/>
      <c r="L21" s="25"/>
    </row>
    <row r="22" spans="2:12" x14ac:dyDescent="0.2">
      <c r="B22" s="25"/>
      <c r="C22" s="25"/>
      <c r="D22" s="25"/>
      <c r="E22" s="25"/>
      <c r="F22" s="25"/>
      <c r="G22" s="25"/>
      <c r="H22" s="25"/>
      <c r="I22" s="25"/>
      <c r="J22" s="25"/>
      <c r="K22" s="25"/>
      <c r="L22" s="25"/>
    </row>
    <row r="23" spans="2:12" ht="28.5" customHeight="1" x14ac:dyDescent="0.25">
      <c r="B23" s="25"/>
      <c r="C23" s="2" t="s">
        <v>1505</v>
      </c>
      <c r="D23" s="2" t="s">
        <v>1506</v>
      </c>
      <c r="E23" s="25"/>
      <c r="F23" s="25"/>
      <c r="G23" s="25"/>
      <c r="H23" s="25"/>
      <c r="I23" s="25"/>
      <c r="J23" s="25"/>
      <c r="K23" s="25"/>
      <c r="L23" s="25"/>
    </row>
    <row r="24" spans="2:12" ht="21.95" customHeight="1" x14ac:dyDescent="0.2">
      <c r="B24" s="25"/>
      <c r="C24" s="38" t="str">
        <f>+Cronograma_Ovino_Caprina!N27</f>
        <v>Mes 7 del año 2</v>
      </c>
      <c r="D24" s="38" t="str">
        <f>+Cronograma_Ovino_Caprina!O27</f>
        <v>Mes 10 del año 20</v>
      </c>
      <c r="E24" s="25"/>
      <c r="F24" s="25"/>
      <c r="G24" s="3"/>
      <c r="H24" s="25"/>
      <c r="I24" s="25"/>
      <c r="J24" s="25"/>
      <c r="K24" s="25"/>
      <c r="L24" s="25"/>
    </row>
    <row r="25" spans="2:12" ht="60" customHeight="1" x14ac:dyDescent="0.2">
      <c r="B25" s="4" t="s">
        <v>920</v>
      </c>
      <c r="C25" s="4" t="s">
        <v>1507</v>
      </c>
      <c r="D25" s="4" t="s">
        <v>1508</v>
      </c>
      <c r="E25" s="4" t="s">
        <v>980</v>
      </c>
      <c r="F25" s="4" t="s">
        <v>1509</v>
      </c>
      <c r="G25" s="4" t="s">
        <v>1510</v>
      </c>
      <c r="H25" s="4" t="s">
        <v>1511</v>
      </c>
      <c r="I25" s="780" t="s">
        <v>1512</v>
      </c>
      <c r="J25" s="780"/>
      <c r="K25" s="4" t="s">
        <v>1513</v>
      </c>
      <c r="L25" s="25"/>
    </row>
    <row r="26" spans="2:12" x14ac:dyDescent="0.2">
      <c r="B26" s="5" t="s">
        <v>25</v>
      </c>
      <c r="C26" s="6" t="s">
        <v>22</v>
      </c>
      <c r="D26" s="7">
        <f>+Categoria_de_Costos!C24*2</f>
        <v>20</v>
      </c>
      <c r="E26" s="39">
        <f>+Categoria_de_Costos!C417</f>
        <v>300000</v>
      </c>
      <c r="F26" s="8"/>
      <c r="G26" s="9"/>
      <c r="H26" s="15">
        <f>E26*D26</f>
        <v>6000000</v>
      </c>
      <c r="I26" s="765" t="s">
        <v>1689</v>
      </c>
      <c r="J26" s="765"/>
      <c r="K26" s="40" t="s">
        <v>1515</v>
      </c>
      <c r="L26" s="25"/>
    </row>
    <row r="27" spans="2:12" x14ac:dyDescent="0.2">
      <c r="B27" s="5" t="s">
        <v>1690</v>
      </c>
      <c r="C27" s="6" t="s">
        <v>22</v>
      </c>
      <c r="D27" s="7">
        <f>+Categoria_de_Costos!C24*1</f>
        <v>10</v>
      </c>
      <c r="E27" s="39">
        <f>+Categoria_de_Costos!C426</f>
        <v>1020000</v>
      </c>
      <c r="F27" s="8"/>
      <c r="G27" s="9"/>
      <c r="H27" s="15">
        <f t="shared" ref="H27:H28" si="1">E27*D27</f>
        <v>10200000</v>
      </c>
      <c r="I27" s="765" t="s">
        <v>1691</v>
      </c>
      <c r="J27" s="765"/>
      <c r="K27" s="40" t="s">
        <v>1517</v>
      </c>
      <c r="L27" s="25"/>
    </row>
    <row r="28" spans="2:12" x14ac:dyDescent="0.2">
      <c r="B28" s="5" t="s">
        <v>28</v>
      </c>
      <c r="C28" s="6" t="s">
        <v>22</v>
      </c>
      <c r="D28" s="7">
        <f>+Categoria_de_Costos!C24*2</f>
        <v>20</v>
      </c>
      <c r="E28" s="39">
        <f>+Categoria_de_Costos!C445</f>
        <v>3000000</v>
      </c>
      <c r="F28" s="8"/>
      <c r="G28" s="9"/>
      <c r="H28" s="15">
        <f t="shared" si="1"/>
        <v>60000000</v>
      </c>
      <c r="I28" s="765" t="s">
        <v>1692</v>
      </c>
      <c r="J28" s="765"/>
      <c r="K28" s="10" t="s">
        <v>1521</v>
      </c>
      <c r="L28" s="25"/>
    </row>
    <row r="29" spans="2:12" x14ac:dyDescent="0.2">
      <c r="B29" s="5" t="s">
        <v>27</v>
      </c>
      <c r="C29" s="6" t="s">
        <v>22</v>
      </c>
      <c r="D29" s="7">
        <f>+Categoria_de_Costos!C24*3</f>
        <v>30</v>
      </c>
      <c r="E29" s="39">
        <f>+Categoria_de_Costos!C434</f>
        <v>60000</v>
      </c>
      <c r="F29" s="8"/>
      <c r="G29" s="9"/>
      <c r="H29" s="15">
        <f>E29*D29</f>
        <v>1800000</v>
      </c>
      <c r="I29" s="765" t="s">
        <v>1693</v>
      </c>
      <c r="J29" s="765"/>
      <c r="K29" s="16" t="s">
        <v>1519</v>
      </c>
      <c r="L29" s="25"/>
    </row>
    <row r="30" spans="2:12" ht="15" x14ac:dyDescent="0.2">
      <c r="B30" s="11" t="s">
        <v>1522</v>
      </c>
      <c r="C30" s="12"/>
      <c r="D30" s="13"/>
      <c r="E30" s="41"/>
      <c r="F30" s="41"/>
      <c r="G30" s="14"/>
      <c r="H30" s="42">
        <f>SUM(H26:H29)</f>
        <v>78000000</v>
      </c>
      <c r="I30" s="764"/>
      <c r="J30" s="764"/>
      <c r="K30" s="43"/>
    </row>
    <row r="31" spans="2:12" x14ac:dyDescent="0.2">
      <c r="B31" s="15" t="s">
        <v>1694</v>
      </c>
      <c r="C31" s="5" t="s">
        <v>13</v>
      </c>
      <c r="D31" s="16">
        <v>1</v>
      </c>
      <c r="E31" s="39">
        <f>+Categoria_de_Costos!G221</f>
        <v>12123000</v>
      </c>
      <c r="F31" s="8">
        <v>10</v>
      </c>
      <c r="G31" s="9">
        <v>0.7</v>
      </c>
      <c r="H31" s="15">
        <f>D31*E31*F31*G31</f>
        <v>84861000</v>
      </c>
      <c r="I31" s="765" t="s">
        <v>1695</v>
      </c>
      <c r="J31" s="765"/>
      <c r="K31" s="16" t="s">
        <v>1524</v>
      </c>
    </row>
    <row r="32" spans="2:12" x14ac:dyDescent="0.2">
      <c r="B32" s="15" t="s">
        <v>1696</v>
      </c>
      <c r="C32" s="5" t="s">
        <v>13</v>
      </c>
      <c r="D32" s="16">
        <v>2</v>
      </c>
      <c r="E32" s="39">
        <f>+Categoria_de_Costos!G216</f>
        <v>7714000</v>
      </c>
      <c r="F32" s="8">
        <v>6</v>
      </c>
      <c r="G32" s="9">
        <v>1</v>
      </c>
      <c r="H32" s="15">
        <f>D32*E32*F32*G32</f>
        <v>92568000</v>
      </c>
      <c r="I32" s="765" t="s">
        <v>1697</v>
      </c>
      <c r="J32" s="765"/>
      <c r="K32" s="16" t="s">
        <v>1524</v>
      </c>
    </row>
    <row r="33" spans="2:11" x14ac:dyDescent="0.2">
      <c r="B33" s="15" t="s">
        <v>1525</v>
      </c>
      <c r="C33" s="5" t="s">
        <v>13</v>
      </c>
      <c r="D33" s="16">
        <v>1</v>
      </c>
      <c r="E33" s="39">
        <f>+Categoria_de_Costos!G219</f>
        <v>10469000</v>
      </c>
      <c r="F33" s="8">
        <v>10</v>
      </c>
      <c r="G33" s="9">
        <v>0.7</v>
      </c>
      <c r="H33" s="15">
        <f>D33*E33*F33*G33</f>
        <v>73283000</v>
      </c>
      <c r="I33" s="765" t="s">
        <v>1695</v>
      </c>
      <c r="J33" s="765"/>
      <c r="K33" s="16" t="s">
        <v>1524</v>
      </c>
    </row>
    <row r="34" spans="2:11" x14ac:dyDescent="0.2">
      <c r="B34" s="15" t="s">
        <v>1698</v>
      </c>
      <c r="C34" s="5" t="s">
        <v>13</v>
      </c>
      <c r="D34" s="7">
        <f>+Categoria_de_Costos!C23*1</f>
        <v>18</v>
      </c>
      <c r="E34" s="39">
        <f>+Categoria_de_Costos!G215</f>
        <v>6612000</v>
      </c>
      <c r="F34" s="8">
        <v>10</v>
      </c>
      <c r="G34" s="9">
        <v>0.7</v>
      </c>
      <c r="H34" s="15">
        <f>D34*E34*F34*G34</f>
        <v>833112000</v>
      </c>
      <c r="I34" s="765" t="s">
        <v>1695</v>
      </c>
      <c r="J34" s="765"/>
      <c r="K34" s="16" t="s">
        <v>1524</v>
      </c>
    </row>
    <row r="35" spans="2:11" ht="15" x14ac:dyDescent="0.2">
      <c r="B35" s="11" t="s">
        <v>1699</v>
      </c>
      <c r="C35" s="12"/>
      <c r="D35" s="13"/>
      <c r="E35" s="41"/>
      <c r="F35" s="41"/>
      <c r="G35" s="14"/>
      <c r="H35" s="42">
        <f>SUM(H31:H34)</f>
        <v>1083824000</v>
      </c>
      <c r="I35" s="764"/>
      <c r="J35" s="764"/>
      <c r="K35" s="43"/>
    </row>
    <row r="36" spans="2:11" ht="28.5" x14ac:dyDescent="0.2">
      <c r="B36" s="20" t="s">
        <v>1700</v>
      </c>
      <c r="C36" s="18" t="s">
        <v>22</v>
      </c>
      <c r="D36" s="16">
        <f>+Categoria_de_Costos!C24*2</f>
        <v>20</v>
      </c>
      <c r="E36" s="46">
        <f>+Categoria_de_Costos!C844*Categoria_de_Costos!K842</f>
        <v>54315000</v>
      </c>
      <c r="F36" s="8"/>
      <c r="G36" s="9"/>
      <c r="H36" s="44">
        <f t="shared" ref="H36:H42" si="2">D36*E36</f>
        <v>1086300000</v>
      </c>
      <c r="I36" s="765" t="s">
        <v>1701</v>
      </c>
      <c r="J36" s="765"/>
      <c r="K36" s="45" t="s">
        <v>1702</v>
      </c>
    </row>
    <row r="37" spans="2:11" ht="28.5" x14ac:dyDescent="0.2">
      <c r="B37" s="20" t="s">
        <v>1703</v>
      </c>
      <c r="C37" s="18" t="s">
        <v>22</v>
      </c>
      <c r="D37" s="7">
        <f>+Categoria_de_Costos!C24*2</f>
        <v>20</v>
      </c>
      <c r="E37" s="46">
        <f>+Categoria_de_Costos!C844*Categoria_de_Costos!K842</f>
        <v>54315000</v>
      </c>
      <c r="F37" s="8"/>
      <c r="G37" s="9"/>
      <c r="H37" s="44">
        <f t="shared" si="2"/>
        <v>1086300000</v>
      </c>
      <c r="I37" s="765" t="s">
        <v>1701</v>
      </c>
      <c r="J37" s="765"/>
      <c r="K37" s="45" t="s">
        <v>1702</v>
      </c>
    </row>
    <row r="38" spans="2:11" ht="28.5" x14ac:dyDescent="0.2">
      <c r="B38" s="20" t="s">
        <v>1704</v>
      </c>
      <c r="C38" s="18" t="s">
        <v>22</v>
      </c>
      <c r="D38" s="16">
        <f>+Categoria_de_Costos!C24*2</f>
        <v>20</v>
      </c>
      <c r="E38" s="46">
        <f>+Categoria_de_Costos!C835*Categoria_de_Costos!K836</f>
        <v>30000000</v>
      </c>
      <c r="F38" s="8"/>
      <c r="G38" s="9"/>
      <c r="H38" s="44">
        <f t="shared" si="2"/>
        <v>600000000</v>
      </c>
      <c r="I38" s="765" t="s">
        <v>1701</v>
      </c>
      <c r="J38" s="765"/>
      <c r="K38" s="45" t="s">
        <v>1705</v>
      </c>
    </row>
    <row r="39" spans="2:11" ht="28.5" x14ac:dyDescent="0.2">
      <c r="B39" s="20" t="s">
        <v>1706</v>
      </c>
      <c r="C39" s="18" t="s">
        <v>22</v>
      </c>
      <c r="D39" s="7">
        <f>+Categoria_de_Costos!C24*2</f>
        <v>20</v>
      </c>
      <c r="E39" s="46">
        <f>+Categoria_de_Costos!C835*Categoria_de_Costos!K842</f>
        <v>27000000</v>
      </c>
      <c r="F39" s="8"/>
      <c r="G39" s="9"/>
      <c r="H39" s="44">
        <f t="shared" si="2"/>
        <v>540000000</v>
      </c>
      <c r="I39" s="765" t="s">
        <v>1701</v>
      </c>
      <c r="J39" s="765"/>
      <c r="K39" s="45" t="s">
        <v>1705</v>
      </c>
    </row>
    <row r="40" spans="2:11" x14ac:dyDescent="0.2">
      <c r="B40" s="5" t="s">
        <v>1707</v>
      </c>
      <c r="C40" s="6" t="s">
        <v>22</v>
      </c>
      <c r="D40" s="16">
        <f>+Categoria_de_Costos!C24</f>
        <v>10</v>
      </c>
      <c r="E40" s="39">
        <f>+Categoria_de_Costos!D1144*Categoria_de_Costos!E1144</f>
        <v>11499385.884000001</v>
      </c>
      <c r="F40" s="8"/>
      <c r="G40" s="9"/>
      <c r="H40" s="44">
        <f t="shared" si="2"/>
        <v>114993858.84000002</v>
      </c>
      <c r="I40" s="765" t="s">
        <v>1701</v>
      </c>
      <c r="J40" s="765"/>
      <c r="K40" s="45" t="s">
        <v>1708</v>
      </c>
    </row>
    <row r="41" spans="2:11" x14ac:dyDescent="0.2">
      <c r="B41" s="5" t="s">
        <v>1709</v>
      </c>
      <c r="C41" s="6" t="s">
        <v>22</v>
      </c>
      <c r="D41" s="16">
        <f>+(Categoria_de_Costos!C24/2)</f>
        <v>5</v>
      </c>
      <c r="E41" s="39">
        <f>+Categoria_de_Costos!D1145*Categoria_de_Costos!E1145</f>
        <v>197130835.47</v>
      </c>
      <c r="F41" s="145"/>
      <c r="G41" s="146"/>
      <c r="H41" s="44">
        <f t="shared" si="2"/>
        <v>985654177.35000002</v>
      </c>
      <c r="I41" s="765" t="s">
        <v>1701</v>
      </c>
      <c r="J41" s="765"/>
      <c r="K41" s="45" t="s">
        <v>1708</v>
      </c>
    </row>
    <row r="42" spans="2:11" x14ac:dyDescent="0.2">
      <c r="B42" s="5" t="s">
        <v>1710</v>
      </c>
      <c r="C42" s="6" t="s">
        <v>22</v>
      </c>
      <c r="D42" s="16">
        <f>+Categoria_de_Costos!C23*1</f>
        <v>18</v>
      </c>
      <c r="E42" s="39">
        <f>+Categoria_de_Costos!C1124*Categoria_de_Costos!D1124</f>
        <v>3500000</v>
      </c>
      <c r="F42" s="8"/>
      <c r="G42" s="9"/>
      <c r="H42" s="44">
        <f t="shared" si="2"/>
        <v>63000000</v>
      </c>
      <c r="I42" s="765" t="s">
        <v>1701</v>
      </c>
      <c r="J42" s="765"/>
      <c r="K42" s="45" t="s">
        <v>1711</v>
      </c>
    </row>
    <row r="43" spans="2:11" x14ac:dyDescent="0.2">
      <c r="B43" s="5" t="s">
        <v>1712</v>
      </c>
      <c r="C43" s="6" t="s">
        <v>22</v>
      </c>
      <c r="D43" s="16">
        <f>+Categoria_de_Costos!C23*1</f>
        <v>18</v>
      </c>
      <c r="E43" s="39">
        <f>+Categoria_de_Costos!C1125*Categoria_de_Costos!D1125</f>
        <v>1260000.0000000002</v>
      </c>
      <c r="F43" s="145"/>
      <c r="G43" s="146"/>
      <c r="H43" s="44">
        <f t="shared" ref="H43:H47" si="3">D43*E43</f>
        <v>22680000.000000004</v>
      </c>
      <c r="I43" s="765" t="s">
        <v>1701</v>
      </c>
      <c r="J43" s="765"/>
      <c r="K43" s="45" t="s">
        <v>1711</v>
      </c>
    </row>
    <row r="44" spans="2:11" x14ac:dyDescent="0.2">
      <c r="B44" s="5" t="s">
        <v>1713</v>
      </c>
      <c r="C44" s="6" t="s">
        <v>22</v>
      </c>
      <c r="D44" s="16">
        <f>+Categoria_de_Costos!C24/2</f>
        <v>5</v>
      </c>
      <c r="E44" s="39">
        <f>+Categoria_de_Costos!D1131*Categoria_de_Costos!E1131</f>
        <v>26284310.592000004</v>
      </c>
      <c r="F44" s="8"/>
      <c r="G44" s="9"/>
      <c r="H44" s="44">
        <f t="shared" si="3"/>
        <v>131421552.96000002</v>
      </c>
      <c r="I44" s="765" t="s">
        <v>1689</v>
      </c>
      <c r="J44" s="765"/>
      <c r="K44" s="45" t="s">
        <v>1674</v>
      </c>
    </row>
    <row r="45" spans="2:11" x14ac:dyDescent="0.2">
      <c r="B45" s="5" t="s">
        <v>1714</v>
      </c>
      <c r="C45" s="6" t="s">
        <v>22</v>
      </c>
      <c r="D45" s="16">
        <f>+Categoria_de_Costos!C24/2</f>
        <v>5</v>
      </c>
      <c r="E45" s="39">
        <f>+Categoria_de_Costos!D1132*Categoria_de_Costos!E1132</f>
        <v>32855139.245000005</v>
      </c>
      <c r="F45" s="145"/>
      <c r="G45" s="146"/>
      <c r="H45" s="44">
        <f t="shared" si="3"/>
        <v>164275696.22500002</v>
      </c>
      <c r="I45" s="765" t="s">
        <v>1689</v>
      </c>
      <c r="J45" s="765"/>
      <c r="K45" s="45" t="s">
        <v>1674</v>
      </c>
    </row>
    <row r="46" spans="2:11" x14ac:dyDescent="0.2">
      <c r="B46" s="5" t="s">
        <v>1715</v>
      </c>
      <c r="C46" s="6" t="s">
        <v>22</v>
      </c>
      <c r="D46" s="16">
        <f>+Categoria_de_Costos!C24/2</f>
        <v>5</v>
      </c>
      <c r="E46" s="39">
        <f>+Categoria_de_Costos!D1150*Categoria_de_Costos!E1150</f>
        <v>26284310.592000004</v>
      </c>
      <c r="F46" s="8"/>
      <c r="G46" s="9"/>
      <c r="H46" s="44">
        <f t="shared" si="3"/>
        <v>131421552.96000002</v>
      </c>
      <c r="I46" s="765" t="s">
        <v>1689</v>
      </c>
      <c r="J46" s="765"/>
      <c r="K46" s="45" t="s">
        <v>1716</v>
      </c>
    </row>
    <row r="47" spans="2:11" x14ac:dyDescent="0.2">
      <c r="B47" s="5" t="s">
        <v>1717</v>
      </c>
      <c r="C47" s="6" t="s">
        <v>22</v>
      </c>
      <c r="D47" s="16">
        <f>+Categoria_de_Costos!C24/2</f>
        <v>5</v>
      </c>
      <c r="E47" s="39">
        <f>+Categoria_de_Costos!D1151*Categoria_de_Costos!E1151</f>
        <v>32855139.245000005</v>
      </c>
      <c r="F47" s="8"/>
      <c r="G47" s="9"/>
      <c r="H47" s="44">
        <f t="shared" si="3"/>
        <v>164275696.22500002</v>
      </c>
      <c r="I47" s="765" t="s">
        <v>1689</v>
      </c>
      <c r="J47" s="765"/>
      <c r="K47" s="45" t="s">
        <v>1716</v>
      </c>
    </row>
    <row r="48" spans="2:11" ht="15" x14ac:dyDescent="0.2">
      <c r="B48" s="11" t="s">
        <v>1640</v>
      </c>
      <c r="C48" s="12"/>
      <c r="D48" s="13"/>
      <c r="E48" s="41"/>
      <c r="F48" s="41"/>
      <c r="G48" s="14"/>
      <c r="H48" s="42">
        <f>SUM(H36:H47)</f>
        <v>5090322534.5600014</v>
      </c>
      <c r="I48" s="764"/>
      <c r="J48" s="764"/>
      <c r="K48" s="43"/>
    </row>
    <row r="49" spans="2:11" x14ac:dyDescent="0.2">
      <c r="B49" s="5" t="s">
        <v>1718</v>
      </c>
      <c r="C49" s="6" t="s">
        <v>22</v>
      </c>
      <c r="D49" s="7">
        <v>1</v>
      </c>
      <c r="E49" s="39">
        <f>+Categoria_de_Costos!C550</f>
        <v>40000000</v>
      </c>
      <c r="F49" s="8"/>
      <c r="G49" s="9"/>
      <c r="H49" s="15">
        <f>E49*D49</f>
        <v>40000000</v>
      </c>
      <c r="I49" s="765" t="s">
        <v>1719</v>
      </c>
      <c r="J49" s="765"/>
      <c r="K49" s="16" t="s">
        <v>1720</v>
      </c>
    </row>
    <row r="50" spans="2:11" x14ac:dyDescent="0.2">
      <c r="B50" s="5" t="s">
        <v>1721</v>
      </c>
      <c r="C50" s="6" t="s">
        <v>22</v>
      </c>
      <c r="D50" s="7">
        <f>+Categoria_de_Costos!C25</f>
        <v>26</v>
      </c>
      <c r="E50" s="39">
        <f>+Categoria_de_Costos!C555</f>
        <v>600000</v>
      </c>
      <c r="F50" s="8"/>
      <c r="G50" s="9"/>
      <c r="H50" s="15">
        <f>E50*D50</f>
        <v>15600000</v>
      </c>
      <c r="I50" s="765" t="s">
        <v>1719</v>
      </c>
      <c r="J50" s="765"/>
      <c r="K50" s="16" t="s">
        <v>1720</v>
      </c>
    </row>
    <row r="51" spans="2:11" x14ac:dyDescent="0.2">
      <c r="B51" s="5" t="s">
        <v>1104</v>
      </c>
      <c r="C51" s="6" t="s">
        <v>22</v>
      </c>
      <c r="D51" s="7">
        <v>4</v>
      </c>
      <c r="E51" s="39">
        <f>+Categoria_de_Costos!C597</f>
        <v>6000000</v>
      </c>
      <c r="F51" s="8"/>
      <c r="G51" s="9">
        <v>0.5</v>
      </c>
      <c r="H51" s="15">
        <f>E51*D51*G51</f>
        <v>12000000</v>
      </c>
      <c r="I51" s="765" t="s">
        <v>1719</v>
      </c>
      <c r="J51" s="765"/>
      <c r="K51" s="16" t="s">
        <v>1722</v>
      </c>
    </row>
    <row r="52" spans="2:11" x14ac:dyDescent="0.2">
      <c r="B52" s="5" t="s">
        <v>1723</v>
      </c>
      <c r="C52" s="6" t="s">
        <v>22</v>
      </c>
      <c r="D52" s="7">
        <v>1</v>
      </c>
      <c r="E52" s="39">
        <f>+Categoria_de_Costos!C618</f>
        <v>27500000</v>
      </c>
      <c r="F52" s="8"/>
      <c r="G52" s="9">
        <v>0.5</v>
      </c>
      <c r="H52" s="15">
        <f>E52*D52*G52</f>
        <v>13750000</v>
      </c>
      <c r="I52" s="765" t="s">
        <v>1719</v>
      </c>
      <c r="J52" s="765"/>
      <c r="K52" s="16" t="s">
        <v>1724</v>
      </c>
    </row>
    <row r="53" spans="2:11" x14ac:dyDescent="0.2">
      <c r="B53" s="5" t="s">
        <v>1130</v>
      </c>
      <c r="C53" s="6" t="s">
        <v>22</v>
      </c>
      <c r="D53" s="7">
        <v>5000</v>
      </c>
      <c r="E53" s="39">
        <f>+Categoria_de_Costos!C635</f>
        <v>2000</v>
      </c>
      <c r="F53" s="8"/>
      <c r="G53" s="9"/>
      <c r="H53" s="15">
        <f>E53*D53</f>
        <v>10000000</v>
      </c>
      <c r="I53" s="765" t="s">
        <v>1691</v>
      </c>
      <c r="J53" s="765"/>
      <c r="K53" s="16" t="s">
        <v>1725</v>
      </c>
    </row>
    <row r="54" spans="2:11" x14ac:dyDescent="0.2">
      <c r="B54" s="5" t="s">
        <v>1137</v>
      </c>
      <c r="C54" s="6" t="s">
        <v>22</v>
      </c>
      <c r="D54" s="7">
        <f>+Categoria_de_Costos!C24</f>
        <v>10</v>
      </c>
      <c r="E54" s="39">
        <f>+Categoria_de_Costos!C642</f>
        <v>200000</v>
      </c>
      <c r="F54" s="8"/>
      <c r="G54" s="9"/>
      <c r="H54" s="15">
        <f>E54*D54</f>
        <v>2000000</v>
      </c>
      <c r="I54" s="765" t="s">
        <v>1691</v>
      </c>
      <c r="J54" s="765"/>
      <c r="K54" s="16" t="s">
        <v>1725</v>
      </c>
    </row>
    <row r="55" spans="2:11" ht="15" x14ac:dyDescent="0.2">
      <c r="B55" s="11" t="s">
        <v>1530</v>
      </c>
      <c r="C55" s="12"/>
      <c r="D55" s="13"/>
      <c r="E55" s="41"/>
      <c r="F55" s="41"/>
      <c r="G55" s="14"/>
      <c r="H55" s="42">
        <f>SUM(H49:H54)</f>
        <v>93350000</v>
      </c>
      <c r="I55" s="764"/>
      <c r="J55" s="764"/>
      <c r="K55" s="43"/>
    </row>
    <row r="56" spans="2:11" x14ac:dyDescent="0.2">
      <c r="B56" s="5" t="s">
        <v>1726</v>
      </c>
      <c r="C56" s="6" t="s">
        <v>22</v>
      </c>
      <c r="D56" s="7">
        <f>+Categoria_de_Costos!C24*1</f>
        <v>10</v>
      </c>
      <c r="E56" s="39">
        <f>+Categoria_de_Costos!C481</f>
        <v>5500000</v>
      </c>
      <c r="F56" s="145"/>
      <c r="G56" s="146"/>
      <c r="H56" s="147">
        <f>E56*D56</f>
        <v>55000000</v>
      </c>
      <c r="I56" s="765" t="s">
        <v>1691</v>
      </c>
      <c r="J56" s="765"/>
      <c r="K56" s="16" t="s">
        <v>1642</v>
      </c>
    </row>
    <row r="57" spans="2:11" x14ac:dyDescent="0.2">
      <c r="B57" s="5" t="s">
        <v>1727</v>
      </c>
      <c r="C57" s="6" t="s">
        <v>22</v>
      </c>
      <c r="D57" s="7">
        <f>+Categoria_de_Costos!C24*1</f>
        <v>10</v>
      </c>
      <c r="E57" s="39">
        <f>+Categoria_de_Costos!D481</f>
        <v>8650000</v>
      </c>
      <c r="F57" s="145"/>
      <c r="G57" s="146"/>
      <c r="H57" s="147">
        <f>E57*D57</f>
        <v>86500000</v>
      </c>
      <c r="I57" s="765" t="s">
        <v>1689</v>
      </c>
      <c r="J57" s="765"/>
      <c r="K57" s="16" t="s">
        <v>1642</v>
      </c>
    </row>
    <row r="58" spans="2:11" ht="15" x14ac:dyDescent="0.2">
      <c r="B58" s="11" t="s">
        <v>1728</v>
      </c>
      <c r="C58" s="12"/>
      <c r="D58" s="13"/>
      <c r="E58" s="41"/>
      <c r="F58" s="41"/>
      <c r="G58" s="14"/>
      <c r="H58" s="42">
        <f>SUM(H56:H57)</f>
        <v>141500000</v>
      </c>
      <c r="I58" s="764"/>
      <c r="J58" s="764"/>
      <c r="K58" s="43"/>
    </row>
    <row r="59" spans="2:11" x14ac:dyDescent="0.2">
      <c r="B59" s="5" t="s">
        <v>1729</v>
      </c>
      <c r="C59" s="6" t="s">
        <v>22</v>
      </c>
      <c r="D59" s="7">
        <f>+Categoria_de_Costos!C24*2</f>
        <v>20</v>
      </c>
      <c r="E59" s="39">
        <f>+Categoria_de_Costos!C659</f>
        <v>18070000</v>
      </c>
      <c r="F59" s="145"/>
      <c r="G59" s="146"/>
      <c r="H59" s="147">
        <f>E59*D59</f>
        <v>361400000</v>
      </c>
      <c r="I59" s="765" t="s">
        <v>1730</v>
      </c>
      <c r="J59" s="765"/>
      <c r="K59" s="16" t="s">
        <v>1731</v>
      </c>
    </row>
    <row r="60" spans="2:11" ht="27.75" customHeight="1" x14ac:dyDescent="0.2">
      <c r="B60" s="5" t="s">
        <v>1732</v>
      </c>
      <c r="C60" s="6" t="s">
        <v>22</v>
      </c>
      <c r="D60" s="7">
        <f>+Categoria_de_Costos!C24*2</f>
        <v>20</v>
      </c>
      <c r="E60" s="39">
        <f>+Categoria_de_Costos!C684</f>
        <v>6600000</v>
      </c>
      <c r="F60" s="145"/>
      <c r="G60" s="146"/>
      <c r="H60" s="147">
        <f>E60*D60</f>
        <v>132000000</v>
      </c>
      <c r="I60" s="765" t="s">
        <v>1730</v>
      </c>
      <c r="J60" s="765"/>
      <c r="K60" s="16" t="s">
        <v>1733</v>
      </c>
    </row>
    <row r="61" spans="2:11" x14ac:dyDescent="0.2">
      <c r="B61" s="5" t="s">
        <v>1734</v>
      </c>
      <c r="C61" s="6" t="s">
        <v>22</v>
      </c>
      <c r="D61" s="7">
        <f>+Categoria_de_Costos!C24*1</f>
        <v>10</v>
      </c>
      <c r="E61" s="39">
        <f>+Categoria_de_Costos!C666</f>
        <v>10000000</v>
      </c>
      <c r="F61" s="145"/>
      <c r="G61" s="146"/>
      <c r="H61" s="147">
        <f>E61*D61</f>
        <v>100000000</v>
      </c>
      <c r="I61" s="765" t="s">
        <v>1730</v>
      </c>
      <c r="J61" s="765"/>
      <c r="K61" s="16" t="s">
        <v>1735</v>
      </c>
    </row>
    <row r="62" spans="2:11" x14ac:dyDescent="0.2">
      <c r="B62" s="5" t="s">
        <v>1736</v>
      </c>
      <c r="C62" s="6" t="s">
        <v>22</v>
      </c>
      <c r="D62" s="7">
        <v>2</v>
      </c>
      <c r="E62" s="39">
        <f>+Categoria_de_Costos!D700</f>
        <v>200000000</v>
      </c>
      <c r="F62" s="145"/>
      <c r="G62" s="146"/>
      <c r="H62" s="147">
        <f>E62*D62</f>
        <v>400000000</v>
      </c>
      <c r="I62" s="765" t="s">
        <v>1730</v>
      </c>
      <c r="J62" s="765"/>
      <c r="K62" s="16" t="s">
        <v>1737</v>
      </c>
    </row>
    <row r="63" spans="2:11" ht="15" x14ac:dyDescent="0.2">
      <c r="B63" s="11" t="s">
        <v>1738</v>
      </c>
      <c r="C63" s="12"/>
      <c r="D63" s="13"/>
      <c r="E63" s="41"/>
      <c r="F63" s="41"/>
      <c r="G63" s="14"/>
      <c r="H63" s="42">
        <f>SUM(H59:H62)</f>
        <v>993400000</v>
      </c>
      <c r="I63" s="764"/>
      <c r="J63" s="764"/>
      <c r="K63" s="43"/>
    </row>
    <row r="64" spans="2:11" x14ac:dyDescent="0.2">
      <c r="B64" s="17" t="s">
        <v>1739</v>
      </c>
      <c r="C64" s="6" t="s">
        <v>24</v>
      </c>
      <c r="D64" s="16">
        <f>+D31*Categoria_de_Costos!C24</f>
        <v>10</v>
      </c>
      <c r="E64" s="46">
        <f>+Categoria_de_Costos!C292</f>
        <v>830000</v>
      </c>
      <c r="F64" s="19"/>
      <c r="G64" s="9">
        <v>0.7</v>
      </c>
      <c r="H64" s="148">
        <f>D64*E64*G64</f>
        <v>5810000</v>
      </c>
      <c r="I64" s="765" t="s">
        <v>1695</v>
      </c>
      <c r="J64" s="765"/>
      <c r="K64" s="40" t="s">
        <v>1531</v>
      </c>
    </row>
    <row r="65" spans="2:12" x14ac:dyDescent="0.2">
      <c r="B65" s="17" t="s">
        <v>19</v>
      </c>
      <c r="C65" s="6" t="s">
        <v>24</v>
      </c>
      <c r="D65" s="16">
        <f>+D33*5</f>
        <v>5</v>
      </c>
      <c r="E65" s="46">
        <f>+Categoria_de_Costos!C292</f>
        <v>830000</v>
      </c>
      <c r="F65" s="19"/>
      <c r="G65" s="9">
        <v>0.7</v>
      </c>
      <c r="H65" s="148">
        <f>D65*E65*G65</f>
        <v>2905000</v>
      </c>
      <c r="I65" s="765" t="s">
        <v>1695</v>
      </c>
      <c r="J65" s="765"/>
      <c r="K65" s="16" t="s">
        <v>1531</v>
      </c>
    </row>
    <row r="66" spans="2:12" ht="28.5" x14ac:dyDescent="0.2">
      <c r="B66" s="17" t="s">
        <v>1740</v>
      </c>
      <c r="C66" s="18" t="s">
        <v>1532</v>
      </c>
      <c r="D66" s="16">
        <f>+D64*3</f>
        <v>30</v>
      </c>
      <c r="E66" s="46">
        <f>+Categoria_de_Costos!G256</f>
        <v>716571.99506880005</v>
      </c>
      <c r="F66" s="19"/>
      <c r="G66" s="9">
        <v>0.7</v>
      </c>
      <c r="H66" s="148">
        <f>D66*E66*G66</f>
        <v>15048011.896444801</v>
      </c>
      <c r="I66" s="765" t="s">
        <v>1695</v>
      </c>
      <c r="J66" s="765"/>
      <c r="K66" s="40" t="s">
        <v>1533</v>
      </c>
    </row>
    <row r="67" spans="2:12" x14ac:dyDescent="0.2">
      <c r="B67" s="17" t="s">
        <v>1741</v>
      </c>
      <c r="C67" s="18" t="s">
        <v>1532</v>
      </c>
      <c r="D67" s="16">
        <f>+D65*3</f>
        <v>15</v>
      </c>
      <c r="E67" s="46">
        <f>+Categoria_de_Costos!G251</f>
        <v>551216.50009920006</v>
      </c>
      <c r="F67" s="19"/>
      <c r="G67" s="9">
        <v>0.7</v>
      </c>
      <c r="H67" s="148">
        <f>D67*E67*G67</f>
        <v>5787773.2510416005</v>
      </c>
      <c r="I67" s="765" t="s">
        <v>1695</v>
      </c>
      <c r="J67" s="765"/>
      <c r="K67" s="40" t="s">
        <v>1533</v>
      </c>
    </row>
    <row r="68" spans="2:12" x14ac:dyDescent="0.2">
      <c r="B68" s="17" t="s">
        <v>1534</v>
      </c>
      <c r="C68" s="18" t="s">
        <v>1742</v>
      </c>
      <c r="D68" s="7">
        <f>+D34</f>
        <v>18</v>
      </c>
      <c r="E68" s="46">
        <f>+Categoria_de_Costos!C348</f>
        <v>710000</v>
      </c>
      <c r="F68" s="19">
        <v>10</v>
      </c>
      <c r="G68" s="9">
        <v>0.7</v>
      </c>
      <c r="H68" s="148">
        <f>D68*E68*F68*G68</f>
        <v>89460000</v>
      </c>
      <c r="I68" s="765" t="s">
        <v>1695</v>
      </c>
      <c r="J68" s="765"/>
      <c r="K68" s="16" t="s">
        <v>1535</v>
      </c>
    </row>
    <row r="69" spans="2:12" ht="15" x14ac:dyDescent="0.2">
      <c r="B69" s="11" t="s">
        <v>1536</v>
      </c>
      <c r="C69" s="12"/>
      <c r="D69" s="13"/>
      <c r="E69" s="41"/>
      <c r="F69" s="41"/>
      <c r="G69" s="14"/>
      <c r="H69" s="42">
        <f>SUM(H64:H68)</f>
        <v>119010785.1474864</v>
      </c>
      <c r="I69" s="764"/>
      <c r="J69" s="764"/>
      <c r="K69" s="43"/>
    </row>
    <row r="70" spans="2:12" ht="15" customHeight="1" x14ac:dyDescent="0.2">
      <c r="B70" s="770" t="s">
        <v>1743</v>
      </c>
      <c r="C70" s="771"/>
      <c r="D70" s="771"/>
      <c r="E70" s="771"/>
      <c r="F70" s="771"/>
      <c r="G70" s="772"/>
      <c r="H70" s="47" t="s">
        <v>1538</v>
      </c>
    </row>
    <row r="71" spans="2:12" ht="21" customHeight="1" x14ac:dyDescent="0.2">
      <c r="B71" s="767" t="s">
        <v>1540</v>
      </c>
      <c r="C71" s="768"/>
      <c r="D71" s="768"/>
      <c r="E71" s="768"/>
      <c r="F71" s="768"/>
      <c r="G71" s="769"/>
      <c r="H71" s="33">
        <f>+H30+H35+H48+H55+H58+H63+H69</f>
        <v>7599407319.7074881</v>
      </c>
      <c r="I71" s="757"/>
      <c r="J71" s="757"/>
      <c r="K71" s="48"/>
      <c r="L71" s="25"/>
    </row>
    <row r="72" spans="2:12" ht="15" x14ac:dyDescent="0.2">
      <c r="B72" s="766" t="s">
        <v>1541</v>
      </c>
      <c r="C72" s="766"/>
      <c r="D72" s="766"/>
      <c r="E72" s="766"/>
      <c r="F72" s="766"/>
      <c r="G72" s="766"/>
      <c r="H72" s="49">
        <v>0</v>
      </c>
      <c r="J72" s="25"/>
      <c r="K72" s="25"/>
      <c r="L72" s="25"/>
    </row>
    <row r="73" spans="2:12" ht="15" x14ac:dyDescent="0.2">
      <c r="B73" s="766" t="s">
        <v>1645</v>
      </c>
      <c r="C73" s="766"/>
      <c r="D73" s="766"/>
      <c r="E73" s="766"/>
      <c r="F73" s="766"/>
      <c r="G73" s="766"/>
      <c r="H73" s="49">
        <f>+(H29+H31+H33+H34+H36+H37+H38+H39+H40+H41+H42+H43+H69)/12*6</f>
        <v>2805497410.6687436</v>
      </c>
      <c r="I73" s="36"/>
      <c r="J73" s="25"/>
      <c r="K73" s="25"/>
      <c r="L73" s="25"/>
    </row>
    <row r="74" spans="2:12" ht="15" x14ac:dyDescent="0.2">
      <c r="B74" s="766" t="s">
        <v>1744</v>
      </c>
      <c r="C74" s="766"/>
      <c r="D74" s="766"/>
      <c r="E74" s="766"/>
      <c r="F74" s="766"/>
      <c r="G74" s="766"/>
      <c r="H74" s="49">
        <f>+H26+H28+H29+H35+H48+H49+H50+H50+H51+H52+H57+H63+H69</f>
        <v>7537807319.7074881</v>
      </c>
      <c r="I74" s="36"/>
      <c r="J74" s="25"/>
      <c r="K74" s="25"/>
      <c r="L74" s="25"/>
    </row>
    <row r="75" spans="2:12" ht="15" x14ac:dyDescent="0.2">
      <c r="B75" s="766" t="s">
        <v>1745</v>
      </c>
      <c r="C75" s="766"/>
      <c r="D75" s="766"/>
      <c r="E75" s="766"/>
      <c r="F75" s="766"/>
      <c r="G75" s="766"/>
      <c r="H75" s="49">
        <f>+H30+H35+H48+H55+H58+H63+H69</f>
        <v>7599407319.7074881</v>
      </c>
      <c r="I75" s="36"/>
      <c r="J75" s="25"/>
      <c r="K75" s="25"/>
      <c r="L75" s="25"/>
    </row>
    <row r="76" spans="2:12" ht="15" x14ac:dyDescent="0.2">
      <c r="B76" s="766" t="s">
        <v>1746</v>
      </c>
      <c r="C76" s="766"/>
      <c r="D76" s="766"/>
      <c r="E76" s="766"/>
      <c r="F76" s="766"/>
      <c r="G76" s="766"/>
      <c r="H76" s="49">
        <f>+H30+H31+H33+H34+H48+H55+H58+H63+H69</f>
        <v>7506839319.7074881</v>
      </c>
      <c r="I76" s="36"/>
      <c r="J76" s="25"/>
      <c r="K76" s="25"/>
      <c r="L76" s="25"/>
    </row>
    <row r="77" spans="2:12" ht="15" x14ac:dyDescent="0.2">
      <c r="B77" s="766" t="s">
        <v>1747</v>
      </c>
      <c r="C77" s="766"/>
      <c r="D77" s="766"/>
      <c r="E77" s="766"/>
      <c r="F77" s="766"/>
      <c r="G77" s="766"/>
      <c r="H77" s="49">
        <f>+H31+H33+H34+H48+H55+H58+H63+H69+H30</f>
        <v>7506839319.7074881</v>
      </c>
      <c r="I77" s="36"/>
      <c r="J77" s="25"/>
      <c r="K77" s="25"/>
      <c r="L77" s="25"/>
    </row>
    <row r="78" spans="2:12" ht="15" x14ac:dyDescent="0.2">
      <c r="B78" s="766" t="s">
        <v>1748</v>
      </c>
      <c r="C78" s="766"/>
      <c r="D78" s="766"/>
      <c r="E78" s="766"/>
      <c r="F78" s="766"/>
      <c r="G78" s="766"/>
      <c r="H78" s="49">
        <f>+H71</f>
        <v>7599407319.7074881</v>
      </c>
      <c r="I78" s="36"/>
      <c r="J78" s="25"/>
      <c r="K78" s="25"/>
      <c r="L78" s="25"/>
    </row>
    <row r="79" spans="2:12" ht="15" x14ac:dyDescent="0.2">
      <c r="B79" s="766" t="s">
        <v>1749</v>
      </c>
      <c r="C79" s="766"/>
      <c r="D79" s="766"/>
      <c r="E79" s="766"/>
      <c r="F79" s="766"/>
      <c r="G79" s="766"/>
      <c r="H79" s="49">
        <f>+H27+H28+H29+H35+H36+H37+H38+H39+H40+H41+H42+H43+H55+H56+H63+H69</f>
        <v>6915512821.3374872</v>
      </c>
      <c r="I79" s="36"/>
      <c r="J79" s="25"/>
      <c r="K79" s="25"/>
      <c r="L79" s="25"/>
    </row>
    <row r="80" spans="2:12" ht="15" x14ac:dyDescent="0.2">
      <c r="B80" s="766" t="s">
        <v>1750</v>
      </c>
      <c r="C80" s="766"/>
      <c r="D80" s="766"/>
      <c r="E80" s="766"/>
      <c r="F80" s="766"/>
      <c r="G80" s="766"/>
      <c r="H80" s="49">
        <f>+H27+H28+H29+H31+H33+H34+H36+H37+H38+H39+H40+H41+H42+H43+H56+H63+H69+H55</f>
        <v>6822944821.3374872</v>
      </c>
      <c r="I80" s="36"/>
      <c r="J80" s="25"/>
      <c r="K80" s="25"/>
      <c r="L80" s="25"/>
    </row>
    <row r="81" spans="2:12" ht="15" x14ac:dyDescent="0.2">
      <c r="B81" s="766" t="s">
        <v>1751</v>
      </c>
      <c r="C81" s="766"/>
      <c r="D81" s="766"/>
      <c r="E81" s="766"/>
      <c r="F81" s="766"/>
      <c r="G81" s="766"/>
      <c r="H81" s="49">
        <f>+H27+H28+H29+H35+H36+H37+H38+H39+H40+H41+H42+H43+H55+H56+H63+H69</f>
        <v>6915512821.3374872</v>
      </c>
      <c r="I81" s="36"/>
      <c r="J81" s="25"/>
      <c r="K81" s="25"/>
      <c r="L81" s="25"/>
    </row>
    <row r="82" spans="2:12" ht="15" x14ac:dyDescent="0.2">
      <c r="B82" s="766" t="s">
        <v>1752</v>
      </c>
      <c r="C82" s="766"/>
      <c r="D82" s="766"/>
      <c r="E82" s="766"/>
      <c r="F82" s="766"/>
      <c r="G82" s="766"/>
      <c r="H82" s="49">
        <f>+H27+H28+H29+H31+H33+H34+H36+H37+H38+H39+H40+H41+H42+H43+H55+H56+H63+H69</f>
        <v>6822944821.3374872</v>
      </c>
      <c r="I82" s="36"/>
      <c r="J82" s="25"/>
      <c r="K82" s="25"/>
      <c r="L82" s="25"/>
    </row>
    <row r="84" spans="2:12" ht="33.950000000000003" customHeight="1" x14ac:dyDescent="0.2">
      <c r="B84" s="774" t="s">
        <v>1545</v>
      </c>
      <c r="C84" s="775"/>
    </row>
    <row r="85" spans="2:12" ht="159" customHeight="1" x14ac:dyDescent="0.2">
      <c r="B85" s="776" t="s">
        <v>2142</v>
      </c>
      <c r="C85" s="776"/>
      <c r="D85" s="776"/>
      <c r="E85" s="776"/>
      <c r="F85" s="776"/>
      <c r="G85" s="776"/>
      <c r="H85" s="776"/>
      <c r="I85" s="776"/>
      <c r="J85" s="776"/>
      <c r="K85" s="776"/>
      <c r="L85" s="776"/>
    </row>
    <row r="88" spans="2:12" ht="48" customHeight="1" x14ac:dyDescent="0.2">
      <c r="B88" s="777" t="str">
        <f>+Cronograma_Ovino_Caprina!B33</f>
        <v>2.2. Promoción de las exportaciones de los productos ovino caprinos</v>
      </c>
      <c r="C88" s="778"/>
      <c r="D88" s="778"/>
      <c r="E88" s="778"/>
      <c r="F88" s="778"/>
      <c r="G88" s="778"/>
      <c r="H88" s="778"/>
      <c r="I88" s="778"/>
      <c r="J88" s="778"/>
      <c r="K88" s="778"/>
      <c r="L88" s="779"/>
    </row>
    <row r="89" spans="2:12" ht="48" customHeight="1" x14ac:dyDescent="0.2">
      <c r="B89" s="773" t="str">
        <f>+Cronograma_Ovino_Caprina!E33</f>
        <v>2.2.1. Identificar la oferta exportable de la cadena, a través de la elaboración de un portafolio que incluya principalmente productos ovino caprinos con valor agregado, sus fichas técnicas, origen de producción, sellos distintivos, certificaciones de calidad e inocuidad, entre otros aspectos, con el fin de aprovechar las oportunidades en los mercados internacionales y con miras a establecer las estrategias de posicionamiento de los productos en los países de destino; en articulación con los resultados de la actividad 5.1.2 sobre el desarrollo de estudios de estructura e inteligencia de mercados.</v>
      </c>
      <c r="C89" s="773"/>
      <c r="D89" s="773"/>
      <c r="E89" s="773"/>
      <c r="F89" s="773"/>
      <c r="G89" s="773"/>
      <c r="H89" s="773"/>
      <c r="I89" s="773"/>
      <c r="J89" s="773"/>
      <c r="K89" s="773"/>
      <c r="L89" s="773"/>
    </row>
    <row r="90" spans="2:12" ht="48" customHeight="1" x14ac:dyDescent="0.2">
      <c r="B90" s="773" t="str">
        <f>+Cronograma_Ovino_Caprina!E34</f>
        <v>2.2.2. Definir las oportunidades de comercialización de los productos ovino caprinos en mercados internacionales, considerando el análisis de caracterización y tendencias de consumo, nichos de mercado, canales de comercialización, segmentos de mercado, productos y sus tipos de presentación, partidas arancelarias, volúmenes, así como la admisibilidad, trazabilidad y demás aspectos que se deben abordar para incursionar en mercados externos; en articulación con los resultados de la actividad 5.1.2, sobre el desarrollo de estudios de estructura de inteligencia de mercados y de la actividad 6.1.5, sobre gestiones requeridas de admisibilidad a mercados internacionales.</v>
      </c>
      <c r="C90" s="773"/>
      <c r="D90" s="773"/>
      <c r="E90" s="773"/>
      <c r="F90" s="773"/>
      <c r="G90" s="773"/>
      <c r="H90" s="773"/>
      <c r="I90" s="773"/>
      <c r="J90" s="773"/>
      <c r="K90" s="773"/>
      <c r="L90" s="773"/>
    </row>
    <row r="91" spans="2:12" ht="48" customHeight="1" x14ac:dyDescent="0.2">
      <c r="B91" s="773" t="str">
        <f>+Cronograma_Ovino_Caprina!E35</f>
        <v xml:space="preserve">2.2.3. Crear los planes de exportación de los productos ovino caprinos, a través del acompañamiento de ProColombia y demás actores relevantes, considerando la oferta exportable identificada, los análisis de los estudios de mercado de exportación de la actividad 5.1.2, así como las gestiones de admisibilidad contempladas en la actividad 6.1.5; para facilitar el acceso a los países identificados, y maximizar los ingresos y la rentabilidad. </v>
      </c>
      <c r="C91" s="773"/>
      <c r="D91" s="773"/>
      <c r="E91" s="773"/>
      <c r="F91" s="773"/>
      <c r="G91" s="773"/>
      <c r="H91" s="773"/>
      <c r="I91" s="773"/>
      <c r="J91" s="773"/>
      <c r="K91" s="773"/>
      <c r="L91" s="773"/>
    </row>
    <row r="92" spans="2:12" ht="48" customHeight="1" x14ac:dyDescent="0.2">
      <c r="B92" s="773" t="str">
        <f>+Cronograma_Ovino_Caprina!E36</f>
        <v>2.2.4.  Promover el cumplimiento de requisitos establecidos para la exportación en los países de destino, considerando los encadenamientos entre los comercializadores, transformadores, organizaciones de economía solidaria, asociaciones y empresas rurales consolidadas de productores ovino caprinos y otros actores clave, a través del acompañamiento integral por parte de MinComercio, sus entidades adscritas y vinculadas y el uso de los instrumentos, mecanismos e incentivos existentes, para apoyar la implementación de los planes de exportación definidos en la actividad 2.2.3.</v>
      </c>
      <c r="C92" s="773"/>
      <c r="D92" s="773"/>
      <c r="E92" s="773"/>
      <c r="F92" s="773"/>
      <c r="G92" s="773"/>
      <c r="H92" s="773"/>
      <c r="I92" s="773"/>
      <c r="J92" s="773"/>
      <c r="K92" s="773"/>
      <c r="L92" s="773"/>
    </row>
    <row r="93" spans="2:12" ht="48" customHeight="1" x14ac:dyDescent="0.2">
      <c r="B93" s="773" t="str">
        <f>+Cronograma_Ovino_Caprina!E37</f>
        <v>2.2.5. Fomentar la oferta en la proveeduría de servicios especializados logísticos para la exportación de los productos ovino caprinos procedentes de las regiones priorizadas, que incluya el transporte, almacenamiento, distribución, empaque, embalaje, cadena de frio, entre otras, a través de la aplicación y uso de los mecanismos financieros y no financieros, para contribuir con la calidad e inocuidad de los productos y el cumplimiento de normativas internacionales;  en articulación con los planes de exportación definidos en la actividad 2.2.3. y los avances de la actividad 5.1.1 sobre caracterización de la producción y transformación que incluye los temas logísticos.</v>
      </c>
      <c r="C93" s="773"/>
      <c r="D93" s="773"/>
      <c r="E93" s="773"/>
      <c r="F93" s="773"/>
      <c r="G93" s="773"/>
      <c r="H93" s="773"/>
      <c r="I93" s="773"/>
      <c r="J93" s="773"/>
      <c r="K93" s="773"/>
      <c r="L93" s="773"/>
    </row>
    <row r="94" spans="2:12" ht="48" customHeight="1" x14ac:dyDescent="0.2">
      <c r="B94" s="773" t="str">
        <f>+Cronograma_Ovino_Caprina!E38</f>
        <v>2.2.6. Promover la adopción e implementación de instrumentos de comercialización y gestión de riesgos para el mercado externo, incluyendo coberturas cambiarias y preferencias arancelarias, entre otras, por parte de quienes materializan las exportaciones colombianas, con el propósito de reducir el riesgo cambiario, mejorar la previsibilidad financiera y acceder a preferencias arancelarias; en articulación con los avances en el fortalecimiento de los instrumentos de gestión de riesgos de los mercados de la actividad 7.4.5.</v>
      </c>
      <c r="C94" s="773"/>
      <c r="D94" s="773"/>
      <c r="E94" s="773"/>
      <c r="F94" s="773"/>
      <c r="G94" s="773"/>
      <c r="H94" s="773"/>
      <c r="I94" s="773"/>
      <c r="J94" s="773"/>
      <c r="K94" s="773"/>
      <c r="L94" s="773"/>
    </row>
    <row r="95" spans="2:12" ht="48" customHeight="1" x14ac:dyDescent="0.2">
      <c r="B95" s="750" t="str">
        <f>+Cronograma_Ovino_Caprina!E39</f>
        <v>2.2.7. Fomentar acciones de comercialización y promoción, apoyadas por MinComercio, dirigidas a los exportadores de productos ovinos y caprinos, mediante la participación en macro ruedas de negocios, ferias internacionales, misiones exploratorias, canales de comercialización electrónicos, entre otros, haciendo uso de material promocional acorde con las características de los consumidores, segmentos de mercado y canales de comercialización, que contenga información detallada sobre los productos y destaque sus elementos diferenciadores; para contribuir al posicionamiento y consolidación de estos productos en los mercados de los países de destino identificados; en articulación con los planes de exportación definidos en la actividad 2.2.3.</v>
      </c>
      <c r="C95" s="750"/>
      <c r="D95" s="750"/>
      <c r="E95" s="750"/>
      <c r="F95" s="750"/>
      <c r="G95" s="750"/>
      <c r="H95" s="750"/>
      <c r="I95" s="750"/>
      <c r="J95" s="750"/>
      <c r="K95" s="750"/>
      <c r="L95" s="750"/>
    </row>
    <row r="96" spans="2:12" x14ac:dyDescent="0.2">
      <c r="B96" s="25"/>
      <c r="C96" s="25"/>
      <c r="D96" s="25"/>
      <c r="E96" s="25"/>
      <c r="F96" s="25"/>
      <c r="G96" s="25"/>
      <c r="H96" s="25"/>
      <c r="I96" s="25"/>
      <c r="J96" s="25"/>
      <c r="K96" s="25"/>
      <c r="L96" s="25"/>
    </row>
    <row r="97" spans="2:12" x14ac:dyDescent="0.2">
      <c r="B97" s="25"/>
      <c r="C97" s="25"/>
      <c r="D97" s="25"/>
      <c r="E97" s="25"/>
      <c r="F97" s="25"/>
      <c r="G97" s="25"/>
      <c r="H97" s="25"/>
      <c r="I97" s="25"/>
      <c r="J97" s="25"/>
      <c r="K97" s="25"/>
      <c r="L97" s="25"/>
    </row>
    <row r="98" spans="2:12" ht="15" x14ac:dyDescent="0.2">
      <c r="B98" s="37" t="s">
        <v>1504</v>
      </c>
      <c r="C98" s="25"/>
      <c r="D98" s="25"/>
      <c r="E98" s="25"/>
      <c r="F98" s="25"/>
      <c r="G98" s="25"/>
      <c r="H98" s="25"/>
      <c r="I98" s="25"/>
      <c r="J98" s="25"/>
      <c r="K98" s="25"/>
      <c r="L98" s="25"/>
    </row>
    <row r="99" spans="2:12" x14ac:dyDescent="0.2">
      <c r="B99" s="25"/>
      <c r="C99" s="25"/>
      <c r="D99" s="25"/>
      <c r="E99" s="25"/>
      <c r="F99" s="25"/>
      <c r="G99" s="25"/>
      <c r="H99" s="25"/>
      <c r="I99" s="25"/>
      <c r="J99" s="25"/>
      <c r="K99" s="25"/>
      <c r="L99" s="25"/>
    </row>
    <row r="100" spans="2:12" ht="30" x14ac:dyDescent="0.25">
      <c r="B100" s="25"/>
      <c r="C100" s="2" t="s">
        <v>1505</v>
      </c>
      <c r="D100" s="2" t="s">
        <v>1506</v>
      </c>
      <c r="E100" s="25"/>
      <c r="F100" s="25"/>
      <c r="G100" s="25"/>
      <c r="H100" s="25"/>
      <c r="I100" s="25"/>
      <c r="J100" s="25"/>
      <c r="K100" s="25"/>
      <c r="L100" s="25"/>
    </row>
    <row r="101" spans="2:12" ht="21.95" customHeight="1" x14ac:dyDescent="0.2">
      <c r="B101" s="25"/>
      <c r="C101" s="38" t="str">
        <f>+Cronograma_Ovino_Caprina!N33</f>
        <v>Mes 1 del año 4</v>
      </c>
      <c r="D101" s="38" t="str">
        <f>+Cronograma_Ovino_Caprina!O33</f>
        <v>Mes 5 del año 20</v>
      </c>
      <c r="E101" s="25"/>
      <c r="F101" s="25"/>
      <c r="G101" s="3"/>
      <c r="H101" s="25"/>
      <c r="I101" s="25"/>
      <c r="J101" s="25"/>
      <c r="K101" s="25"/>
      <c r="L101" s="25"/>
    </row>
    <row r="102" spans="2:12" ht="45" customHeight="1" x14ac:dyDescent="0.2">
      <c r="B102" s="4" t="s">
        <v>920</v>
      </c>
      <c r="C102" s="4" t="s">
        <v>1507</v>
      </c>
      <c r="D102" s="4" t="s">
        <v>1508</v>
      </c>
      <c r="E102" s="4" t="s">
        <v>980</v>
      </c>
      <c r="F102" s="4" t="s">
        <v>1509</v>
      </c>
      <c r="G102" s="4" t="s">
        <v>1510</v>
      </c>
      <c r="H102" s="4" t="s">
        <v>1511</v>
      </c>
      <c r="I102" s="780" t="s">
        <v>1512</v>
      </c>
      <c r="J102" s="780"/>
      <c r="K102" s="4" t="s">
        <v>1513</v>
      </c>
      <c r="L102" s="25"/>
    </row>
    <row r="103" spans="2:12" x14ac:dyDescent="0.2">
      <c r="B103" s="5" t="s">
        <v>25</v>
      </c>
      <c r="C103" s="6" t="s">
        <v>22</v>
      </c>
      <c r="D103" s="7">
        <f>+Categoria_de_Costos!C24*2</f>
        <v>20</v>
      </c>
      <c r="E103" s="39">
        <f>+Categoria_de_Costos!C417</f>
        <v>300000</v>
      </c>
      <c r="F103" s="8"/>
      <c r="G103" s="9"/>
      <c r="H103" s="15">
        <f>E103*D103</f>
        <v>6000000</v>
      </c>
      <c r="I103" s="765" t="s">
        <v>1753</v>
      </c>
      <c r="J103" s="765"/>
      <c r="K103" s="40" t="s">
        <v>1515</v>
      </c>
      <c r="L103" s="25"/>
    </row>
    <row r="104" spans="2:12" x14ac:dyDescent="0.2">
      <c r="B104" s="5" t="s">
        <v>27</v>
      </c>
      <c r="C104" s="6" t="s">
        <v>22</v>
      </c>
      <c r="D104" s="7">
        <f>+Categoria_de_Costos!C24*3</f>
        <v>30</v>
      </c>
      <c r="E104" s="39">
        <f>+Categoria_de_Costos!C434</f>
        <v>60000</v>
      </c>
      <c r="F104" s="8"/>
      <c r="G104" s="9"/>
      <c r="H104" s="15">
        <f>E104*D104</f>
        <v>1800000</v>
      </c>
      <c r="I104" s="765" t="s">
        <v>1753</v>
      </c>
      <c r="J104" s="765"/>
      <c r="K104" s="16" t="s">
        <v>1519</v>
      </c>
      <c r="L104" s="25"/>
    </row>
    <row r="105" spans="2:12" x14ac:dyDescent="0.2">
      <c r="B105" s="5" t="s">
        <v>28</v>
      </c>
      <c r="C105" s="6" t="s">
        <v>22</v>
      </c>
      <c r="D105" s="7">
        <f>+Categoria_de_Costos!C24*1</f>
        <v>10</v>
      </c>
      <c r="E105" s="39">
        <f>+Categoria_de_Costos!C445</f>
        <v>3000000</v>
      </c>
      <c r="F105" s="8"/>
      <c r="G105" s="9"/>
      <c r="H105" s="15">
        <f>E105*D105</f>
        <v>30000000</v>
      </c>
      <c r="I105" s="765" t="s">
        <v>1754</v>
      </c>
      <c r="J105" s="765"/>
      <c r="K105" s="16" t="s">
        <v>1521</v>
      </c>
      <c r="L105" s="25"/>
    </row>
    <row r="106" spans="2:12" ht="15" x14ac:dyDescent="0.2">
      <c r="B106" s="11" t="s">
        <v>1522</v>
      </c>
      <c r="C106" s="12"/>
      <c r="D106" s="13"/>
      <c r="E106" s="41"/>
      <c r="F106" s="41"/>
      <c r="G106" s="14"/>
      <c r="H106" s="42">
        <f>SUM(H103:H105)</f>
        <v>37800000</v>
      </c>
      <c r="I106" s="764"/>
      <c r="J106" s="764"/>
      <c r="K106" s="43"/>
    </row>
    <row r="107" spans="2:12" x14ac:dyDescent="0.2">
      <c r="B107" s="15" t="s">
        <v>1755</v>
      </c>
      <c r="C107" s="5" t="s">
        <v>13</v>
      </c>
      <c r="D107" s="16">
        <v>1</v>
      </c>
      <c r="E107" s="39">
        <f>+Categoria_de_Costos!G221</f>
        <v>12123000</v>
      </c>
      <c r="F107" s="8">
        <v>10</v>
      </c>
      <c r="G107" s="9">
        <v>0.3</v>
      </c>
      <c r="H107" s="15">
        <f>D107*E107*F107*G107</f>
        <v>36369000</v>
      </c>
      <c r="I107" s="765" t="s">
        <v>1753</v>
      </c>
      <c r="J107" s="765"/>
      <c r="K107" s="16" t="s">
        <v>1524</v>
      </c>
    </row>
    <row r="108" spans="2:12" x14ac:dyDescent="0.2">
      <c r="B108" s="15" t="s">
        <v>1525</v>
      </c>
      <c r="C108" s="5" t="s">
        <v>13</v>
      </c>
      <c r="D108" s="7">
        <v>1</v>
      </c>
      <c r="E108" s="39">
        <f>+Categoria_de_Costos!G219</f>
        <v>10469000</v>
      </c>
      <c r="F108" s="8">
        <v>10</v>
      </c>
      <c r="G108" s="9">
        <v>0.3</v>
      </c>
      <c r="H108" s="15">
        <f>D108*E108*F108*G108</f>
        <v>31407000</v>
      </c>
      <c r="I108" s="765" t="s">
        <v>1753</v>
      </c>
      <c r="J108" s="765"/>
      <c r="K108" s="16" t="s">
        <v>1524</v>
      </c>
    </row>
    <row r="109" spans="2:12" x14ac:dyDescent="0.2">
      <c r="B109" s="15" t="s">
        <v>1698</v>
      </c>
      <c r="C109" s="5" t="s">
        <v>13</v>
      </c>
      <c r="D109" s="7">
        <f>+Categoria_de_Costos!C23*1</f>
        <v>18</v>
      </c>
      <c r="E109" s="39">
        <f>+Categoria_de_Costos!G215</f>
        <v>6612000</v>
      </c>
      <c r="F109" s="8">
        <v>10</v>
      </c>
      <c r="G109" s="9">
        <v>0.3</v>
      </c>
      <c r="H109" s="15">
        <f>+E109*D109*F109*G109</f>
        <v>357048000</v>
      </c>
      <c r="I109" s="765" t="s">
        <v>1753</v>
      </c>
      <c r="J109" s="765"/>
      <c r="K109" s="16" t="s">
        <v>1524</v>
      </c>
    </row>
    <row r="110" spans="2:12" ht="15" x14ac:dyDescent="0.2">
      <c r="B110" s="11" t="s">
        <v>1699</v>
      </c>
      <c r="C110" s="12"/>
      <c r="D110" s="13"/>
      <c r="E110" s="41"/>
      <c r="F110" s="41"/>
      <c r="G110" s="14"/>
      <c r="H110" s="42">
        <f>SUM(H107:H109)</f>
        <v>424824000</v>
      </c>
      <c r="I110" s="764"/>
      <c r="J110" s="764"/>
      <c r="K110" s="43"/>
    </row>
    <row r="111" spans="2:12" ht="28.5" x14ac:dyDescent="0.2">
      <c r="B111" s="20" t="s">
        <v>1700</v>
      </c>
      <c r="C111" s="6" t="s">
        <v>22</v>
      </c>
      <c r="D111" s="16">
        <f>+Categoria_de_Costos!C24*1</f>
        <v>10</v>
      </c>
      <c r="E111" s="39">
        <f>+Categoria_de_Costos!C844*Categoria_de_Costos!K836</f>
        <v>60350000</v>
      </c>
      <c r="F111" s="8"/>
      <c r="G111" s="9"/>
      <c r="H111" s="44">
        <f>D111*E111</f>
        <v>603500000</v>
      </c>
      <c r="I111" s="765" t="s">
        <v>1756</v>
      </c>
      <c r="J111" s="765"/>
      <c r="K111" s="45" t="s">
        <v>1702</v>
      </c>
    </row>
    <row r="112" spans="2:12" ht="28.5" x14ac:dyDescent="0.2">
      <c r="B112" s="20" t="s">
        <v>1703</v>
      </c>
      <c r="C112" s="6" t="s">
        <v>22</v>
      </c>
      <c r="D112" s="16">
        <f>+Categoria_de_Costos!C24*1</f>
        <v>10</v>
      </c>
      <c r="E112" s="39">
        <f>+Categoria_de_Costos!C844*Categoria_de_Costos!K842</f>
        <v>54315000</v>
      </c>
      <c r="F112" s="8"/>
      <c r="G112" s="9"/>
      <c r="H112" s="44">
        <f>+E112*D112</f>
        <v>543150000</v>
      </c>
      <c r="I112" s="765" t="s">
        <v>1756</v>
      </c>
      <c r="J112" s="765"/>
      <c r="K112" s="45" t="s">
        <v>1702</v>
      </c>
    </row>
    <row r="113" spans="2:11" ht="28.5" x14ac:dyDescent="0.2">
      <c r="B113" s="20" t="s">
        <v>1704</v>
      </c>
      <c r="C113" s="6" t="s">
        <v>22</v>
      </c>
      <c r="D113" s="16">
        <f>+Categoria_de_Costos!C24*1</f>
        <v>10</v>
      </c>
      <c r="E113" s="39">
        <f>+Categoria_de_Costos!C844*Categoria_de_Costos!K836</f>
        <v>60350000</v>
      </c>
      <c r="F113" s="8"/>
      <c r="G113" s="9"/>
      <c r="H113" s="44">
        <f>+D113*E113</f>
        <v>603500000</v>
      </c>
      <c r="I113" s="765" t="s">
        <v>1756</v>
      </c>
      <c r="J113" s="765"/>
      <c r="K113" s="45" t="s">
        <v>1705</v>
      </c>
    </row>
    <row r="114" spans="2:11" ht="28.5" x14ac:dyDescent="0.2">
      <c r="B114" s="20" t="s">
        <v>1706</v>
      </c>
      <c r="C114" s="6" t="s">
        <v>22</v>
      </c>
      <c r="D114" s="16">
        <f>+Categoria_de_Costos!C24*1</f>
        <v>10</v>
      </c>
      <c r="E114" s="39">
        <f>+Categoria_de_Costos!C844*Categoria_de_Costos!K842</f>
        <v>54315000</v>
      </c>
      <c r="F114" s="8"/>
      <c r="G114" s="9"/>
      <c r="H114" s="44">
        <f t="shared" ref="H114:H123" si="4">D114*E114</f>
        <v>543150000</v>
      </c>
      <c r="I114" s="765" t="s">
        <v>1756</v>
      </c>
      <c r="J114" s="765"/>
      <c r="K114" s="45" t="s">
        <v>1705</v>
      </c>
    </row>
    <row r="115" spans="2:11" x14ac:dyDescent="0.2">
      <c r="B115" s="5" t="s">
        <v>1710</v>
      </c>
      <c r="C115" s="6" t="s">
        <v>22</v>
      </c>
      <c r="D115" s="16">
        <f>+Categoria_de_Costos!C24*1</f>
        <v>10</v>
      </c>
      <c r="E115" s="39">
        <f>Categoria_de_Costos!C1124*Categoria_de_Costos!D1124</f>
        <v>3500000</v>
      </c>
      <c r="F115" s="8"/>
      <c r="G115" s="9"/>
      <c r="H115" s="44">
        <f t="shared" si="4"/>
        <v>35000000</v>
      </c>
      <c r="I115" s="765" t="s">
        <v>1756</v>
      </c>
      <c r="J115" s="765"/>
      <c r="K115" s="45" t="s">
        <v>1711</v>
      </c>
    </row>
    <row r="116" spans="2:11" x14ac:dyDescent="0.2">
      <c r="B116" s="5" t="s">
        <v>1712</v>
      </c>
      <c r="C116" s="6" t="s">
        <v>22</v>
      </c>
      <c r="D116" s="16">
        <f>+Categoria_de_Costos!C24*1</f>
        <v>10</v>
      </c>
      <c r="E116" s="39">
        <f>Categoria_de_Costos!C1125*Categoria_de_Costos!D1125</f>
        <v>1260000.0000000002</v>
      </c>
      <c r="F116" s="145"/>
      <c r="G116" s="146"/>
      <c r="H116" s="44">
        <f t="shared" si="4"/>
        <v>12600000.000000002</v>
      </c>
      <c r="I116" s="765" t="s">
        <v>1756</v>
      </c>
      <c r="J116" s="765"/>
      <c r="K116" s="45" t="s">
        <v>1711</v>
      </c>
    </row>
    <row r="117" spans="2:11" x14ac:dyDescent="0.2">
      <c r="B117" s="5" t="s">
        <v>1707</v>
      </c>
      <c r="C117" s="6" t="s">
        <v>22</v>
      </c>
      <c r="D117" s="16">
        <v>5</v>
      </c>
      <c r="E117" s="39">
        <f>Categoria_de_Costos!D1144*Categoria_de_Costos!E1144</f>
        <v>11499385.884000001</v>
      </c>
      <c r="F117" s="8"/>
      <c r="G117" s="9"/>
      <c r="H117" s="44">
        <f t="shared" si="4"/>
        <v>57496929.420000009</v>
      </c>
      <c r="I117" s="765" t="s">
        <v>1756</v>
      </c>
      <c r="J117" s="765"/>
      <c r="K117" s="45" t="s">
        <v>1708</v>
      </c>
    </row>
    <row r="118" spans="2:11" x14ac:dyDescent="0.2">
      <c r="B118" s="5" t="s">
        <v>1709</v>
      </c>
      <c r="C118" s="6" t="s">
        <v>22</v>
      </c>
      <c r="D118" s="16">
        <v>4</v>
      </c>
      <c r="E118" s="39">
        <f>+Categoria_de_Costos!D1145*Categoria_de_Costos!E1145</f>
        <v>197130835.47</v>
      </c>
      <c r="F118" s="8"/>
      <c r="G118" s="9"/>
      <c r="H118" s="44">
        <f t="shared" si="4"/>
        <v>788523341.88</v>
      </c>
      <c r="I118" s="765" t="s">
        <v>1756</v>
      </c>
      <c r="J118" s="765"/>
      <c r="K118" s="45" t="s">
        <v>1708</v>
      </c>
    </row>
    <row r="119" spans="2:11" x14ac:dyDescent="0.2">
      <c r="B119" s="5" t="s">
        <v>1757</v>
      </c>
      <c r="C119" s="6" t="s">
        <v>22</v>
      </c>
      <c r="D119" s="16">
        <v>5</v>
      </c>
      <c r="E119" s="39">
        <f>+Categoria_de_Costos!D1156*Categoria_de_Costos!E1156</f>
        <v>14784924.707999999</v>
      </c>
      <c r="F119" s="8"/>
      <c r="G119" s="9"/>
      <c r="H119" s="44">
        <f t="shared" si="4"/>
        <v>73924623.539999992</v>
      </c>
      <c r="I119" s="765" t="s">
        <v>1758</v>
      </c>
      <c r="J119" s="765"/>
      <c r="K119" s="45" t="s">
        <v>1759</v>
      </c>
    </row>
    <row r="120" spans="2:11" x14ac:dyDescent="0.2">
      <c r="B120" s="5" t="s">
        <v>1760</v>
      </c>
      <c r="C120" s="6" t="s">
        <v>22</v>
      </c>
      <c r="D120" s="16">
        <v>5</v>
      </c>
      <c r="E120" s="39">
        <f>+Categoria_de_Costos!D1157*Categoria_de_Costos!E1157</f>
        <v>19713083.546999998</v>
      </c>
      <c r="F120" s="8"/>
      <c r="G120" s="9"/>
      <c r="H120" s="44">
        <f t="shared" si="4"/>
        <v>98565417.734999985</v>
      </c>
      <c r="I120" s="765" t="s">
        <v>1758</v>
      </c>
      <c r="J120" s="765"/>
      <c r="K120" s="45" t="s">
        <v>1759</v>
      </c>
    </row>
    <row r="121" spans="2:11" x14ac:dyDescent="0.2">
      <c r="B121" s="5" t="s">
        <v>1761</v>
      </c>
      <c r="C121" s="6" t="s">
        <v>22</v>
      </c>
      <c r="D121" s="16">
        <v>3</v>
      </c>
      <c r="E121" s="39">
        <f>+Categoria_de_Costos!D1158*Categoria_de_Costos!E1158</f>
        <v>16838227.1162</v>
      </c>
      <c r="F121" s="8"/>
      <c r="G121" s="9"/>
      <c r="H121" s="44">
        <f t="shared" si="4"/>
        <v>50514681.3486</v>
      </c>
      <c r="I121" s="765" t="s">
        <v>1758</v>
      </c>
      <c r="J121" s="765"/>
      <c r="K121" s="45" t="s">
        <v>1759</v>
      </c>
    </row>
    <row r="122" spans="2:11" ht="28.5" x14ac:dyDescent="0.2">
      <c r="B122" s="5" t="s">
        <v>1762</v>
      </c>
      <c r="C122" s="6" t="s">
        <v>22</v>
      </c>
      <c r="D122" s="16">
        <v>5</v>
      </c>
      <c r="E122" s="39">
        <f>+Categoria_de_Costos!C1194</f>
        <v>4300000</v>
      </c>
      <c r="F122" s="8"/>
      <c r="G122" s="9"/>
      <c r="H122" s="44">
        <f t="shared" si="4"/>
        <v>21500000</v>
      </c>
      <c r="I122" s="765" t="s">
        <v>1763</v>
      </c>
      <c r="J122" s="765"/>
      <c r="K122" s="45" t="s">
        <v>1764</v>
      </c>
    </row>
    <row r="123" spans="2:11" ht="21.75" customHeight="1" x14ac:dyDescent="0.2">
      <c r="B123" s="5" t="s">
        <v>1765</v>
      </c>
      <c r="C123" s="6" t="s">
        <v>22</v>
      </c>
      <c r="D123" s="16">
        <v>3</v>
      </c>
      <c r="E123" s="39">
        <f>+Categoria_de_Costos!C1198</f>
        <v>68000000</v>
      </c>
      <c r="F123" s="8"/>
      <c r="G123" s="9"/>
      <c r="H123" s="44">
        <f t="shared" si="4"/>
        <v>204000000</v>
      </c>
      <c r="I123" s="765" t="s">
        <v>1763</v>
      </c>
      <c r="J123" s="765"/>
      <c r="K123" s="45" t="s">
        <v>1766</v>
      </c>
    </row>
    <row r="124" spans="2:11" ht="15" x14ac:dyDescent="0.2">
      <c r="B124" s="11" t="s">
        <v>1640</v>
      </c>
      <c r="C124" s="12"/>
      <c r="D124" s="13"/>
      <c r="E124" s="41"/>
      <c r="F124" s="41"/>
      <c r="G124" s="14"/>
      <c r="H124" s="42">
        <f>SUM(H111:H123)</f>
        <v>3635424993.9236002</v>
      </c>
      <c r="I124" s="764"/>
      <c r="J124" s="764"/>
      <c r="K124" s="43"/>
    </row>
    <row r="125" spans="2:11" x14ac:dyDescent="0.2">
      <c r="B125" s="5" t="s">
        <v>1104</v>
      </c>
      <c r="C125" s="6" t="s">
        <v>22</v>
      </c>
      <c r="D125" s="7">
        <v>4</v>
      </c>
      <c r="E125" s="39">
        <f>+Categoria_de_Costos!C597</f>
        <v>6000000</v>
      </c>
      <c r="F125" s="8"/>
      <c r="G125" s="9">
        <v>0.5</v>
      </c>
      <c r="H125" s="15">
        <f>E125*D125*G125</f>
        <v>12000000</v>
      </c>
      <c r="I125" s="765" t="s">
        <v>1763</v>
      </c>
      <c r="J125" s="765"/>
      <c r="K125" s="16" t="s">
        <v>1722</v>
      </c>
    </row>
    <row r="126" spans="2:11" x14ac:dyDescent="0.2">
      <c r="B126" s="5" t="s">
        <v>1723</v>
      </c>
      <c r="C126" s="6" t="s">
        <v>22</v>
      </c>
      <c r="D126" s="7">
        <v>1</v>
      </c>
      <c r="E126" s="39">
        <f>+Categoria_de_Costos!C618</f>
        <v>27500000</v>
      </c>
      <c r="F126" s="8"/>
      <c r="G126" s="9">
        <v>0.5</v>
      </c>
      <c r="H126" s="15">
        <f>E126*D126*G126</f>
        <v>13750000</v>
      </c>
      <c r="I126" s="765" t="s">
        <v>1763</v>
      </c>
      <c r="J126" s="765"/>
      <c r="K126" s="16" t="s">
        <v>1724</v>
      </c>
    </row>
    <row r="127" spans="2:11" x14ac:dyDescent="0.2">
      <c r="B127" s="5" t="s">
        <v>1136</v>
      </c>
      <c r="C127" s="6" t="s">
        <v>22</v>
      </c>
      <c r="D127" s="7">
        <v>200</v>
      </c>
      <c r="E127" s="39">
        <f>+Categoria_de_Costos!C641</f>
        <v>15000</v>
      </c>
      <c r="F127" s="8"/>
      <c r="G127" s="9"/>
      <c r="H127" s="15">
        <f>E127*D127</f>
        <v>3000000</v>
      </c>
      <c r="I127" s="765" t="s">
        <v>1763</v>
      </c>
      <c r="J127" s="765"/>
      <c r="K127" s="16" t="s">
        <v>1725</v>
      </c>
    </row>
    <row r="128" spans="2:11" x14ac:dyDescent="0.2">
      <c r="B128" s="5" t="s">
        <v>1129</v>
      </c>
      <c r="C128" s="6" t="s">
        <v>22</v>
      </c>
      <c r="D128" s="7">
        <v>1000</v>
      </c>
      <c r="E128" s="39">
        <f>+Categoria_de_Costos!C634</f>
        <v>12000</v>
      </c>
      <c r="F128" s="8"/>
      <c r="G128" s="9"/>
      <c r="H128" s="15">
        <f>E128*D128</f>
        <v>12000000</v>
      </c>
      <c r="I128" s="765" t="s">
        <v>1763</v>
      </c>
      <c r="J128" s="765"/>
      <c r="K128" s="16" t="s">
        <v>1725</v>
      </c>
    </row>
    <row r="129" spans="2:12" ht="15" x14ac:dyDescent="0.2">
      <c r="B129" s="11" t="s">
        <v>1530</v>
      </c>
      <c r="C129" s="12"/>
      <c r="D129" s="13"/>
      <c r="E129" s="41"/>
      <c r="F129" s="41"/>
      <c r="G129" s="14"/>
      <c r="H129" s="42">
        <f>SUM(H125:H128)</f>
        <v>40750000</v>
      </c>
      <c r="I129" s="764"/>
      <c r="J129" s="764"/>
      <c r="K129" s="43"/>
    </row>
    <row r="130" spans="2:12" x14ac:dyDescent="0.2">
      <c r="B130" s="5" t="s">
        <v>1767</v>
      </c>
      <c r="C130" s="6" t="s">
        <v>22</v>
      </c>
      <c r="D130" s="7">
        <v>5</v>
      </c>
      <c r="E130" s="39">
        <f>+Categoria_de_Costos!C693</f>
        <v>10100000</v>
      </c>
      <c r="F130" s="145"/>
      <c r="G130" s="146"/>
      <c r="H130" s="147">
        <f>E130*D130</f>
        <v>50500000</v>
      </c>
      <c r="I130" s="765" t="s">
        <v>1763</v>
      </c>
      <c r="J130" s="765"/>
      <c r="K130" s="16" t="s">
        <v>1768</v>
      </c>
    </row>
    <row r="131" spans="2:12" x14ac:dyDescent="0.2">
      <c r="B131" s="5" t="s">
        <v>1769</v>
      </c>
      <c r="C131" s="6" t="s">
        <v>22</v>
      </c>
      <c r="D131" s="7">
        <v>1</v>
      </c>
      <c r="E131" s="39">
        <f>+Categoria_de_Costos!C676</f>
        <v>144400000</v>
      </c>
      <c r="F131" s="145"/>
      <c r="G131" s="146"/>
      <c r="H131" s="147">
        <f>E131*D131</f>
        <v>144400000</v>
      </c>
      <c r="I131" s="765" t="s">
        <v>1763</v>
      </c>
      <c r="J131" s="765"/>
      <c r="K131" s="16" t="s">
        <v>1770</v>
      </c>
    </row>
    <row r="132" spans="2:12" x14ac:dyDescent="0.2">
      <c r="B132" s="5" t="s">
        <v>1771</v>
      </c>
      <c r="C132" s="6" t="s">
        <v>22</v>
      </c>
      <c r="D132" s="7">
        <v>5</v>
      </c>
      <c r="E132" s="39">
        <f>+Categoria_de_Costos!C666</f>
        <v>10000000</v>
      </c>
      <c r="F132" s="145"/>
      <c r="G132" s="146"/>
      <c r="H132" s="147">
        <f>E132*D132</f>
        <v>50000000</v>
      </c>
      <c r="I132" s="765" t="s">
        <v>1763</v>
      </c>
      <c r="J132" s="765"/>
      <c r="K132" s="16" t="s">
        <v>1735</v>
      </c>
    </row>
    <row r="133" spans="2:12" ht="15" x14ac:dyDescent="0.2">
      <c r="B133" s="11" t="s">
        <v>1738</v>
      </c>
      <c r="C133" s="12"/>
      <c r="D133" s="13"/>
      <c r="E133" s="41"/>
      <c r="F133" s="41"/>
      <c r="G133" s="14"/>
      <c r="H133" s="42">
        <f>SUM(H130:H132)</f>
        <v>244900000</v>
      </c>
      <c r="I133" s="764"/>
      <c r="J133" s="764"/>
      <c r="K133" s="43"/>
    </row>
    <row r="134" spans="2:12" x14ac:dyDescent="0.2">
      <c r="B134" s="17" t="s">
        <v>1772</v>
      </c>
      <c r="C134" s="6" t="s">
        <v>24</v>
      </c>
      <c r="D134" s="7">
        <f>+Categoria_de_Costos!C24*1</f>
        <v>10</v>
      </c>
      <c r="E134" s="46">
        <f>+Categoria_de_Costos!C296</f>
        <v>830000</v>
      </c>
      <c r="F134" s="19"/>
      <c r="G134" s="9">
        <v>0.3</v>
      </c>
      <c r="H134" s="148">
        <f>D134*E134*G134</f>
        <v>2490000</v>
      </c>
      <c r="I134" s="765" t="s">
        <v>1773</v>
      </c>
      <c r="J134" s="765"/>
      <c r="K134" s="149" t="s">
        <v>1531</v>
      </c>
    </row>
    <row r="135" spans="2:12" ht="15" customHeight="1" x14ac:dyDescent="0.2">
      <c r="B135" s="17" t="s">
        <v>19</v>
      </c>
      <c r="C135" s="6" t="s">
        <v>24</v>
      </c>
      <c r="D135" s="7">
        <f>+D108*5</f>
        <v>5</v>
      </c>
      <c r="E135" s="46">
        <f>+Categoria_de_Costos!C296</f>
        <v>830000</v>
      </c>
      <c r="F135" s="19"/>
      <c r="G135" s="9">
        <v>0.3</v>
      </c>
      <c r="H135" s="148">
        <f>D135*E135*G135</f>
        <v>1245000</v>
      </c>
      <c r="I135" s="765" t="s">
        <v>1773</v>
      </c>
      <c r="J135" s="765"/>
      <c r="K135" s="16" t="s">
        <v>1531</v>
      </c>
    </row>
    <row r="136" spans="2:12" x14ac:dyDescent="0.2">
      <c r="B136" s="17" t="s">
        <v>17</v>
      </c>
      <c r="C136" s="18" t="s">
        <v>1532</v>
      </c>
      <c r="D136" s="7">
        <f>+D134*3</f>
        <v>30</v>
      </c>
      <c r="E136" s="46">
        <f>+Categoria_de_Costos!G256</f>
        <v>716571.99506880005</v>
      </c>
      <c r="F136" s="19"/>
      <c r="G136" s="9">
        <v>0.3</v>
      </c>
      <c r="H136" s="148">
        <f>D136*E136*G136</f>
        <v>6449147.9556192001</v>
      </c>
      <c r="I136" s="765" t="s">
        <v>1773</v>
      </c>
      <c r="J136" s="765"/>
      <c r="K136" s="40" t="s">
        <v>1533</v>
      </c>
    </row>
    <row r="137" spans="2:12" x14ac:dyDescent="0.2">
      <c r="B137" s="17" t="s">
        <v>1741</v>
      </c>
      <c r="C137" s="18" t="s">
        <v>1532</v>
      </c>
      <c r="D137" s="7">
        <f>+D135*3</f>
        <v>15</v>
      </c>
      <c r="E137" s="46">
        <f>+Categoria_de_Costos!G251</f>
        <v>551216.50009920006</v>
      </c>
      <c r="F137" s="19"/>
      <c r="G137" s="9">
        <v>0.3</v>
      </c>
      <c r="H137" s="148">
        <f>D137*E137*G137</f>
        <v>2480474.2504464001</v>
      </c>
      <c r="I137" s="765" t="s">
        <v>1773</v>
      </c>
      <c r="J137" s="765"/>
      <c r="K137" s="16" t="s">
        <v>1533</v>
      </c>
    </row>
    <row r="138" spans="2:12" ht="15" customHeight="1" x14ac:dyDescent="0.2">
      <c r="B138" s="17" t="s">
        <v>1534</v>
      </c>
      <c r="C138" s="18" t="s">
        <v>1742</v>
      </c>
      <c r="D138" s="7">
        <f>+D109</f>
        <v>18</v>
      </c>
      <c r="E138" s="46">
        <f>+Categoria_de_Costos!C348</f>
        <v>710000</v>
      </c>
      <c r="F138" s="19">
        <v>10</v>
      </c>
      <c r="G138" s="9">
        <v>0.3</v>
      </c>
      <c r="H138" s="148">
        <f>D138*E138*F138*G138</f>
        <v>38340000</v>
      </c>
      <c r="I138" s="765" t="s">
        <v>1773</v>
      </c>
      <c r="J138" s="765"/>
      <c r="K138" s="16" t="s">
        <v>1535</v>
      </c>
    </row>
    <row r="139" spans="2:12" ht="15" x14ac:dyDescent="0.2">
      <c r="B139" s="11" t="s">
        <v>1536</v>
      </c>
      <c r="C139" s="12"/>
      <c r="D139" s="13"/>
      <c r="E139" s="41"/>
      <c r="F139" s="41"/>
      <c r="G139" s="14"/>
      <c r="H139" s="42">
        <f>SUM(H134:H138)</f>
        <v>51004622.206065603</v>
      </c>
      <c r="I139" s="764"/>
      <c r="J139" s="764"/>
      <c r="K139" s="43"/>
    </row>
    <row r="140" spans="2:12" x14ac:dyDescent="0.2">
      <c r="B140" s="770" t="s">
        <v>1774</v>
      </c>
      <c r="C140" s="771"/>
      <c r="D140" s="771"/>
      <c r="E140" s="771"/>
      <c r="F140" s="771"/>
      <c r="G140" s="772"/>
      <c r="H140" s="47" t="s">
        <v>1538</v>
      </c>
    </row>
    <row r="141" spans="2:12" ht="15" x14ac:dyDescent="0.2">
      <c r="B141" s="767" t="s">
        <v>1540</v>
      </c>
      <c r="C141" s="768"/>
      <c r="D141" s="768"/>
      <c r="E141" s="768"/>
      <c r="F141" s="768"/>
      <c r="G141" s="769"/>
      <c r="H141" s="33">
        <f>+H106+H110+H124+H129+H139+H133</f>
        <v>4434703616.1296654</v>
      </c>
      <c r="I141" s="757"/>
      <c r="J141" s="757"/>
      <c r="K141" s="48"/>
      <c r="L141" s="25"/>
    </row>
    <row r="142" spans="2:12" ht="15" x14ac:dyDescent="0.2">
      <c r="B142" s="766" t="s">
        <v>1775</v>
      </c>
      <c r="C142" s="766"/>
      <c r="D142" s="766"/>
      <c r="E142" s="766"/>
      <c r="F142" s="766"/>
      <c r="G142" s="766"/>
      <c r="H142" s="49">
        <v>0</v>
      </c>
      <c r="J142" s="25"/>
      <c r="K142" s="25"/>
      <c r="L142" s="25"/>
    </row>
    <row r="143" spans="2:12" ht="15" x14ac:dyDescent="0.2">
      <c r="B143" s="766" t="s">
        <v>1776</v>
      </c>
      <c r="C143" s="766"/>
      <c r="D143" s="766"/>
      <c r="E143" s="766"/>
      <c r="F143" s="766"/>
      <c r="G143" s="766"/>
      <c r="H143" s="49">
        <f>+H103+H104+H110+H111+H112+H113+H114+H115+H116+H117+H118+H139</f>
        <v>3670548893.5060658</v>
      </c>
      <c r="I143" s="36"/>
      <c r="J143" s="25"/>
      <c r="K143" s="25"/>
      <c r="L143" s="25"/>
    </row>
    <row r="144" spans="2:12" ht="15" x14ac:dyDescent="0.2">
      <c r="B144" s="766" t="s">
        <v>1682</v>
      </c>
      <c r="C144" s="766"/>
      <c r="D144" s="766"/>
      <c r="E144" s="766"/>
      <c r="F144" s="766"/>
      <c r="G144" s="766"/>
      <c r="H144" s="49">
        <f>+H103+H104+H110+H111+H112+H113+H114+H115+H116+H117+H118+H139</f>
        <v>3670548893.5060658</v>
      </c>
      <c r="I144" s="36"/>
      <c r="J144" s="25"/>
      <c r="K144" s="25"/>
      <c r="L144" s="25"/>
    </row>
    <row r="145" spans="2:12" ht="15" x14ac:dyDescent="0.2">
      <c r="B145" s="766" t="s">
        <v>1647</v>
      </c>
      <c r="C145" s="766"/>
      <c r="D145" s="766"/>
      <c r="E145" s="766"/>
      <c r="F145" s="766"/>
      <c r="G145" s="766"/>
      <c r="H145" s="49">
        <f>+H106+H110+H124+H129+H133+H139</f>
        <v>4434703616.1296654</v>
      </c>
      <c r="I145" s="36"/>
      <c r="J145" s="25"/>
      <c r="K145" s="25"/>
      <c r="L145" s="25"/>
    </row>
    <row r="146" spans="2:12" ht="15" x14ac:dyDescent="0.2">
      <c r="B146" s="766" t="s">
        <v>1777</v>
      </c>
      <c r="C146" s="766"/>
      <c r="D146" s="766"/>
      <c r="E146" s="766"/>
      <c r="F146" s="766"/>
      <c r="G146" s="766"/>
      <c r="H146" s="49">
        <f>+H106+H110+H111+H112+H113+H114+H115+H116+H117+H118+H119+H120+H121+H139</f>
        <v>3923553616.1296659</v>
      </c>
      <c r="I146" s="36"/>
      <c r="J146" s="25"/>
      <c r="K146" s="25"/>
      <c r="L146" s="25"/>
    </row>
    <row r="147" spans="2:12" ht="15" x14ac:dyDescent="0.2">
      <c r="B147" s="766" t="s">
        <v>1684</v>
      </c>
      <c r="C147" s="766"/>
      <c r="D147" s="766"/>
      <c r="E147" s="766"/>
      <c r="F147" s="766"/>
      <c r="G147" s="766"/>
      <c r="H147" s="49">
        <f>+H106+H110+H119+H120+H121+H139</f>
        <v>736633344.82966566</v>
      </c>
      <c r="I147" s="36"/>
      <c r="J147" s="25"/>
      <c r="K147" s="25"/>
      <c r="L147" s="25"/>
    </row>
    <row r="148" spans="2:12" ht="15" x14ac:dyDescent="0.2">
      <c r="B148" s="766" t="s">
        <v>1685</v>
      </c>
      <c r="C148" s="766"/>
      <c r="D148" s="766"/>
      <c r="E148" s="766"/>
      <c r="F148" s="766"/>
      <c r="G148" s="766"/>
      <c r="H148" s="49">
        <f>+H106+H110+H122+H123+H129+H133+H139+H119+H120+H121</f>
        <v>1247783344.8296654</v>
      </c>
      <c r="I148" s="36"/>
      <c r="J148" s="25"/>
      <c r="K148" s="25"/>
      <c r="L148" s="25"/>
    </row>
    <row r="149" spans="2:12" ht="15" x14ac:dyDescent="0.2">
      <c r="B149" s="766" t="s">
        <v>1778</v>
      </c>
      <c r="C149" s="766"/>
      <c r="D149" s="766"/>
      <c r="E149" s="766"/>
      <c r="F149" s="766"/>
      <c r="G149" s="766"/>
      <c r="H149" s="49">
        <f>+H106+H110+H111+H112+H113+H114+H115+H116+H117+H118+H119+H120+H121+H139</f>
        <v>3923553616.1296659</v>
      </c>
      <c r="I149" s="36"/>
      <c r="J149" s="25"/>
      <c r="K149" s="25"/>
      <c r="L149" s="25"/>
    </row>
    <row r="150" spans="2:12" ht="15" x14ac:dyDescent="0.2">
      <c r="B150" s="766" t="s">
        <v>1779</v>
      </c>
      <c r="C150" s="766"/>
      <c r="D150" s="766"/>
      <c r="E150" s="766"/>
      <c r="F150" s="766"/>
      <c r="G150" s="766"/>
      <c r="H150" s="49">
        <f>+H103+H104+H110+H139</f>
        <v>483628622.2060656</v>
      </c>
      <c r="I150" s="36"/>
      <c r="J150" s="25"/>
      <c r="K150" s="25"/>
      <c r="L150" s="25"/>
    </row>
    <row r="151" spans="2:12" ht="15" x14ac:dyDescent="0.2">
      <c r="B151" s="766" t="s">
        <v>1780</v>
      </c>
      <c r="C151" s="766"/>
      <c r="D151" s="766"/>
      <c r="E151" s="766"/>
      <c r="F151" s="766"/>
      <c r="G151" s="766"/>
      <c r="H151" s="49">
        <f>+H106+H110+H122+H123+H129+H133+H139</f>
        <v>1024778622.2060657</v>
      </c>
      <c r="I151" s="36"/>
      <c r="J151" s="25"/>
      <c r="K151" s="25"/>
      <c r="L151" s="25"/>
    </row>
    <row r="152" spans="2:12" ht="15" x14ac:dyDescent="0.2">
      <c r="B152" s="766" t="s">
        <v>1781</v>
      </c>
      <c r="C152" s="766"/>
      <c r="D152" s="766"/>
      <c r="E152" s="766"/>
      <c r="F152" s="766"/>
      <c r="G152" s="766"/>
      <c r="H152" s="49">
        <f>+H103+H104+H110+H139</f>
        <v>483628622.2060656</v>
      </c>
      <c r="I152" s="36"/>
      <c r="J152" s="25"/>
      <c r="K152" s="25"/>
      <c r="L152" s="25"/>
    </row>
    <row r="153" spans="2:12" ht="15" x14ac:dyDescent="0.2">
      <c r="B153" s="766" t="s">
        <v>1782</v>
      </c>
      <c r="C153" s="766"/>
      <c r="D153" s="766"/>
      <c r="E153" s="766"/>
      <c r="F153" s="766"/>
      <c r="G153" s="766"/>
      <c r="H153" s="49">
        <f>+H106+H110+H122+H123+H129+H133+H139</f>
        <v>1024778622.2060657</v>
      </c>
      <c r="I153" s="36"/>
      <c r="J153" s="25"/>
      <c r="K153" s="25"/>
      <c r="L153" s="25"/>
    </row>
    <row r="155" spans="2:12" ht="15" x14ac:dyDescent="0.2">
      <c r="B155" s="774" t="s">
        <v>1545</v>
      </c>
      <c r="C155" s="775"/>
    </row>
    <row r="156" spans="2:12" ht="138.94999999999999" customHeight="1" x14ac:dyDescent="0.2">
      <c r="B156" s="781" t="s">
        <v>2143</v>
      </c>
      <c r="C156" s="781"/>
      <c r="D156" s="781"/>
      <c r="E156" s="781"/>
      <c r="F156" s="781"/>
      <c r="G156" s="781"/>
      <c r="H156" s="781"/>
      <c r="I156" s="781"/>
      <c r="J156" s="781"/>
      <c r="K156" s="781"/>
      <c r="L156" s="781"/>
    </row>
  </sheetData>
  <sheetProtection algorithmName="SHA-512" hashValue="zAiQ3o5dEkWgZ4HS93Yql2SUwCniCvPlXUbLtWnoGiBY3bO8nwxufIoEv29RTvjgk3WKbsu/g33M2vjB30H2Qg==" saltValue="T0EnGefljhhPHGL9vBzPqg==" spinCount="100000" sheet="1" objects="1" scenarios="1"/>
  <mergeCells count="132">
    <mergeCell ref="I34:J34"/>
    <mergeCell ref="I35:J35"/>
    <mergeCell ref="I32:J32"/>
    <mergeCell ref="I33:J33"/>
    <mergeCell ref="I36:J36"/>
    <mergeCell ref="I40:J40"/>
    <mergeCell ref="I37:J37"/>
    <mergeCell ref="I44:J44"/>
    <mergeCell ref="I46:J46"/>
    <mergeCell ref="I43:J43"/>
    <mergeCell ref="I45:J45"/>
    <mergeCell ref="I38:J38"/>
    <mergeCell ref="I39:J39"/>
    <mergeCell ref="I41:J41"/>
    <mergeCell ref="B16:L16"/>
    <mergeCell ref="B4:D4"/>
    <mergeCell ref="B12:L12"/>
    <mergeCell ref="B13:L13"/>
    <mergeCell ref="B14:L14"/>
    <mergeCell ref="B15:L15"/>
    <mergeCell ref="I29:J29"/>
    <mergeCell ref="I30:J30"/>
    <mergeCell ref="I31:J31"/>
    <mergeCell ref="I27:J27"/>
    <mergeCell ref="B17:L17"/>
    <mergeCell ref="B18:L18"/>
    <mergeCell ref="I25:J25"/>
    <mergeCell ref="I26:J26"/>
    <mergeCell ref="I28:J28"/>
    <mergeCell ref="I138:J138"/>
    <mergeCell ref="B145:G145"/>
    <mergeCell ref="B155:C155"/>
    <mergeCell ref="B156:L156"/>
    <mergeCell ref="B141:G141"/>
    <mergeCell ref="I141:J141"/>
    <mergeCell ref="B142:G142"/>
    <mergeCell ref="B143:G143"/>
    <mergeCell ref="B144:G144"/>
    <mergeCell ref="I139:J139"/>
    <mergeCell ref="B146:G146"/>
    <mergeCell ref="B147:G147"/>
    <mergeCell ref="B148:G148"/>
    <mergeCell ref="B149:G149"/>
    <mergeCell ref="B150:G150"/>
    <mergeCell ref="B151:G151"/>
    <mergeCell ref="B152:G152"/>
    <mergeCell ref="B153:G153"/>
    <mergeCell ref="B140:G140"/>
    <mergeCell ref="I137:J137"/>
    <mergeCell ref="I134:J134"/>
    <mergeCell ref="I135:J135"/>
    <mergeCell ref="I133:J133"/>
    <mergeCell ref="I125:J125"/>
    <mergeCell ref="I102:J102"/>
    <mergeCell ref="I103:J103"/>
    <mergeCell ref="I104:J104"/>
    <mergeCell ref="I105:J105"/>
    <mergeCell ref="I106:J106"/>
    <mergeCell ref="I107:J107"/>
    <mergeCell ref="I108:J108"/>
    <mergeCell ref="I110:J110"/>
    <mergeCell ref="I120:J120"/>
    <mergeCell ref="I124:J124"/>
    <mergeCell ref="I119:J119"/>
    <mergeCell ref="I121:J121"/>
    <mergeCell ref="I130:J130"/>
    <mergeCell ref="I131:J131"/>
    <mergeCell ref="I132:J132"/>
    <mergeCell ref="I126:J126"/>
    <mergeCell ref="I127:J127"/>
    <mergeCell ref="I114:J114"/>
    <mergeCell ref="I109:J109"/>
    <mergeCell ref="I54:J54"/>
    <mergeCell ref="I42:J42"/>
    <mergeCell ref="I56:J56"/>
    <mergeCell ref="I57:J57"/>
    <mergeCell ref="I60:J60"/>
    <mergeCell ref="I64:J64"/>
    <mergeCell ref="I65:J65"/>
    <mergeCell ref="I50:J50"/>
    <mergeCell ref="I51:J51"/>
    <mergeCell ref="I52:J52"/>
    <mergeCell ref="I47:J47"/>
    <mergeCell ref="I48:J48"/>
    <mergeCell ref="I49:J49"/>
    <mergeCell ref="I53:J53"/>
    <mergeCell ref="I55:J55"/>
    <mergeCell ref="I61:J61"/>
    <mergeCell ref="I62:J62"/>
    <mergeCell ref="I63:J63"/>
    <mergeCell ref="I67:J67"/>
    <mergeCell ref="I69:J69"/>
    <mergeCell ref="I71:J71"/>
    <mergeCell ref="B84:C84"/>
    <mergeCell ref="B85:L85"/>
    <mergeCell ref="B88:L88"/>
    <mergeCell ref="B89:L89"/>
    <mergeCell ref="B90:L90"/>
    <mergeCell ref="B91:L91"/>
    <mergeCell ref="B92:L92"/>
    <mergeCell ref="B93:L93"/>
    <mergeCell ref="B94:L94"/>
    <mergeCell ref="I112:J112"/>
    <mergeCell ref="B78:G78"/>
    <mergeCell ref="B79:G79"/>
    <mergeCell ref="B80:G80"/>
    <mergeCell ref="B81:G81"/>
    <mergeCell ref="B82:G82"/>
    <mergeCell ref="I129:J129"/>
    <mergeCell ref="I136:J136"/>
    <mergeCell ref="I58:J58"/>
    <mergeCell ref="I66:J66"/>
    <mergeCell ref="I68:J68"/>
    <mergeCell ref="I128:J128"/>
    <mergeCell ref="I111:J111"/>
    <mergeCell ref="I115:J115"/>
    <mergeCell ref="I117:J117"/>
    <mergeCell ref="I122:J122"/>
    <mergeCell ref="I123:J123"/>
    <mergeCell ref="I113:J113"/>
    <mergeCell ref="I118:J118"/>
    <mergeCell ref="I116:J116"/>
    <mergeCell ref="B95:L95"/>
    <mergeCell ref="B73:G73"/>
    <mergeCell ref="B74:G74"/>
    <mergeCell ref="B75:G75"/>
    <mergeCell ref="I59:J59"/>
    <mergeCell ref="B71:G71"/>
    <mergeCell ref="B72:G72"/>
    <mergeCell ref="B76:G76"/>
    <mergeCell ref="B77:G77"/>
    <mergeCell ref="B70:G70"/>
  </mergeCells>
  <pageMargins left="0.7" right="0.7" top="0.75" bottom="0.75" header="0.3" footer="0.3"/>
  <ignoredErrors>
    <ignoredError sqref="D27 D37 H55:H58 D112:E112 H129 D114:E114 E113"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E6B84-43BE-F24B-BC6C-D46ACCA4EBEB}">
  <dimension ref="B2:Z186"/>
  <sheetViews>
    <sheetView showGridLines="0" zoomScale="70" zoomScaleNormal="70" workbookViewId="0">
      <selection activeCell="B1" sqref="B1"/>
    </sheetView>
  </sheetViews>
  <sheetFormatPr baseColWidth="10" defaultColWidth="12.42578125" defaultRowHeight="14.25" x14ac:dyDescent="0.25"/>
  <cols>
    <col min="1" max="1" width="7.7109375" style="78" customWidth="1"/>
    <col min="2" max="2" width="90.7109375" style="78" customWidth="1"/>
    <col min="3" max="3" width="34" style="78" customWidth="1"/>
    <col min="4" max="4" width="28.85546875" style="78" customWidth="1"/>
    <col min="5" max="5" width="31.28515625" style="78" customWidth="1"/>
    <col min="6" max="25" width="26.140625" style="78" customWidth="1"/>
    <col min="26" max="26" width="23.42578125" style="78" customWidth="1"/>
    <col min="27" max="16384" width="12.42578125" style="78"/>
  </cols>
  <sheetData>
    <row r="2" spans="2:26" ht="15" x14ac:dyDescent="0.25">
      <c r="B2" s="77" t="s">
        <v>2197</v>
      </c>
      <c r="C2" s="77"/>
      <c r="D2" s="77"/>
      <c r="E2" s="77"/>
      <c r="F2" s="77"/>
      <c r="G2" s="77"/>
      <c r="H2" s="77"/>
      <c r="I2" s="77"/>
      <c r="J2" s="77"/>
      <c r="K2" s="77"/>
      <c r="L2" s="77"/>
    </row>
    <row r="3" spans="2:26" x14ac:dyDescent="0.25">
      <c r="B3" s="77"/>
      <c r="C3" s="77"/>
      <c r="D3" s="77"/>
      <c r="E3" s="77"/>
      <c r="F3" s="77"/>
      <c r="G3" s="77"/>
      <c r="H3" s="77"/>
      <c r="I3" s="77"/>
      <c r="J3" s="77"/>
      <c r="K3" s="77"/>
      <c r="L3" s="77"/>
    </row>
    <row r="4" spans="2:26" ht="30" customHeight="1" x14ac:dyDescent="0.25">
      <c r="B4" s="751" t="str">
        <f>+Cronograma_Ovino_Caprina!A40</f>
        <v>3. Promoción del desarrollo social de la cadena productiva ovino caprina</v>
      </c>
      <c r="C4" s="751"/>
      <c r="D4" s="751"/>
      <c r="E4" s="77"/>
      <c r="F4" s="77"/>
      <c r="G4" s="77"/>
      <c r="H4" s="77"/>
      <c r="I4" s="77"/>
      <c r="J4" s="77"/>
      <c r="K4" s="77"/>
      <c r="L4" s="77"/>
    </row>
    <row r="5" spans="2:26" x14ac:dyDescent="0.25">
      <c r="B5" s="77"/>
      <c r="C5" s="77"/>
      <c r="D5" s="79"/>
      <c r="E5" s="79"/>
      <c r="F5" s="79"/>
      <c r="G5" s="79"/>
      <c r="H5" s="79"/>
      <c r="I5" s="79"/>
      <c r="J5" s="79"/>
      <c r="K5" s="79"/>
      <c r="L5" s="79"/>
    </row>
    <row r="6" spans="2:26" ht="42" customHeight="1" x14ac:dyDescent="0.25">
      <c r="B6" s="28" t="s">
        <v>1481</v>
      </c>
      <c r="C6" s="28" t="s">
        <v>1482</v>
      </c>
      <c r="D6" s="28" t="s">
        <v>1483</v>
      </c>
      <c r="E6" s="28" t="s">
        <v>447</v>
      </c>
      <c r="F6" s="28" t="s">
        <v>1484</v>
      </c>
      <c r="G6" s="28" t="s">
        <v>1485</v>
      </c>
      <c r="H6" s="28" t="s">
        <v>1486</v>
      </c>
      <c r="I6" s="28" t="s">
        <v>1487</v>
      </c>
      <c r="J6" s="28" t="s">
        <v>1488</v>
      </c>
      <c r="K6" s="28" t="s">
        <v>1489</v>
      </c>
      <c r="L6" s="28" t="s">
        <v>1490</v>
      </c>
      <c r="M6" s="28" t="s">
        <v>1491</v>
      </c>
      <c r="N6" s="28" t="s">
        <v>1492</v>
      </c>
      <c r="O6" s="28" t="s">
        <v>1493</v>
      </c>
      <c r="P6" s="28" t="s">
        <v>1494</v>
      </c>
      <c r="Q6" s="28" t="s">
        <v>1495</v>
      </c>
      <c r="R6" s="28" t="s">
        <v>1496</v>
      </c>
      <c r="S6" s="28" t="s">
        <v>1497</v>
      </c>
      <c r="T6" s="28" t="s">
        <v>1498</v>
      </c>
      <c r="U6" s="28" t="s">
        <v>1499</v>
      </c>
      <c r="V6" s="28" t="s">
        <v>1500</v>
      </c>
      <c r="W6" s="28" t="s">
        <v>1501</v>
      </c>
      <c r="X6" s="28" t="s">
        <v>1502</v>
      </c>
      <c r="Y6" s="28" t="s">
        <v>0</v>
      </c>
    </row>
    <row r="7" spans="2:26" ht="30" customHeight="1" x14ac:dyDescent="0.25">
      <c r="B7" s="118" t="str">
        <f>+B14</f>
        <v>3.1. Fomento de la formalización laboral, la empresarización y el emprendimiento</v>
      </c>
      <c r="C7" s="116" t="str">
        <f>+C24</f>
        <v>Mes 4 del año 2</v>
      </c>
      <c r="D7" s="116" t="str">
        <f>+D24</f>
        <v>Mes 9 del año 20</v>
      </c>
      <c r="E7" s="119">
        <f>+$H$49</f>
        <v>0</v>
      </c>
      <c r="F7" s="119">
        <f>+$H$50</f>
        <v>938676371.25223196</v>
      </c>
      <c r="G7" s="119">
        <f>+$H$51</f>
        <v>1251568495.0029759</v>
      </c>
      <c r="H7" s="119">
        <f>+$H$52</f>
        <v>1165888495.0029759</v>
      </c>
      <c r="I7" s="119">
        <f>+$H$53</f>
        <v>1165888495.0029759</v>
      </c>
      <c r="J7" s="119">
        <f>+$H$54</f>
        <v>1251568495.0029759</v>
      </c>
      <c r="K7" s="119">
        <f>+$H$55</f>
        <v>847548495.00297594</v>
      </c>
      <c r="L7" s="119">
        <f>+$H$56</f>
        <v>1066428495.0029759</v>
      </c>
      <c r="M7" s="119">
        <f>+$H$51</f>
        <v>1251568495.0029759</v>
      </c>
      <c r="N7" s="119">
        <f>+$H$56</f>
        <v>1066428495.0029759</v>
      </c>
      <c r="O7" s="119">
        <f>+$H$55</f>
        <v>847548495.00297594</v>
      </c>
      <c r="P7" s="119">
        <f>+$H$54</f>
        <v>1251568495.0029759</v>
      </c>
      <c r="Q7" s="119">
        <f>+$H$55</f>
        <v>847548495.00297594</v>
      </c>
      <c r="R7" s="119">
        <f>+$H$56</f>
        <v>1066428495.0029759</v>
      </c>
      <c r="S7" s="119">
        <f>+$H$51</f>
        <v>1251568495.0029759</v>
      </c>
      <c r="T7" s="119">
        <f>+$H$56</f>
        <v>1066428495.0029759</v>
      </c>
      <c r="U7" s="119">
        <f>+$H$55</f>
        <v>847548495.00297594</v>
      </c>
      <c r="V7" s="119">
        <f>+$H$54</f>
        <v>1251568495.0029759</v>
      </c>
      <c r="W7" s="119">
        <f>+$H$55</f>
        <v>847548495.00297594</v>
      </c>
      <c r="X7" s="119">
        <f>+$H$56</f>
        <v>1066428495.0029759</v>
      </c>
      <c r="Y7" s="120">
        <f>SUM(E7:X7)</f>
        <v>20349749281.305794</v>
      </c>
    </row>
    <row r="8" spans="2:26" ht="30" customHeight="1" x14ac:dyDescent="0.25">
      <c r="B8" s="118" t="str">
        <f>+B62</f>
        <v>3.2. Gestión para la mejora de las condiciones de bienestar de los productores y población vinculada a la cadena</v>
      </c>
      <c r="C8" s="116" t="str">
        <f>+C72</f>
        <v>Mes 2 del año 3</v>
      </c>
      <c r="D8" s="116" t="str">
        <f>+D72</f>
        <v>Mes 7 del año 20</v>
      </c>
      <c r="E8" s="119">
        <f>+$H$98</f>
        <v>0</v>
      </c>
      <c r="F8" s="119">
        <f>+$H$98</f>
        <v>0</v>
      </c>
      <c r="G8" s="119">
        <f>+$H$99</f>
        <v>806863871.25223196</v>
      </c>
      <c r="H8" s="119">
        <f>+$H$100</f>
        <v>777703871.25223196</v>
      </c>
      <c r="I8" s="119">
        <f>+$H$99</f>
        <v>806863871.25223196</v>
      </c>
      <c r="J8" s="119">
        <f>+$H$100</f>
        <v>777703871.25223196</v>
      </c>
      <c r="K8" s="119">
        <f>+$H$99</f>
        <v>806863871.25223196</v>
      </c>
      <c r="L8" s="119">
        <f>+$H$100</f>
        <v>777703871.25223196</v>
      </c>
      <c r="M8" s="119">
        <f>+$H$99</f>
        <v>806863871.25223196</v>
      </c>
      <c r="N8" s="119">
        <f>+$H$100</f>
        <v>777703871.25223196</v>
      </c>
      <c r="O8" s="119">
        <f>+$H$99</f>
        <v>806863871.25223196</v>
      </c>
      <c r="P8" s="119">
        <f>+$H$100</f>
        <v>777703871.25223196</v>
      </c>
      <c r="Q8" s="119">
        <f>+$H$99</f>
        <v>806863871.25223196</v>
      </c>
      <c r="R8" s="119">
        <f>+$H$100</f>
        <v>777703871.25223196</v>
      </c>
      <c r="S8" s="119">
        <f>+$H$99</f>
        <v>806863871.25223196</v>
      </c>
      <c r="T8" s="119">
        <f>+$H$100</f>
        <v>777703871.25223196</v>
      </c>
      <c r="U8" s="119">
        <f>+$H$99</f>
        <v>806863871.25223196</v>
      </c>
      <c r="V8" s="119">
        <f>+$H$100</f>
        <v>777703871.25223196</v>
      </c>
      <c r="W8" s="119">
        <f>+$H$99</f>
        <v>806863871.25223196</v>
      </c>
      <c r="X8" s="119">
        <f>+$H$100</f>
        <v>777703871.25223196</v>
      </c>
      <c r="Y8" s="120">
        <f>SUM(E8:X8)</f>
        <v>14261109682.540171</v>
      </c>
    </row>
    <row r="9" spans="2:26" ht="30" customHeight="1" x14ac:dyDescent="0.25">
      <c r="B9" s="118" t="str">
        <f>+B106</f>
        <v>3.3. Promoción del reconocimiento étnico y cultural en la cadena</v>
      </c>
      <c r="C9" s="116" t="str">
        <f>+C115</f>
        <v>Mes 1 del año 3</v>
      </c>
      <c r="D9" s="116" t="str">
        <f>+D115</f>
        <v>Mes 9 del año 20</v>
      </c>
      <c r="E9" s="119">
        <f>+$H$138</f>
        <v>0</v>
      </c>
      <c r="F9" s="119">
        <f>+$H$138</f>
        <v>0</v>
      </c>
      <c r="G9" s="119">
        <f>+$H$139</f>
        <v>517802623.75074399</v>
      </c>
      <c r="H9" s="119">
        <f>+$H$140</f>
        <v>517802623.75074399</v>
      </c>
      <c r="I9" s="119">
        <f>+$H$140</f>
        <v>517802623.75074399</v>
      </c>
      <c r="J9" s="119">
        <f>+$H$140</f>
        <v>517802623.75074399</v>
      </c>
      <c r="K9" s="119">
        <f>+$H$139</f>
        <v>517802623.75074399</v>
      </c>
      <c r="L9" s="119">
        <f>+$H$141</f>
        <v>432302623.75074399</v>
      </c>
      <c r="M9" s="119">
        <f>+$H$141</f>
        <v>432302623.75074399</v>
      </c>
      <c r="N9" s="119">
        <f>+$H$140</f>
        <v>517802623.75074399</v>
      </c>
      <c r="O9" s="119">
        <f>+$H$142</f>
        <v>432302623.75074399</v>
      </c>
      <c r="P9" s="119">
        <f>+$H$141</f>
        <v>432302623.75074399</v>
      </c>
      <c r="Q9" s="119">
        <f>+$H$140</f>
        <v>517802623.75074399</v>
      </c>
      <c r="R9" s="119">
        <f>+$H$141</f>
        <v>432302623.75074399</v>
      </c>
      <c r="S9" s="119">
        <f>+$H$142</f>
        <v>432302623.75074399</v>
      </c>
      <c r="T9" s="119">
        <f>+$H$140</f>
        <v>517802623.75074399</v>
      </c>
      <c r="U9" s="119">
        <f>+$H$141</f>
        <v>432302623.75074399</v>
      </c>
      <c r="V9" s="119">
        <f>+$H$141</f>
        <v>432302623.75074399</v>
      </c>
      <c r="W9" s="119">
        <f>+$H$139</f>
        <v>517802623.75074399</v>
      </c>
      <c r="X9" s="119">
        <f>+$H$141</f>
        <v>432302623.75074399</v>
      </c>
      <c r="Y9" s="120">
        <f>SUM(E9:X9)</f>
        <v>8550947227.5133905</v>
      </c>
    </row>
    <row r="10" spans="2:26" ht="30" customHeight="1" x14ac:dyDescent="0.25">
      <c r="B10" s="118" t="str">
        <f>+B148</f>
        <v>3.4. Promoción de la formalización en el acceso y la tenencia de la tierra</v>
      </c>
      <c r="C10" s="116" t="str">
        <f>+C158</f>
        <v>Mes 11 del año 1</v>
      </c>
      <c r="D10" s="116" t="str">
        <f>+D158</f>
        <v>Mes 12 del año 20</v>
      </c>
      <c r="E10" s="119">
        <f>+$H$181</f>
        <v>75600000</v>
      </c>
      <c r="F10" s="119">
        <f>+$H$182</f>
        <v>1622948000</v>
      </c>
      <c r="G10" s="119">
        <f>+$H$182</f>
        <v>1622948000</v>
      </c>
      <c r="H10" s="119">
        <f>+$H$182</f>
        <v>1622948000</v>
      </c>
      <c r="I10" s="119">
        <f>+$H$182</f>
        <v>1622948000</v>
      </c>
      <c r="J10" s="119">
        <f>+$H$183</f>
        <v>75600000</v>
      </c>
      <c r="K10" s="119">
        <f>+$H$183</f>
        <v>75600000</v>
      </c>
      <c r="L10" s="119">
        <f>+$H$182</f>
        <v>1622948000</v>
      </c>
      <c r="M10" s="119">
        <f>+$H$183</f>
        <v>75600000</v>
      </c>
      <c r="N10" s="119">
        <f>+$H$183</f>
        <v>75600000</v>
      </c>
      <c r="O10" s="119">
        <f>+$H$182</f>
        <v>1622948000</v>
      </c>
      <c r="P10" s="119">
        <f>+$H$183</f>
        <v>75600000</v>
      </c>
      <c r="Q10" s="119">
        <f>+$H$183</f>
        <v>75600000</v>
      </c>
      <c r="R10" s="119">
        <f>+$H$182</f>
        <v>1622948000</v>
      </c>
      <c r="S10" s="119">
        <f>+$H$183</f>
        <v>75600000</v>
      </c>
      <c r="T10" s="119">
        <f>+$H$183</f>
        <v>75600000</v>
      </c>
      <c r="U10" s="119">
        <f>+$H$182</f>
        <v>1622948000</v>
      </c>
      <c r="V10" s="119">
        <f>+$H$183</f>
        <v>75600000</v>
      </c>
      <c r="W10" s="119">
        <f>+$H$183</f>
        <v>75600000</v>
      </c>
      <c r="X10" s="119">
        <f>+$H$182</f>
        <v>1622948000</v>
      </c>
      <c r="Y10" s="120">
        <f>SUM(E10:X10)</f>
        <v>15438132000</v>
      </c>
    </row>
    <row r="11" spans="2:26" ht="30.95" customHeight="1" x14ac:dyDescent="0.25">
      <c r="B11" s="28" t="s">
        <v>1503</v>
      </c>
      <c r="C11" s="80"/>
      <c r="D11" s="80"/>
      <c r="E11" s="33">
        <f>SUM(E7:E10)</f>
        <v>75600000</v>
      </c>
      <c r="F11" s="33">
        <f t="shared" ref="F11:X11" si="0">SUM(F7:F10)</f>
        <v>2561624371.2522321</v>
      </c>
      <c r="G11" s="33">
        <f t="shared" si="0"/>
        <v>4199182990.0059519</v>
      </c>
      <c r="H11" s="33">
        <f t="shared" si="0"/>
        <v>4084342990.0059519</v>
      </c>
      <c r="I11" s="33">
        <f t="shared" si="0"/>
        <v>4113502990.0059519</v>
      </c>
      <c r="J11" s="33">
        <f t="shared" si="0"/>
        <v>2622674990.0059519</v>
      </c>
      <c r="K11" s="33">
        <f t="shared" si="0"/>
        <v>2247814990.0059519</v>
      </c>
      <c r="L11" s="33">
        <f t="shared" si="0"/>
        <v>3899382990.0059519</v>
      </c>
      <c r="M11" s="33">
        <f t="shared" si="0"/>
        <v>2566334990.0059519</v>
      </c>
      <c r="N11" s="33">
        <f t="shared" si="0"/>
        <v>2437534990.0059519</v>
      </c>
      <c r="O11" s="33">
        <f t="shared" si="0"/>
        <v>3709662990.0059519</v>
      </c>
      <c r="P11" s="33">
        <f t="shared" si="0"/>
        <v>2537174990.0059519</v>
      </c>
      <c r="Q11" s="33">
        <f t="shared" si="0"/>
        <v>2247814990.0059519</v>
      </c>
      <c r="R11" s="33">
        <f t="shared" si="0"/>
        <v>3899382990.0059519</v>
      </c>
      <c r="S11" s="33">
        <f t="shared" si="0"/>
        <v>2566334990.0059519</v>
      </c>
      <c r="T11" s="33">
        <f t="shared" si="0"/>
        <v>2437534990.0059519</v>
      </c>
      <c r="U11" s="33">
        <f t="shared" si="0"/>
        <v>3709662990.0059519</v>
      </c>
      <c r="V11" s="33">
        <f t="shared" si="0"/>
        <v>2537174990.0059519</v>
      </c>
      <c r="W11" s="33">
        <f t="shared" si="0"/>
        <v>2247814990.0059519</v>
      </c>
      <c r="X11" s="33">
        <f t="shared" si="0"/>
        <v>3899382990.0059519</v>
      </c>
      <c r="Y11" s="33">
        <f>SUM(Y7:Y10)</f>
        <v>58599938191.359352</v>
      </c>
    </row>
    <row r="12" spans="2:26" ht="15" x14ac:dyDescent="0.25">
      <c r="B12" s="80"/>
      <c r="C12" s="80"/>
      <c r="D12" s="80"/>
      <c r="E12" s="80"/>
      <c r="F12" s="80"/>
      <c r="G12" s="81"/>
      <c r="H12" s="82"/>
      <c r="I12" s="81"/>
      <c r="J12" s="81"/>
      <c r="K12" s="81"/>
      <c r="L12" s="81"/>
      <c r="Z12" s="83"/>
    </row>
    <row r="13" spans="2:26" ht="15" x14ac:dyDescent="0.25">
      <c r="B13" s="80"/>
      <c r="C13" s="80"/>
      <c r="D13" s="80"/>
      <c r="E13" s="80"/>
      <c r="F13" s="80"/>
      <c r="G13" s="81"/>
      <c r="H13" s="82"/>
      <c r="I13" s="81"/>
      <c r="J13" s="81"/>
      <c r="K13" s="81"/>
      <c r="L13" s="81"/>
    </row>
    <row r="14" spans="2:26" ht="39.950000000000003" customHeight="1" x14ac:dyDescent="0.25">
      <c r="B14" s="751" t="str">
        <f>+Cronograma_Ovino_Caprina!B40</f>
        <v>3.1. Fomento de la formalización laboral, la empresarización y el emprendimiento</v>
      </c>
      <c r="C14" s="751"/>
      <c r="D14" s="751"/>
      <c r="E14" s="751"/>
      <c r="F14" s="751"/>
      <c r="G14" s="751"/>
      <c r="H14" s="751"/>
      <c r="I14" s="751"/>
      <c r="J14" s="751"/>
      <c r="K14" s="751"/>
      <c r="L14" s="751"/>
    </row>
    <row r="15" spans="2:26" ht="48" customHeight="1" x14ac:dyDescent="0.25">
      <c r="B15" s="750" t="str">
        <f>+Cronograma_Ovino_Caprina!E40</f>
        <v>3.1.1. Promover el fortalecimiento de la formalización laboral y empresarial de los actores de los diferentes eslabones de la cadena (incluidos los de ACFEC), con el apoyo de MinTrabajo, MinComercio, sus entidades adscritas y vinculadas, y otros actores clave, mediante la articulación de acciones, estrategias y asistencia técnica, así como la generación de espacios de sensibilización y divulgación de los programas e incentivos disponibles; con el fin de contribuir con la permanencia e inclusión de jóvenes y mujeres rurales en la actividad productiva, el acceso a financiamiento, beneficios laborales y empresariales y el desarrollo económico.</v>
      </c>
      <c r="C15" s="750"/>
      <c r="D15" s="750"/>
      <c r="E15" s="750"/>
      <c r="F15" s="750"/>
      <c r="G15" s="750"/>
      <c r="H15" s="750"/>
      <c r="I15" s="750"/>
      <c r="J15" s="750"/>
      <c r="K15" s="750"/>
      <c r="L15" s="750"/>
    </row>
    <row r="16" spans="2:26" ht="48" customHeight="1" x14ac:dyDescent="0.25">
      <c r="B16" s="750" t="str">
        <f>+Cronograma_Ovino_Caprina!E41</f>
        <v>3.1.2. Promover el fortalecimiento empresarial de las asociaciones, organizaciones de economía solidaria, empresas rurales y demás figuras organizativas de los diferentes eslabones de la cadena, a través de la implementación de programas específicos de formación y capacitación en los temas que se dinamicen a partir de la oferta institucional existente; con el fin de mejorar sus conocimientos, fomentar una visión empresarial de su actividad productiva, identificar problemáticas, construir planes de mejora y acceder a mayores oportunidades en la industria transformadora y en mercados formales, así como mejorar su visibilidad, poder y representatividad dentro de la cadena.</v>
      </c>
      <c r="C16" s="750"/>
      <c r="D16" s="750"/>
      <c r="E16" s="750"/>
      <c r="F16" s="750"/>
      <c r="G16" s="750"/>
      <c r="H16" s="750"/>
      <c r="I16" s="750"/>
      <c r="J16" s="750"/>
      <c r="K16" s="750"/>
      <c r="L16" s="750"/>
    </row>
    <row r="17" spans="2:12" ht="48" customHeight="1" x14ac:dyDescent="0.25">
      <c r="B17" s="750" t="str">
        <f>+Cronograma_Ovino_Caprina!E42</f>
        <v>3.1.3. Apoyar la socialización y divulgación de la información relacionada con el mercado de trabajo para la cadena, entre las organizaciones formalizadas, los productores (incluidos los de ACFEC), y los jóvenes y mujeres rurales vinculados a la actividad productiva, a través de los prestadores del Servicio Público de Empleo, como la Agencia Pública de Empleo del SENA, las Agencias Públicas y Privadas de Gestión y Colocación de Empleo, entre otros, en articulación con la Red de Formalización Laboral, la Política de Trabajo Digno y Decente, el  Plan Progresivo de Protección Social y de Garantía de Derechos de los trabajadores y trabajadoras rurales, entre otros; con el fin de promover el acceso al mercado laboral formal de mano de obra calificada, semicualificada o no cualificada, así como la mejora en sus condiciones de bienestar y calidad de vida.</v>
      </c>
      <c r="C17" s="750"/>
      <c r="D17" s="750"/>
      <c r="E17" s="750"/>
      <c r="F17" s="750"/>
      <c r="G17" s="750"/>
      <c r="H17" s="750"/>
      <c r="I17" s="750"/>
      <c r="J17" s="750"/>
      <c r="K17" s="750"/>
      <c r="L17" s="750"/>
    </row>
    <row r="18" spans="2:12" ht="48" customHeight="1" x14ac:dyDescent="0.25">
      <c r="B18" s="750" t="str">
        <f>+Cronograma_Ovino_Caprina!E43</f>
        <v>3.1.4. Promover el fortalecimiento o la creación de emprendimientos ovino caprinos con enfoque diferencial y territorial, mediante la socialización y divulgación de instrumentos financieros y no financieros, así como del apoyo técnico para la identificación de iniciativas productivas, formulación de planes de negocio, procesos de innovación y agregación de valor, protección del conocimiento, entre otros, teniendo en cuenta los programas de impulso al emprendimiento (Ley 2069 de 2020), el Fondo de Fomento para las Mujeres Rurales (FOMMUR), el fomento al empleo y el emprendimiento juvenil (Ley 1780 de 2016) y demás instrumentos relacionados; con el fin de fomentar la inclusión productiva, el fortalecimiento de capacidades y el aumento de la participación en los mercados formales.</v>
      </c>
      <c r="C18" s="750"/>
      <c r="D18" s="750"/>
      <c r="E18" s="750"/>
      <c r="F18" s="750"/>
      <c r="G18" s="750"/>
      <c r="H18" s="750"/>
      <c r="I18" s="750"/>
      <c r="J18" s="750"/>
      <c r="K18" s="750"/>
      <c r="L18" s="750"/>
    </row>
    <row r="19" spans="2:12" x14ac:dyDescent="0.25">
      <c r="B19" s="77"/>
      <c r="C19" s="77"/>
      <c r="D19" s="77"/>
      <c r="E19" s="77"/>
      <c r="F19" s="77"/>
      <c r="G19" s="77"/>
      <c r="H19" s="77"/>
      <c r="I19" s="77"/>
      <c r="J19" s="77"/>
      <c r="K19" s="77"/>
      <c r="L19" s="77"/>
    </row>
    <row r="20" spans="2:12" x14ac:dyDescent="0.25">
      <c r="B20" s="77"/>
      <c r="C20" s="77"/>
      <c r="D20" s="77"/>
      <c r="E20" s="77"/>
      <c r="F20" s="77"/>
      <c r="G20" s="77"/>
      <c r="H20" s="77"/>
      <c r="I20" s="77"/>
      <c r="J20" s="77"/>
      <c r="K20" s="77"/>
      <c r="L20" s="77"/>
    </row>
    <row r="21" spans="2:12" ht="24.95" customHeight="1" x14ac:dyDescent="0.25">
      <c r="B21" s="37" t="s">
        <v>1504</v>
      </c>
      <c r="C21" s="77"/>
      <c r="D21" s="77"/>
      <c r="E21" s="77"/>
      <c r="F21" s="77"/>
      <c r="G21" s="77"/>
      <c r="H21" s="77"/>
      <c r="I21" s="77"/>
      <c r="J21" s="77"/>
      <c r="K21" s="77"/>
      <c r="L21" s="77"/>
    </row>
    <row r="22" spans="2:12" x14ac:dyDescent="0.25">
      <c r="B22" s="77"/>
      <c r="C22" s="77"/>
      <c r="D22" s="77"/>
      <c r="E22" s="77"/>
      <c r="F22" s="77"/>
      <c r="G22" s="77"/>
      <c r="H22" s="77"/>
      <c r="I22" s="77"/>
      <c r="J22" s="77"/>
      <c r="K22" s="77"/>
      <c r="L22" s="77"/>
    </row>
    <row r="23" spans="2:12" ht="28.5" customHeight="1" x14ac:dyDescent="0.25">
      <c r="B23" s="77"/>
      <c r="C23" s="121" t="s">
        <v>1505</v>
      </c>
      <c r="D23" s="121" t="s">
        <v>1506</v>
      </c>
      <c r="E23" s="77"/>
      <c r="F23" s="77"/>
      <c r="G23" s="77"/>
      <c r="H23" s="77"/>
      <c r="I23" s="77"/>
      <c r="J23" s="77"/>
      <c r="K23" s="77"/>
      <c r="L23" s="77"/>
    </row>
    <row r="24" spans="2:12" ht="21.95" customHeight="1" x14ac:dyDescent="0.25">
      <c r="B24" s="77"/>
      <c r="C24" s="126" t="str">
        <f>+Cronograma_Ovino_Caprina!N40</f>
        <v>Mes 4 del año 2</v>
      </c>
      <c r="D24" s="126" t="str">
        <f>+Cronograma_Ovino_Caprina!O40</f>
        <v>Mes 9 del año 20</v>
      </c>
      <c r="E24" s="77"/>
      <c r="F24" s="77"/>
      <c r="G24" s="84"/>
      <c r="H24" s="77"/>
      <c r="I24" s="77"/>
      <c r="J24" s="77"/>
      <c r="K24" s="77"/>
      <c r="L24" s="77"/>
    </row>
    <row r="25" spans="2:12" ht="60" customHeight="1" x14ac:dyDescent="0.25">
      <c r="B25" s="28" t="s">
        <v>920</v>
      </c>
      <c r="C25" s="28" t="s">
        <v>1507</v>
      </c>
      <c r="D25" s="28" t="s">
        <v>1508</v>
      </c>
      <c r="E25" s="28" t="s">
        <v>980</v>
      </c>
      <c r="F25" s="28" t="s">
        <v>1509</v>
      </c>
      <c r="G25" s="28" t="s">
        <v>1510</v>
      </c>
      <c r="H25" s="28" t="s">
        <v>1511</v>
      </c>
      <c r="I25" s="748" t="s">
        <v>1512</v>
      </c>
      <c r="J25" s="748"/>
      <c r="K25" s="28" t="s">
        <v>1513</v>
      </c>
      <c r="L25" s="77"/>
    </row>
    <row r="26" spans="2:12" x14ac:dyDescent="0.25">
      <c r="B26" s="108" t="s">
        <v>25</v>
      </c>
      <c r="C26" s="108" t="s">
        <v>24</v>
      </c>
      <c r="D26" s="95">
        <f>+Categoria_de_Costos!C23*2</f>
        <v>36</v>
      </c>
      <c r="E26" s="71">
        <f>+Categoria_de_Costos!C417</f>
        <v>300000</v>
      </c>
      <c r="F26" s="96"/>
      <c r="G26" s="97"/>
      <c r="H26" s="91">
        <f>E26*D26</f>
        <v>10800000</v>
      </c>
      <c r="I26" s="749" t="s">
        <v>1783</v>
      </c>
      <c r="J26" s="749"/>
      <c r="K26" s="113" t="s">
        <v>1515</v>
      </c>
      <c r="L26" s="77"/>
    </row>
    <row r="27" spans="2:12" x14ac:dyDescent="0.25">
      <c r="B27" s="108" t="s">
        <v>27</v>
      </c>
      <c r="C27" s="108" t="s">
        <v>24</v>
      </c>
      <c r="D27" s="95">
        <f>+Categoria_de_Costos!C23*2</f>
        <v>36</v>
      </c>
      <c r="E27" s="71">
        <f>+Categoria_de_Costos!C434</f>
        <v>60000</v>
      </c>
      <c r="F27" s="96"/>
      <c r="G27" s="97"/>
      <c r="H27" s="91">
        <f>E27*D27</f>
        <v>2160000</v>
      </c>
      <c r="I27" s="749" t="s">
        <v>1783</v>
      </c>
      <c r="J27" s="749"/>
      <c r="K27" s="109" t="s">
        <v>1519</v>
      </c>
      <c r="L27" s="77"/>
    </row>
    <row r="28" spans="2:12" x14ac:dyDescent="0.25">
      <c r="B28" s="108" t="s">
        <v>28</v>
      </c>
      <c r="C28" s="108" t="s">
        <v>24</v>
      </c>
      <c r="D28" s="95">
        <f>+Categoria_de_Costos!C23*2</f>
        <v>36</v>
      </c>
      <c r="E28" s="71">
        <f>+Categoria_de_Costos!C445</f>
        <v>3000000</v>
      </c>
      <c r="F28" s="96"/>
      <c r="G28" s="97"/>
      <c r="H28" s="91">
        <f>E28*D28</f>
        <v>108000000</v>
      </c>
      <c r="I28" s="749" t="s">
        <v>1784</v>
      </c>
      <c r="J28" s="749"/>
      <c r="K28" s="109" t="s">
        <v>1521</v>
      </c>
      <c r="L28" s="77"/>
    </row>
    <row r="29" spans="2:12" x14ac:dyDescent="0.25">
      <c r="B29" s="108" t="s">
        <v>29</v>
      </c>
      <c r="C29" s="108" t="s">
        <v>24</v>
      </c>
      <c r="D29" s="95">
        <f>+Categoria_de_Costos!C23*2</f>
        <v>36</v>
      </c>
      <c r="E29" s="71">
        <f>+Categoria_de_Costos!C457</f>
        <v>6080000</v>
      </c>
      <c r="F29" s="96"/>
      <c r="G29" s="97"/>
      <c r="H29" s="91">
        <f>E29*D29</f>
        <v>218880000</v>
      </c>
      <c r="I29" s="749" t="s">
        <v>1785</v>
      </c>
      <c r="J29" s="749"/>
      <c r="K29" s="109" t="s">
        <v>1553</v>
      </c>
      <c r="L29" s="77"/>
    </row>
    <row r="30" spans="2:12" ht="15" x14ac:dyDescent="0.25">
      <c r="B30" s="92" t="s">
        <v>1786</v>
      </c>
      <c r="C30" s="98"/>
      <c r="D30" s="99"/>
      <c r="E30" s="72"/>
      <c r="F30" s="72"/>
      <c r="G30" s="128"/>
      <c r="H30" s="100">
        <f>SUM(H26:H29)</f>
        <v>339840000</v>
      </c>
      <c r="I30" s="746"/>
      <c r="J30" s="746"/>
      <c r="K30" s="112"/>
    </row>
    <row r="31" spans="2:12" x14ac:dyDescent="0.25">
      <c r="B31" s="91" t="s">
        <v>12</v>
      </c>
      <c r="C31" s="108" t="s">
        <v>13</v>
      </c>
      <c r="D31" s="109">
        <v>1</v>
      </c>
      <c r="E31" s="71">
        <f>+Categoria_de_Costos!G219</f>
        <v>10469000</v>
      </c>
      <c r="F31" s="96">
        <v>8</v>
      </c>
      <c r="G31" s="97">
        <v>1</v>
      </c>
      <c r="H31" s="91">
        <f>D31*E31*F31*G31</f>
        <v>83752000</v>
      </c>
      <c r="I31" s="749" t="s">
        <v>1787</v>
      </c>
      <c r="J31" s="749"/>
      <c r="K31" s="109" t="s">
        <v>1524</v>
      </c>
    </row>
    <row r="32" spans="2:12" x14ac:dyDescent="0.25">
      <c r="B32" s="91" t="s">
        <v>15</v>
      </c>
      <c r="C32" s="108" t="s">
        <v>13</v>
      </c>
      <c r="D32" s="109">
        <f>+Categoria_de_Costos!C24*1</f>
        <v>10</v>
      </c>
      <c r="E32" s="71">
        <f>+Categoria_de_Costos!G215</f>
        <v>6612000</v>
      </c>
      <c r="F32" s="96">
        <v>8</v>
      </c>
      <c r="G32" s="97">
        <v>1</v>
      </c>
      <c r="H32" s="91">
        <f>D32*E32*F32*G32</f>
        <v>528960000</v>
      </c>
      <c r="I32" s="749" t="s">
        <v>1787</v>
      </c>
      <c r="J32" s="749"/>
      <c r="K32" s="109" t="s">
        <v>1524</v>
      </c>
    </row>
    <row r="33" spans="2:12" ht="15" x14ac:dyDescent="0.25">
      <c r="B33" s="92" t="s">
        <v>1699</v>
      </c>
      <c r="C33" s="98"/>
      <c r="D33" s="99"/>
      <c r="E33" s="72"/>
      <c r="F33" s="72"/>
      <c r="G33" s="128"/>
      <c r="H33" s="100">
        <f>SUM(H31:H32)</f>
        <v>612712000</v>
      </c>
      <c r="I33" s="746"/>
      <c r="J33" s="746"/>
      <c r="K33" s="112"/>
    </row>
    <row r="34" spans="2:12" x14ac:dyDescent="0.25">
      <c r="B34" s="108" t="s">
        <v>1788</v>
      </c>
      <c r="C34" s="94" t="s">
        <v>22</v>
      </c>
      <c r="D34" s="109">
        <f>+Categoria_de_Costos!C24*1</f>
        <v>10</v>
      </c>
      <c r="E34" s="71">
        <f>+Categoria_de_Costos!D481</f>
        <v>8650000</v>
      </c>
      <c r="F34" s="96"/>
      <c r="G34" s="97"/>
      <c r="H34" s="110">
        <f>D34*E34</f>
        <v>86500000</v>
      </c>
      <c r="I34" s="749" t="s">
        <v>1789</v>
      </c>
      <c r="J34" s="749"/>
      <c r="K34" s="116" t="s">
        <v>1642</v>
      </c>
    </row>
    <row r="35" spans="2:12" ht="15" x14ac:dyDescent="0.25">
      <c r="B35" s="92" t="s">
        <v>1728</v>
      </c>
      <c r="C35" s="98"/>
      <c r="D35" s="99"/>
      <c r="E35" s="72"/>
      <c r="F35" s="72"/>
      <c r="G35" s="128"/>
      <c r="H35" s="100">
        <f>SUM(H34:H34)</f>
        <v>86500000</v>
      </c>
      <c r="I35" s="746"/>
      <c r="J35" s="746"/>
      <c r="K35" s="112"/>
    </row>
    <row r="36" spans="2:12" x14ac:dyDescent="0.25">
      <c r="B36" s="108" t="s">
        <v>1710</v>
      </c>
      <c r="C36" s="108" t="s">
        <v>22</v>
      </c>
      <c r="D36" s="95">
        <f>+Categoria_de_Costos!C23</f>
        <v>18</v>
      </c>
      <c r="E36" s="71">
        <f>+Categoria_de_Costos!C1124*Categoria_de_Costos!D1124</f>
        <v>3500000</v>
      </c>
      <c r="F36" s="96"/>
      <c r="G36" s="97"/>
      <c r="H36" s="91">
        <f>E36*D36</f>
        <v>63000000</v>
      </c>
      <c r="I36" s="749" t="s">
        <v>1790</v>
      </c>
      <c r="J36" s="749"/>
      <c r="K36" s="109" t="s">
        <v>1711</v>
      </c>
    </row>
    <row r="37" spans="2:12" x14ac:dyDescent="0.25">
      <c r="B37" s="108" t="s">
        <v>1712</v>
      </c>
      <c r="C37" s="108" t="s">
        <v>22</v>
      </c>
      <c r="D37" s="95">
        <f>+Categoria_de_Costos!C23</f>
        <v>18</v>
      </c>
      <c r="E37" s="71">
        <f>+Categoria_de_Costos!C1125*Categoria_de_Costos!D1125</f>
        <v>1260000.0000000002</v>
      </c>
      <c r="F37" s="96"/>
      <c r="G37" s="97"/>
      <c r="H37" s="91">
        <f>E37*D37</f>
        <v>22680000.000000004</v>
      </c>
      <c r="I37" s="749" t="s">
        <v>1790</v>
      </c>
      <c r="J37" s="749"/>
      <c r="K37" s="109" t="s">
        <v>1711</v>
      </c>
    </row>
    <row r="38" spans="2:12" ht="15" x14ac:dyDescent="0.25">
      <c r="B38" s="92" t="s">
        <v>1640</v>
      </c>
      <c r="C38" s="98"/>
      <c r="D38" s="99"/>
      <c r="E38" s="72"/>
      <c r="F38" s="72"/>
      <c r="G38" s="128"/>
      <c r="H38" s="100">
        <f>SUM(H36:H37)</f>
        <v>85680000</v>
      </c>
      <c r="I38" s="746"/>
      <c r="J38" s="746"/>
      <c r="K38" s="112"/>
    </row>
    <row r="39" spans="2:12" x14ac:dyDescent="0.25">
      <c r="B39" s="101" t="s">
        <v>1791</v>
      </c>
      <c r="C39" s="108" t="s">
        <v>22</v>
      </c>
      <c r="D39" s="95">
        <v>2</v>
      </c>
      <c r="E39" s="103">
        <f>+Categoria_de_Costos!C554</f>
        <v>1000000</v>
      </c>
      <c r="F39" s="104"/>
      <c r="G39" s="105"/>
      <c r="H39" s="106">
        <f>D39*E39</f>
        <v>2000000</v>
      </c>
      <c r="I39" s="749" t="s">
        <v>1784</v>
      </c>
      <c r="J39" s="749"/>
      <c r="K39" s="113" t="s">
        <v>1720</v>
      </c>
    </row>
    <row r="40" spans="2:12" x14ac:dyDescent="0.25">
      <c r="B40" s="101" t="s">
        <v>1792</v>
      </c>
      <c r="C40" s="108" t="s">
        <v>22</v>
      </c>
      <c r="D40" s="95">
        <f>+Categoria_de_Costos!C25*2</f>
        <v>52</v>
      </c>
      <c r="E40" s="103">
        <f>+Categoria_de_Costos!C555</f>
        <v>600000</v>
      </c>
      <c r="F40" s="104"/>
      <c r="G40" s="105"/>
      <c r="H40" s="106">
        <f>D40*E40</f>
        <v>31200000</v>
      </c>
      <c r="I40" s="749" t="s">
        <v>1784</v>
      </c>
      <c r="J40" s="749"/>
      <c r="K40" s="109" t="s">
        <v>1720</v>
      </c>
    </row>
    <row r="41" spans="2:12" x14ac:dyDescent="0.25">
      <c r="B41" s="101" t="s">
        <v>1104</v>
      </c>
      <c r="C41" s="108" t="s">
        <v>22</v>
      </c>
      <c r="D41" s="95">
        <v>2</v>
      </c>
      <c r="E41" s="103">
        <f>+Categoria_de_Costos!C597</f>
        <v>6000000</v>
      </c>
      <c r="F41" s="104"/>
      <c r="G41" s="105"/>
      <c r="H41" s="106">
        <f>D41*E41</f>
        <v>12000000</v>
      </c>
      <c r="I41" s="749" t="s">
        <v>1784</v>
      </c>
      <c r="J41" s="749"/>
      <c r="K41" s="109" t="s">
        <v>1722</v>
      </c>
    </row>
    <row r="42" spans="2:12" ht="15" x14ac:dyDescent="0.25">
      <c r="B42" s="92" t="s">
        <v>1793</v>
      </c>
      <c r="C42" s="98"/>
      <c r="D42" s="99"/>
      <c r="E42" s="72"/>
      <c r="F42" s="72"/>
      <c r="G42" s="128"/>
      <c r="H42" s="100">
        <f>SUM(H39:H41)</f>
        <v>45200000</v>
      </c>
      <c r="I42" s="746"/>
      <c r="J42" s="746"/>
      <c r="K42" s="112"/>
    </row>
    <row r="43" spans="2:12" x14ac:dyDescent="0.25">
      <c r="B43" s="101" t="s">
        <v>19</v>
      </c>
      <c r="C43" s="108" t="s">
        <v>22</v>
      </c>
      <c r="D43" s="95">
        <f>+Categoria_de_Costos!C24*1</f>
        <v>10</v>
      </c>
      <c r="E43" s="103">
        <f>+Categoria_de_Costos!C296</f>
        <v>830000</v>
      </c>
      <c r="F43" s="104"/>
      <c r="G43" s="105"/>
      <c r="H43" s="106">
        <f>+D43*E43</f>
        <v>8300000</v>
      </c>
      <c r="I43" s="749" t="s">
        <v>1787</v>
      </c>
      <c r="J43" s="749"/>
      <c r="K43" s="109" t="s">
        <v>1531</v>
      </c>
    </row>
    <row r="44" spans="2:12" x14ac:dyDescent="0.25">
      <c r="B44" s="101" t="s">
        <v>16</v>
      </c>
      <c r="C44" s="108" t="s">
        <v>1532</v>
      </c>
      <c r="D44" s="95">
        <f>D43*3</f>
        <v>30</v>
      </c>
      <c r="E44" s="103">
        <f>+Categoria_de_Costos!G251</f>
        <v>551216.50009920006</v>
      </c>
      <c r="F44" s="104"/>
      <c r="G44" s="105"/>
      <c r="H44" s="106">
        <f>+E44*D44</f>
        <v>16536495.002976002</v>
      </c>
      <c r="I44" s="749" t="s">
        <v>1787</v>
      </c>
      <c r="J44" s="749"/>
      <c r="K44" s="109" t="s">
        <v>1533</v>
      </c>
    </row>
    <row r="45" spans="2:12" x14ac:dyDescent="0.25">
      <c r="B45" s="101" t="s">
        <v>1534</v>
      </c>
      <c r="C45" s="108" t="s">
        <v>1742</v>
      </c>
      <c r="D45" s="95">
        <f>+D32</f>
        <v>10</v>
      </c>
      <c r="E45" s="103">
        <f>+Categoria_de_Costos!C348</f>
        <v>710000</v>
      </c>
      <c r="F45" s="104">
        <v>8</v>
      </c>
      <c r="G45" s="105"/>
      <c r="H45" s="106">
        <f>+D45*E45*F45</f>
        <v>56800000</v>
      </c>
      <c r="I45" s="749" t="s">
        <v>1787</v>
      </c>
      <c r="J45" s="749"/>
      <c r="K45" s="123" t="s">
        <v>1535</v>
      </c>
    </row>
    <row r="46" spans="2:12" ht="15" x14ac:dyDescent="0.25">
      <c r="B46" s="92" t="s">
        <v>1536</v>
      </c>
      <c r="C46" s="98"/>
      <c r="D46" s="99"/>
      <c r="E46" s="72"/>
      <c r="F46" s="72"/>
      <c r="G46" s="128"/>
      <c r="H46" s="100">
        <f>SUM(H43:H45)</f>
        <v>81636495.002976</v>
      </c>
      <c r="I46" s="746"/>
      <c r="J46" s="746"/>
      <c r="K46" s="112"/>
    </row>
    <row r="47" spans="2:12" ht="15" customHeight="1" x14ac:dyDescent="0.25">
      <c r="B47" s="761" t="s">
        <v>1794</v>
      </c>
      <c r="C47" s="762"/>
      <c r="D47" s="762"/>
      <c r="E47" s="762"/>
      <c r="F47" s="762"/>
      <c r="G47" s="763"/>
      <c r="H47" s="110" t="s">
        <v>1538</v>
      </c>
    </row>
    <row r="48" spans="2:12" ht="21" customHeight="1" x14ac:dyDescent="0.25">
      <c r="B48" s="751" t="s">
        <v>1540</v>
      </c>
      <c r="C48" s="751"/>
      <c r="D48" s="751"/>
      <c r="E48" s="751"/>
      <c r="F48" s="751"/>
      <c r="G48" s="751"/>
      <c r="H48" s="33">
        <f>+H30+H33+H35+H38+H42+H46</f>
        <v>1251568495.0029759</v>
      </c>
      <c r="I48" s="757"/>
      <c r="J48" s="757"/>
      <c r="K48" s="48"/>
      <c r="L48" s="77"/>
    </row>
    <row r="49" spans="2:12" ht="15" x14ac:dyDescent="0.25">
      <c r="B49" s="747" t="s">
        <v>1541</v>
      </c>
      <c r="C49" s="747"/>
      <c r="D49" s="747"/>
      <c r="E49" s="747"/>
      <c r="F49" s="747"/>
      <c r="G49" s="747"/>
      <c r="H49" s="111">
        <v>0</v>
      </c>
      <c r="J49" s="77"/>
      <c r="K49" s="77"/>
      <c r="L49" s="77"/>
    </row>
    <row r="50" spans="2:12" ht="15" x14ac:dyDescent="0.25">
      <c r="B50" s="747" t="s">
        <v>1795</v>
      </c>
      <c r="C50" s="747"/>
      <c r="D50" s="747"/>
      <c r="E50" s="747"/>
      <c r="F50" s="747"/>
      <c r="G50" s="747"/>
      <c r="H50" s="111">
        <f>+H48/12*9</f>
        <v>938676371.25223196</v>
      </c>
      <c r="I50" s="83"/>
      <c r="J50" s="77"/>
      <c r="K50" s="77"/>
      <c r="L50" s="77"/>
    </row>
    <row r="51" spans="2:12" ht="15" x14ac:dyDescent="0.25">
      <c r="B51" s="747" t="s">
        <v>1796</v>
      </c>
      <c r="C51" s="747"/>
      <c r="D51" s="747"/>
      <c r="E51" s="747"/>
      <c r="F51" s="747"/>
      <c r="G51" s="747"/>
      <c r="H51" s="111">
        <f>+H30+H33+H35+H38+H42+H46</f>
        <v>1251568495.0029759</v>
      </c>
      <c r="I51" s="83"/>
      <c r="J51" s="77"/>
      <c r="K51" s="77"/>
      <c r="L51" s="77"/>
    </row>
    <row r="52" spans="2:12" ht="15" x14ac:dyDescent="0.25">
      <c r="B52" s="747" t="s">
        <v>1613</v>
      </c>
      <c r="C52" s="747"/>
      <c r="D52" s="747"/>
      <c r="E52" s="747"/>
      <c r="F52" s="747"/>
      <c r="G52" s="747"/>
      <c r="H52" s="111">
        <f>+H30+H33+H35+H42+H46</f>
        <v>1165888495.0029759</v>
      </c>
      <c r="I52" s="83"/>
      <c r="J52" s="77"/>
      <c r="K52" s="77"/>
      <c r="L52" s="77"/>
    </row>
    <row r="53" spans="2:12" ht="15" x14ac:dyDescent="0.25">
      <c r="B53" s="747" t="s">
        <v>1614</v>
      </c>
      <c r="C53" s="747"/>
      <c r="D53" s="747"/>
      <c r="E53" s="747"/>
      <c r="F53" s="747"/>
      <c r="G53" s="747"/>
      <c r="H53" s="111">
        <f>+H30+H33+H35+H42+H46</f>
        <v>1165888495.0029759</v>
      </c>
      <c r="I53" s="83"/>
      <c r="J53" s="77"/>
      <c r="K53" s="77"/>
      <c r="L53" s="77"/>
    </row>
    <row r="54" spans="2:12" ht="15" x14ac:dyDescent="0.25">
      <c r="B54" s="747" t="s">
        <v>1797</v>
      </c>
      <c r="C54" s="747"/>
      <c r="D54" s="747"/>
      <c r="E54" s="747"/>
      <c r="F54" s="747"/>
      <c r="G54" s="747"/>
      <c r="H54" s="111">
        <f>+H48</f>
        <v>1251568495.0029759</v>
      </c>
      <c r="I54" s="83"/>
      <c r="J54" s="77"/>
      <c r="K54" s="77"/>
      <c r="L54" s="77"/>
    </row>
    <row r="55" spans="2:12" ht="15" x14ac:dyDescent="0.25">
      <c r="B55" s="747" t="s">
        <v>1798</v>
      </c>
      <c r="C55" s="747"/>
      <c r="D55" s="747"/>
      <c r="E55" s="747"/>
      <c r="F55" s="747"/>
      <c r="G55" s="747"/>
      <c r="H55" s="111">
        <f>+H28+H33+H42+H46</f>
        <v>847548495.00297594</v>
      </c>
      <c r="I55" s="83"/>
      <c r="J55" s="77"/>
      <c r="K55" s="77"/>
      <c r="L55" s="77"/>
    </row>
    <row r="56" spans="2:12" ht="15" x14ac:dyDescent="0.25">
      <c r="B56" s="747" t="s">
        <v>1799</v>
      </c>
      <c r="C56" s="747"/>
      <c r="D56" s="747"/>
      <c r="E56" s="747"/>
      <c r="F56" s="747"/>
      <c r="G56" s="747"/>
      <c r="H56" s="111">
        <f>+H28+H29+H33+H42+H46</f>
        <v>1066428495.0029759</v>
      </c>
      <c r="I56" s="83"/>
      <c r="J56" s="77"/>
      <c r="K56" s="77"/>
      <c r="L56" s="77"/>
    </row>
    <row r="58" spans="2:12" ht="33.950000000000003" customHeight="1" x14ac:dyDescent="0.25">
      <c r="B58" s="753" t="s">
        <v>1545</v>
      </c>
      <c r="C58" s="753"/>
    </row>
    <row r="59" spans="2:12" ht="93.75" customHeight="1" x14ac:dyDescent="0.25">
      <c r="B59" s="752" t="s">
        <v>1800</v>
      </c>
      <c r="C59" s="752"/>
      <c r="D59" s="752"/>
      <c r="E59" s="752"/>
      <c r="F59" s="752"/>
      <c r="G59" s="752"/>
      <c r="H59" s="752"/>
      <c r="I59" s="752"/>
      <c r="J59" s="752"/>
      <c r="K59" s="752"/>
      <c r="L59" s="752"/>
    </row>
    <row r="62" spans="2:12" ht="48" customHeight="1" x14ac:dyDescent="0.25">
      <c r="B62" s="751" t="str">
        <f>+Cronograma_Ovino_Caprina!B44</f>
        <v>3.2. Gestión para la mejora de las condiciones de bienestar de los productores y población vinculada a la cadena</v>
      </c>
      <c r="C62" s="751"/>
      <c r="D62" s="751"/>
      <c r="E62" s="751"/>
      <c r="F62" s="751"/>
      <c r="G62" s="751"/>
      <c r="H62" s="751"/>
      <c r="I62" s="751"/>
      <c r="J62" s="751"/>
      <c r="K62" s="751"/>
      <c r="L62" s="751"/>
    </row>
    <row r="63" spans="2:12" ht="48" customHeight="1" x14ac:dyDescent="0.25">
      <c r="B63" s="750" t="str">
        <f>+Cronograma_Ovino_Caprina!E44</f>
        <v>3.2.1. Contribuir a la socialización de la oferta institucional disponible  para los productores, especialmente los muy pequeños y pequeños (incluidos los de ACFEC), considerando el enfoque diferencial (género, étnico y etario), en aspectos del servicio de salud, vivienda de interés social rural, abastecimiento de agua potable y saneamiento básico rural, electrificación rural, y conectividad rural (redes, internet y vías); por medio de la divulgación y promoción de los diferentes instrumentos existentes para el acceso a estos bienes y servicios; con el fin de mejorar su bienestar social y calidad de vida, así como favorecer la transformación y comercialización de sus productos y reducir los costos logísticos.</v>
      </c>
      <c r="C63" s="750"/>
      <c r="D63" s="750"/>
      <c r="E63" s="750"/>
      <c r="F63" s="750"/>
      <c r="G63" s="750"/>
      <c r="H63" s="750"/>
      <c r="I63" s="750"/>
      <c r="J63" s="750"/>
      <c r="K63" s="750"/>
      <c r="L63" s="750"/>
    </row>
    <row r="64" spans="2:12" ht="48" customHeight="1" x14ac:dyDescent="0.25">
      <c r="B64" s="750" t="str">
        <f>+Cronograma_Ovino_Caprina!E45</f>
        <v>3.2.2. Promover e impulsar, con enfoque regional y diferencial, el acceso de los productores y población vinculada a la cadena a los programas de educación formal y no formal, mediante la divulgación de la oferta educativa, el desarrollo de convenios con las entidades competentes en educación y formación, y el acceso a incentivos y mecanismos de financiación, para contribuir con la disminución de los índices de analfabetismo, así como fortalecer sus conocimiento y capacidades, así como mejorar sus ingresos y calidad de vida; en articulación con la Ley 115 de 1994, la Ley general de educación y las Estrategias del Plan Especial de Educación Rural (Resolución 21598 de 2021 de MinEducación).</v>
      </c>
      <c r="C64" s="750"/>
      <c r="D64" s="750"/>
      <c r="E64" s="750"/>
      <c r="F64" s="750"/>
      <c r="G64" s="750"/>
      <c r="H64" s="750"/>
      <c r="I64" s="750"/>
      <c r="J64" s="750"/>
      <c r="K64" s="750"/>
      <c r="L64" s="750"/>
    </row>
    <row r="65" spans="2:12" ht="48" customHeight="1" x14ac:dyDescent="0.25">
      <c r="B65" s="750" t="str">
        <f>+Cronograma_Ovino_Caprina!E46</f>
        <v>3.2.3. Impulsar el uso adecuado y aprovechamiento de los recursos de las unidades productivas ovino caprinas, con enfoque diferencial y territorial, a través de la capacitación y acompañamiento técnico y financiero para la diversificación productiva agropecuaria, la promoción de prácticas agroecológicas, la incorporación de nuevas alternativas de producción, la generación de otros productos, la promoción del agroturismo, el fortalecimiento de las capacidades de los productores, en especial los de ACFEC; contribuyendo a la seguridad alimentaria, comunitaria y local, y a la mejora de sus ingresos y calidad de vida.</v>
      </c>
      <c r="C65" s="750"/>
      <c r="D65" s="750"/>
      <c r="E65" s="750"/>
      <c r="F65" s="750"/>
      <c r="G65" s="750"/>
      <c r="H65" s="750"/>
      <c r="I65" s="750"/>
      <c r="J65" s="750"/>
      <c r="K65" s="750"/>
      <c r="L65" s="750"/>
    </row>
    <row r="66" spans="2:12" ht="48" customHeight="1" x14ac:dyDescent="0.25">
      <c r="B66" s="750" t="str">
        <f>+Cronograma_Ovino_Caprina!E47</f>
        <v>3.2.4. Apoyar la socialización de los diferentes programas enfocados en seguridad alimentaria, a los productores ovino caprinos, incluidos los de ACFEC, en articulación con las diferentes entidades competentes, a través de espacios de sensibilización sobre los instrumentos financieros y no financieros, en concordancia con la Política de Seguridad Alimentaria y Nutricional (PSAN), al Plan Nacional Rural del Sistema para la Garantía Progresiva del Derecho Humano a la Alimentación Adecuada (DHAA) y las Áreas de Protección para la Producción de Alimentos (APPA); con el fin de contribuir a un ingreso digno, al acceso y disponibilidad de alimentos inocuos, y a la mejora de la nutrición.</v>
      </c>
      <c r="C66" s="750"/>
      <c r="D66" s="750"/>
      <c r="E66" s="750"/>
      <c r="F66" s="750"/>
      <c r="G66" s="750"/>
      <c r="H66" s="750"/>
      <c r="I66" s="750"/>
      <c r="J66" s="750"/>
      <c r="K66" s="750"/>
      <c r="L66" s="750"/>
    </row>
    <row r="67" spans="2:12" x14ac:dyDescent="0.25">
      <c r="B67" s="77"/>
      <c r="C67" s="77"/>
      <c r="D67" s="77"/>
      <c r="E67" s="77"/>
      <c r="F67" s="77"/>
      <c r="G67" s="77"/>
      <c r="H67" s="77"/>
      <c r="I67" s="77"/>
      <c r="J67" s="77"/>
      <c r="K67" s="77"/>
      <c r="L67" s="77"/>
    </row>
    <row r="68" spans="2:12" x14ac:dyDescent="0.25">
      <c r="B68" s="77"/>
      <c r="C68" s="77"/>
      <c r="D68" s="77"/>
      <c r="E68" s="77"/>
      <c r="F68" s="77"/>
      <c r="G68" s="77"/>
      <c r="H68" s="77"/>
      <c r="I68" s="77"/>
      <c r="J68" s="77"/>
      <c r="K68" s="77"/>
      <c r="L68" s="77"/>
    </row>
    <row r="69" spans="2:12" ht="24.95" customHeight="1" x14ac:dyDescent="0.25">
      <c r="B69" s="37" t="s">
        <v>1504</v>
      </c>
      <c r="C69" s="77"/>
      <c r="D69" s="77"/>
      <c r="E69" s="77"/>
      <c r="F69" s="77"/>
      <c r="G69" s="77"/>
      <c r="H69" s="77"/>
      <c r="I69" s="77"/>
      <c r="J69" s="77"/>
      <c r="K69" s="77"/>
      <c r="L69" s="77"/>
    </row>
    <row r="70" spans="2:12" x14ac:dyDescent="0.25">
      <c r="B70" s="77"/>
      <c r="C70" s="77"/>
      <c r="D70" s="77"/>
      <c r="E70" s="77"/>
      <c r="F70" s="77"/>
      <c r="G70" s="77"/>
      <c r="H70" s="77"/>
      <c r="I70" s="77"/>
      <c r="J70" s="77"/>
      <c r="K70" s="77"/>
      <c r="L70" s="77"/>
    </row>
    <row r="71" spans="2:12" ht="30" x14ac:dyDescent="0.25">
      <c r="B71" s="77"/>
      <c r="C71" s="121" t="s">
        <v>1505</v>
      </c>
      <c r="D71" s="121" t="s">
        <v>1506</v>
      </c>
      <c r="E71" s="77"/>
      <c r="F71" s="77"/>
      <c r="G71" s="77"/>
      <c r="H71" s="77"/>
      <c r="I71" s="77"/>
      <c r="J71" s="77"/>
      <c r="K71" s="77"/>
      <c r="L71" s="77"/>
    </row>
    <row r="72" spans="2:12" ht="21.95" customHeight="1" x14ac:dyDescent="0.25">
      <c r="B72" s="77"/>
      <c r="C72" s="126" t="str">
        <f>+Cronograma_Ovino_Caprina!N44</f>
        <v>Mes 2 del año 3</v>
      </c>
      <c r="D72" s="126" t="str">
        <f>+Cronograma_Ovino_Caprina!O44</f>
        <v>Mes 7 del año 20</v>
      </c>
      <c r="E72" s="77"/>
      <c r="F72" s="77"/>
      <c r="G72" s="84"/>
      <c r="H72" s="77"/>
      <c r="I72" s="77"/>
      <c r="J72" s="77"/>
      <c r="K72" s="77"/>
      <c r="L72" s="77"/>
    </row>
    <row r="73" spans="2:12" ht="45" customHeight="1" x14ac:dyDescent="0.25">
      <c r="B73" s="28" t="s">
        <v>920</v>
      </c>
      <c r="C73" s="28" t="s">
        <v>1507</v>
      </c>
      <c r="D73" s="28" t="s">
        <v>1508</v>
      </c>
      <c r="E73" s="28" t="s">
        <v>980</v>
      </c>
      <c r="F73" s="28" t="s">
        <v>1509</v>
      </c>
      <c r="G73" s="28" t="s">
        <v>1510</v>
      </c>
      <c r="H73" s="28" t="s">
        <v>1511</v>
      </c>
      <c r="I73" s="748" t="s">
        <v>1512</v>
      </c>
      <c r="J73" s="748"/>
      <c r="K73" s="28" t="s">
        <v>1513</v>
      </c>
      <c r="L73" s="77"/>
    </row>
    <row r="74" spans="2:12" x14ac:dyDescent="0.25">
      <c r="B74" s="108" t="s">
        <v>25</v>
      </c>
      <c r="C74" s="108" t="s">
        <v>24</v>
      </c>
      <c r="D74" s="95">
        <f>+Categoria_de_Costos!C23*1</f>
        <v>18</v>
      </c>
      <c r="E74" s="71">
        <f>+Categoria_de_Costos!C417</f>
        <v>300000</v>
      </c>
      <c r="F74" s="96"/>
      <c r="G74" s="97"/>
      <c r="H74" s="91">
        <f>E74*D74</f>
        <v>5400000</v>
      </c>
      <c r="I74" s="749" t="s">
        <v>1801</v>
      </c>
      <c r="J74" s="749"/>
      <c r="K74" s="113" t="s">
        <v>1515</v>
      </c>
      <c r="L74" s="77"/>
    </row>
    <row r="75" spans="2:12" x14ac:dyDescent="0.25">
      <c r="B75" s="108" t="s">
        <v>27</v>
      </c>
      <c r="C75" s="108" t="s">
        <v>24</v>
      </c>
      <c r="D75" s="95">
        <f>+Categoria_de_Costos!C23*2</f>
        <v>36</v>
      </c>
      <c r="E75" s="71">
        <f>+Categoria_de_Costos!C434</f>
        <v>60000</v>
      </c>
      <c r="F75" s="96"/>
      <c r="G75" s="97"/>
      <c r="H75" s="91">
        <f>E75*D75</f>
        <v>2160000</v>
      </c>
      <c r="I75" s="749" t="s">
        <v>1801</v>
      </c>
      <c r="J75" s="749"/>
      <c r="K75" s="109" t="s">
        <v>1519</v>
      </c>
      <c r="L75" s="77"/>
    </row>
    <row r="76" spans="2:12" x14ac:dyDescent="0.25">
      <c r="B76" s="108" t="s">
        <v>28</v>
      </c>
      <c r="C76" s="108" t="s">
        <v>24</v>
      </c>
      <c r="D76" s="95">
        <f>+Categoria_de_Costos!C23*1</f>
        <v>18</v>
      </c>
      <c r="E76" s="71">
        <f>+Categoria_de_Costos!C445</f>
        <v>3000000</v>
      </c>
      <c r="F76" s="96"/>
      <c r="G76" s="97"/>
      <c r="H76" s="91">
        <f>E76*D76</f>
        <v>54000000</v>
      </c>
      <c r="I76" s="749" t="s">
        <v>1802</v>
      </c>
      <c r="J76" s="749"/>
      <c r="K76" s="109" t="s">
        <v>1521</v>
      </c>
      <c r="L76" s="77"/>
    </row>
    <row r="77" spans="2:12" x14ac:dyDescent="0.25">
      <c r="B77" s="108" t="s">
        <v>29</v>
      </c>
      <c r="C77" s="108" t="s">
        <v>24</v>
      </c>
      <c r="D77" s="95">
        <f>+Categoria_de_Costos!C23*1</f>
        <v>18</v>
      </c>
      <c r="E77" s="71">
        <f>+Categoria_de_Costos!C457</f>
        <v>6080000</v>
      </c>
      <c r="F77" s="96"/>
      <c r="G77" s="97"/>
      <c r="H77" s="91">
        <f>E77*D77</f>
        <v>109440000</v>
      </c>
      <c r="I77" s="749" t="s">
        <v>1803</v>
      </c>
      <c r="J77" s="749"/>
      <c r="K77" s="109" t="s">
        <v>1553</v>
      </c>
      <c r="L77" s="77"/>
    </row>
    <row r="78" spans="2:12" ht="15" x14ac:dyDescent="0.25">
      <c r="B78" s="92" t="s">
        <v>1522</v>
      </c>
      <c r="C78" s="98"/>
      <c r="D78" s="99"/>
      <c r="E78" s="72"/>
      <c r="F78" s="72"/>
      <c r="G78" s="128"/>
      <c r="H78" s="100">
        <f>SUM(H74:H77)</f>
        <v>171000000</v>
      </c>
      <c r="I78" s="746"/>
      <c r="J78" s="746"/>
      <c r="K78" s="112"/>
    </row>
    <row r="79" spans="2:12" x14ac:dyDescent="0.25">
      <c r="B79" s="91" t="s">
        <v>12</v>
      </c>
      <c r="C79" s="108" t="s">
        <v>13</v>
      </c>
      <c r="D79" s="109">
        <v>1</v>
      </c>
      <c r="E79" s="71">
        <f>+Categoria_de_Costos!G219</f>
        <v>10469000</v>
      </c>
      <c r="F79" s="96">
        <v>6</v>
      </c>
      <c r="G79" s="97">
        <v>0.75</v>
      </c>
      <c r="H79" s="91">
        <f>D79*E79*F79*G79</f>
        <v>47110500</v>
      </c>
      <c r="I79" s="749" t="s">
        <v>1804</v>
      </c>
      <c r="J79" s="749"/>
      <c r="K79" s="109" t="s">
        <v>1533</v>
      </c>
    </row>
    <row r="80" spans="2:12" x14ac:dyDescent="0.25">
      <c r="B80" s="91" t="s">
        <v>15</v>
      </c>
      <c r="C80" s="108" t="s">
        <v>13</v>
      </c>
      <c r="D80" s="95">
        <f>+Categoria_de_Costos!C24</f>
        <v>10</v>
      </c>
      <c r="E80" s="71">
        <f>+Categoria_de_Costos!G215</f>
        <v>6612000</v>
      </c>
      <c r="F80" s="96">
        <v>6</v>
      </c>
      <c r="G80" s="97">
        <v>0.75</v>
      </c>
      <c r="H80" s="91">
        <f>D80*E80*F80*G80</f>
        <v>297540000</v>
      </c>
      <c r="I80" s="749" t="s">
        <v>1804</v>
      </c>
      <c r="J80" s="749"/>
      <c r="K80" s="109" t="s">
        <v>1533</v>
      </c>
    </row>
    <row r="81" spans="2:11" ht="15" x14ac:dyDescent="0.25">
      <c r="B81" s="92" t="s">
        <v>1699</v>
      </c>
      <c r="C81" s="98"/>
      <c r="D81" s="99"/>
      <c r="E81" s="72"/>
      <c r="F81" s="72"/>
      <c r="G81" s="128"/>
      <c r="H81" s="100">
        <f>SUM(H79:H80)</f>
        <v>344650500</v>
      </c>
      <c r="I81" s="746"/>
      <c r="J81" s="746"/>
      <c r="K81" s="112"/>
    </row>
    <row r="82" spans="2:11" ht="28.5" x14ac:dyDescent="0.25">
      <c r="B82" s="108" t="s">
        <v>1805</v>
      </c>
      <c r="C82" s="108" t="s">
        <v>24</v>
      </c>
      <c r="D82" s="109">
        <f>+Categoria_de_Costos!C24/2</f>
        <v>5</v>
      </c>
      <c r="E82" s="71">
        <f>+Categoria_de_Costos!C896*Categoria_de_Costos!K827</f>
        <v>1351350</v>
      </c>
      <c r="F82" s="96"/>
      <c r="G82" s="97"/>
      <c r="H82" s="110">
        <f>D82*E82</f>
        <v>6756750</v>
      </c>
      <c r="I82" s="749" t="s">
        <v>1803</v>
      </c>
      <c r="J82" s="749"/>
      <c r="K82" s="116" t="s">
        <v>1806</v>
      </c>
    </row>
    <row r="83" spans="2:11" ht="28.5" x14ac:dyDescent="0.25">
      <c r="B83" s="108" t="s">
        <v>1807</v>
      </c>
      <c r="C83" s="108" t="s">
        <v>24</v>
      </c>
      <c r="D83" s="109">
        <f>+Categoria_de_Costos!C24/2</f>
        <v>5</v>
      </c>
      <c r="E83" s="71">
        <f>+Categoria_de_Costos!C896*Categoria_de_Costos!K832</f>
        <v>1235850</v>
      </c>
      <c r="F83" s="96"/>
      <c r="G83" s="97"/>
      <c r="H83" s="110">
        <f>D83*E83</f>
        <v>6179250</v>
      </c>
      <c r="I83" s="749" t="s">
        <v>1803</v>
      </c>
      <c r="J83" s="749"/>
      <c r="K83" s="116" t="s">
        <v>1806</v>
      </c>
    </row>
    <row r="84" spans="2:11" ht="28.5" x14ac:dyDescent="0.25">
      <c r="B84" s="108" t="s">
        <v>1808</v>
      </c>
      <c r="C84" s="108" t="s">
        <v>24</v>
      </c>
      <c r="D84" s="109">
        <f>+Categoria_de_Costos!C23*1</f>
        <v>18</v>
      </c>
      <c r="E84" s="71">
        <f>+Categoria_de_Costos!C875*Categoria_de_Costos!K827</f>
        <v>1462500</v>
      </c>
      <c r="F84" s="96"/>
      <c r="G84" s="97"/>
      <c r="H84" s="110">
        <f>D84*E84</f>
        <v>26325000</v>
      </c>
      <c r="I84" s="749" t="s">
        <v>1803</v>
      </c>
      <c r="J84" s="749"/>
      <c r="K84" s="116" t="s">
        <v>1809</v>
      </c>
    </row>
    <row r="85" spans="2:11" ht="30.95" customHeight="1" x14ac:dyDescent="0.25">
      <c r="B85" s="108" t="s">
        <v>1810</v>
      </c>
      <c r="C85" s="108" t="s">
        <v>24</v>
      </c>
      <c r="D85" s="109">
        <f>+Categoria_de_Costos!C23*1</f>
        <v>18</v>
      </c>
      <c r="E85" s="71">
        <f>+Categoria_de_Costos!C875*Categoria_de_Costos!K832</f>
        <v>1337500</v>
      </c>
      <c r="F85" s="96"/>
      <c r="G85" s="97"/>
      <c r="H85" s="110">
        <f>D85*E85</f>
        <v>24075000</v>
      </c>
      <c r="I85" s="749" t="s">
        <v>1803</v>
      </c>
      <c r="J85" s="749"/>
      <c r="K85" s="116" t="s">
        <v>1809</v>
      </c>
    </row>
    <row r="86" spans="2:11" ht="15" x14ac:dyDescent="0.25">
      <c r="B86" s="92" t="s">
        <v>1640</v>
      </c>
      <c r="C86" s="98"/>
      <c r="D86" s="99"/>
      <c r="E86" s="72"/>
      <c r="F86" s="72"/>
      <c r="G86" s="128"/>
      <c r="H86" s="100">
        <f>SUM(H82:H85)</f>
        <v>63336000</v>
      </c>
      <c r="I86" s="746"/>
      <c r="J86" s="746"/>
      <c r="K86" s="112"/>
    </row>
    <row r="87" spans="2:11" x14ac:dyDescent="0.25">
      <c r="B87" s="101" t="s">
        <v>1792</v>
      </c>
      <c r="C87" s="108" t="s">
        <v>22</v>
      </c>
      <c r="D87" s="95">
        <f>+Categoria_de_Costos!C25</f>
        <v>26</v>
      </c>
      <c r="E87" s="71">
        <f>+Categoria_de_Costos!C555</f>
        <v>600000</v>
      </c>
      <c r="F87" s="96"/>
      <c r="G87" s="97"/>
      <c r="H87" s="91">
        <f>E87*D87</f>
        <v>15600000</v>
      </c>
      <c r="I87" s="749" t="s">
        <v>1811</v>
      </c>
      <c r="J87" s="749"/>
      <c r="K87" s="109" t="s">
        <v>1720</v>
      </c>
    </row>
    <row r="88" spans="2:11" x14ac:dyDescent="0.25">
      <c r="B88" s="101" t="s">
        <v>1812</v>
      </c>
      <c r="C88" s="108" t="s">
        <v>22</v>
      </c>
      <c r="D88" s="95">
        <v>1</v>
      </c>
      <c r="E88" s="71">
        <f>+Categoria_de_Costos!C597</f>
        <v>6000000</v>
      </c>
      <c r="F88" s="96"/>
      <c r="G88" s="97"/>
      <c r="H88" s="91">
        <f>E88*D88</f>
        <v>6000000</v>
      </c>
      <c r="I88" s="749" t="s">
        <v>1811</v>
      </c>
      <c r="J88" s="749"/>
      <c r="K88" s="109" t="s">
        <v>1722</v>
      </c>
    </row>
    <row r="89" spans="2:11" ht="15" x14ac:dyDescent="0.25">
      <c r="B89" s="92" t="s">
        <v>1530</v>
      </c>
      <c r="C89" s="98"/>
      <c r="D89" s="99"/>
      <c r="E89" s="72"/>
      <c r="F89" s="72"/>
      <c r="G89" s="128"/>
      <c r="H89" s="100">
        <f>SUM(H87:H88)</f>
        <v>21600000</v>
      </c>
      <c r="I89" s="746"/>
      <c r="J89" s="746"/>
      <c r="K89" s="112"/>
    </row>
    <row r="90" spans="2:11" x14ac:dyDescent="0.25">
      <c r="B90" s="108" t="s">
        <v>1641</v>
      </c>
      <c r="C90" s="108" t="s">
        <v>22</v>
      </c>
      <c r="D90" s="95">
        <f>+Categoria_de_Costos!C23</f>
        <v>18</v>
      </c>
      <c r="E90" s="71">
        <f>+Categoria_de_Costos!D481</f>
        <v>8650000</v>
      </c>
      <c r="F90" s="96"/>
      <c r="G90" s="97"/>
      <c r="H90" s="91">
        <f>+E90*D90</f>
        <v>155700000</v>
      </c>
      <c r="I90" s="749" t="s">
        <v>1803</v>
      </c>
      <c r="J90" s="749"/>
      <c r="K90" s="109" t="s">
        <v>1642</v>
      </c>
    </row>
    <row r="91" spans="2:11" ht="15" x14ac:dyDescent="0.25">
      <c r="B91" s="92" t="s">
        <v>1813</v>
      </c>
      <c r="C91" s="98"/>
      <c r="D91" s="99"/>
      <c r="E91" s="72"/>
      <c r="F91" s="72"/>
      <c r="G91" s="128"/>
      <c r="H91" s="100">
        <f>SUM(H90)</f>
        <v>155700000</v>
      </c>
      <c r="I91" s="746"/>
      <c r="J91" s="746"/>
      <c r="K91" s="112"/>
    </row>
    <row r="92" spans="2:11" x14ac:dyDescent="0.25">
      <c r="B92" s="101" t="s">
        <v>19</v>
      </c>
      <c r="C92" s="108" t="s">
        <v>22</v>
      </c>
      <c r="D92" s="95">
        <f>+Categoria_de_Costos!C24*'P3'!D79</f>
        <v>10</v>
      </c>
      <c r="E92" s="103">
        <f>+Categoria_de_Costos!C296</f>
        <v>830000</v>
      </c>
      <c r="F92" s="104"/>
      <c r="G92" s="97">
        <v>0.75</v>
      </c>
      <c r="H92" s="106">
        <f>D92*E92*G92</f>
        <v>6225000</v>
      </c>
      <c r="I92" s="749" t="s">
        <v>1804</v>
      </c>
      <c r="J92" s="749"/>
      <c r="K92" s="109" t="s">
        <v>1531</v>
      </c>
    </row>
    <row r="93" spans="2:11" x14ac:dyDescent="0.25">
      <c r="B93" s="101" t="s">
        <v>16</v>
      </c>
      <c r="C93" s="108" t="s">
        <v>1532</v>
      </c>
      <c r="D93" s="95">
        <f>+D92*3</f>
        <v>30</v>
      </c>
      <c r="E93" s="103">
        <f>+Categoria_de_Costos!G251</f>
        <v>551216.50009920006</v>
      </c>
      <c r="F93" s="104"/>
      <c r="G93" s="97">
        <v>0.75</v>
      </c>
      <c r="H93" s="106">
        <f>D93*E93*G93</f>
        <v>12402371.252232002</v>
      </c>
      <c r="I93" s="749" t="s">
        <v>1804</v>
      </c>
      <c r="J93" s="749"/>
      <c r="K93" s="109" t="s">
        <v>1533</v>
      </c>
    </row>
    <row r="94" spans="2:11" x14ac:dyDescent="0.25">
      <c r="B94" s="101" t="s">
        <v>1534</v>
      </c>
      <c r="C94" s="108" t="s">
        <v>1742</v>
      </c>
      <c r="D94" s="95">
        <f>+D80</f>
        <v>10</v>
      </c>
      <c r="E94" s="103">
        <f>+Categoria_de_Costos!C348</f>
        <v>710000</v>
      </c>
      <c r="F94" s="104">
        <v>6</v>
      </c>
      <c r="G94" s="97">
        <v>0.75</v>
      </c>
      <c r="H94" s="106">
        <f>D94*F94*E94*G94</f>
        <v>31950000</v>
      </c>
      <c r="I94" s="749" t="s">
        <v>1804</v>
      </c>
      <c r="J94" s="749"/>
      <c r="K94" s="123" t="s">
        <v>1535</v>
      </c>
    </row>
    <row r="95" spans="2:11" ht="15" x14ac:dyDescent="0.25">
      <c r="B95" s="92" t="s">
        <v>1536</v>
      </c>
      <c r="C95" s="98"/>
      <c r="D95" s="99"/>
      <c r="E95" s="72"/>
      <c r="F95" s="72"/>
      <c r="G95" s="128"/>
      <c r="H95" s="100">
        <f>SUM(H92:H94)</f>
        <v>50577371.252232</v>
      </c>
      <c r="I95" s="746"/>
      <c r="J95" s="746"/>
      <c r="K95" s="112"/>
    </row>
    <row r="96" spans="2:11" x14ac:dyDescent="0.25">
      <c r="B96" s="761" t="s">
        <v>1814</v>
      </c>
      <c r="C96" s="762"/>
      <c r="D96" s="762"/>
      <c r="E96" s="762"/>
      <c r="F96" s="762"/>
      <c r="G96" s="763"/>
      <c r="H96" s="110" t="s">
        <v>1538</v>
      </c>
    </row>
    <row r="97" spans="2:12" ht="15" x14ac:dyDescent="0.25">
      <c r="B97" s="751" t="s">
        <v>1540</v>
      </c>
      <c r="C97" s="751"/>
      <c r="D97" s="751"/>
      <c r="E97" s="751"/>
      <c r="F97" s="751"/>
      <c r="G97" s="751"/>
      <c r="H97" s="33">
        <f>+H78+H81+H86+H91+H95+H89</f>
        <v>806863871.25223196</v>
      </c>
      <c r="I97" s="757"/>
      <c r="J97" s="757"/>
      <c r="K97" s="48"/>
      <c r="L97" s="77"/>
    </row>
    <row r="98" spans="2:12" ht="15" x14ac:dyDescent="0.25">
      <c r="B98" s="747" t="s">
        <v>1815</v>
      </c>
      <c r="C98" s="747"/>
      <c r="D98" s="747"/>
      <c r="E98" s="747"/>
      <c r="F98" s="747"/>
      <c r="G98" s="747"/>
      <c r="H98" s="111">
        <v>0</v>
      </c>
      <c r="J98" s="77"/>
      <c r="K98" s="77"/>
      <c r="L98" s="77"/>
    </row>
    <row r="99" spans="2:12" ht="15" x14ac:dyDescent="0.25">
      <c r="B99" s="747" t="s">
        <v>1816</v>
      </c>
      <c r="C99" s="747"/>
      <c r="D99" s="747"/>
      <c r="E99" s="747"/>
      <c r="F99" s="747"/>
      <c r="G99" s="747"/>
      <c r="H99" s="111">
        <f>+H97</f>
        <v>806863871.25223196</v>
      </c>
      <c r="J99" s="77"/>
      <c r="K99" s="77"/>
      <c r="L99" s="77"/>
    </row>
    <row r="100" spans="2:12" ht="15" x14ac:dyDescent="0.25">
      <c r="B100" s="747" t="s">
        <v>1817</v>
      </c>
      <c r="C100" s="747"/>
      <c r="D100" s="747"/>
      <c r="E100" s="747"/>
      <c r="F100" s="747"/>
      <c r="G100" s="747"/>
      <c r="H100" s="111">
        <f>+H76+H77+H81+H86+H91+H95</f>
        <v>777703871.25223196</v>
      </c>
      <c r="J100" s="77"/>
      <c r="K100" s="77"/>
      <c r="L100" s="77"/>
    </row>
    <row r="101" spans="2:12" x14ac:dyDescent="0.25">
      <c r="J101" s="77"/>
      <c r="K101" s="77"/>
      <c r="L101" s="77"/>
    </row>
    <row r="102" spans="2:12" ht="15" x14ac:dyDescent="0.25">
      <c r="B102" s="753" t="s">
        <v>1545</v>
      </c>
      <c r="C102" s="753"/>
    </row>
    <row r="103" spans="2:12" ht="93.75" customHeight="1" x14ac:dyDescent="0.25">
      <c r="B103" s="752" t="s">
        <v>1818</v>
      </c>
      <c r="C103" s="752"/>
      <c r="D103" s="752"/>
      <c r="E103" s="752"/>
      <c r="F103" s="752"/>
      <c r="G103" s="752"/>
      <c r="H103" s="752"/>
      <c r="I103" s="752"/>
      <c r="J103" s="752"/>
      <c r="K103" s="752"/>
      <c r="L103" s="752"/>
    </row>
    <row r="106" spans="2:12" ht="48" customHeight="1" x14ac:dyDescent="0.25">
      <c r="B106" s="751" t="str">
        <f>+Cronograma_Ovino_Caprina!B48</f>
        <v>3.3. Promoción del reconocimiento étnico y cultural en la cadena</v>
      </c>
      <c r="C106" s="751"/>
      <c r="D106" s="751"/>
      <c r="E106" s="751"/>
      <c r="F106" s="751"/>
      <c r="G106" s="751"/>
      <c r="H106" s="751"/>
      <c r="I106" s="751"/>
      <c r="J106" s="751"/>
      <c r="K106" s="751"/>
      <c r="L106" s="751"/>
    </row>
    <row r="107" spans="2:12" ht="48" customHeight="1" x14ac:dyDescent="0.25">
      <c r="B107" s="750" t="str">
        <f>+Cronograma_Ovino_Caprina!E48</f>
        <v>3.3.1. Promover el reconocimiento de las poblaciones étnicas y campesinas vinculadas a la cadena productiva ovino caprina, a través de la gestión de espacios de participación y articulación con las diferentes entidades territoriales para la identificación de estrategias, acciones, programas y la divulgación de instrumentos financieros y no financieros, con el fin de contribuir con la valoración de sus prácticas ancestrales y saberes tradicionales, así como la integración efectiva de sus conocimientos con los procesos productivos modernos para el desarrollo de la cadena, teniendo en cuenta la Ley 1516 de 2012 sobre la protección y la promoción de la diversidad de las expresiones culturales, y demás instrumentos, normas o acuerdos aplicables.</v>
      </c>
      <c r="C107" s="750"/>
      <c r="D107" s="750"/>
      <c r="E107" s="750"/>
      <c r="F107" s="750"/>
      <c r="G107" s="750"/>
      <c r="H107" s="750"/>
      <c r="I107" s="750"/>
      <c r="J107" s="750"/>
      <c r="K107" s="750"/>
      <c r="L107" s="750"/>
    </row>
    <row r="108" spans="2:12" ht="48" customHeight="1" x14ac:dyDescent="0.25">
      <c r="B108" s="750" t="str">
        <f>+Cronograma_Ovino_Caprina!E49</f>
        <v>3.3.2. Promover la realización de espacios de participación a nivel nacional y regional, entre los diferentes actores de la cadena, como ferias, eventos, mercados regionales o nacionales, entre otros, con el fin de generar intercambios de sus prácticas y actividades ancestrales, saberes tradicionales y experiencias intergeneracionales, que contribuyan a reconocer la importancia y el vínculo existente entre la diversidad étnica y cultural con el desarrollo de la cadena.</v>
      </c>
      <c r="C108" s="750"/>
      <c r="D108" s="750"/>
      <c r="E108" s="750"/>
      <c r="F108" s="750"/>
      <c r="G108" s="750"/>
      <c r="H108" s="750"/>
      <c r="I108" s="750"/>
      <c r="J108" s="750"/>
      <c r="K108" s="750"/>
      <c r="L108" s="750"/>
    </row>
    <row r="109" spans="2:12" ht="48" customHeight="1" x14ac:dyDescent="0.25">
      <c r="B109" s="792" t="str">
        <f>+Cronograma_Ovino_Caprina!E50</f>
        <v>3.3.3. Impulsar y resaltar los oficios artesanales como el hilado y el tejido, elaborados por las comunidades étnicas y campesinas vinculadas a la cadena, a través del apoyo para la obtención de sellos de origen y de calidad otorgados por la SIC, Artesanías de Colombia e ICONTEC, con el fin de diferenciarlos de los productos elaborados industrialmente, resaltar su valor como expresión e identidad cultural y aumentar su reconocimiento y valorización económica.</v>
      </c>
      <c r="C109" s="792"/>
      <c r="D109" s="792"/>
      <c r="E109" s="792"/>
      <c r="F109" s="792"/>
      <c r="G109" s="792"/>
      <c r="H109" s="792"/>
      <c r="I109" s="792"/>
      <c r="J109" s="792"/>
      <c r="K109" s="792"/>
      <c r="L109" s="792"/>
    </row>
    <row r="110" spans="2:12" x14ac:dyDescent="0.25">
      <c r="B110" s="77"/>
      <c r="C110" s="77"/>
      <c r="D110" s="77"/>
      <c r="E110" s="77"/>
      <c r="F110" s="77"/>
      <c r="G110" s="77"/>
      <c r="H110" s="77"/>
      <c r="I110" s="77"/>
      <c r="J110" s="77"/>
      <c r="K110" s="77"/>
      <c r="L110" s="77"/>
    </row>
    <row r="111" spans="2:12" x14ac:dyDescent="0.25">
      <c r="B111" s="77"/>
      <c r="C111" s="77"/>
      <c r="D111" s="77"/>
      <c r="E111" s="77"/>
      <c r="F111" s="77"/>
      <c r="G111" s="77"/>
      <c r="H111" s="77"/>
      <c r="I111" s="77"/>
      <c r="J111" s="77"/>
      <c r="K111" s="77"/>
      <c r="L111" s="77"/>
    </row>
    <row r="112" spans="2:12" ht="24.95" customHeight="1" x14ac:dyDescent="0.25">
      <c r="B112" s="37" t="s">
        <v>1504</v>
      </c>
      <c r="C112" s="77"/>
      <c r="D112" s="77"/>
      <c r="E112" s="77"/>
      <c r="F112" s="77"/>
      <c r="G112" s="77"/>
      <c r="H112" s="77"/>
      <c r="I112" s="77"/>
      <c r="J112" s="77"/>
      <c r="K112" s="77"/>
      <c r="L112" s="77"/>
    </row>
    <row r="113" spans="2:12" x14ac:dyDescent="0.25">
      <c r="B113" s="77"/>
      <c r="C113" s="77"/>
      <c r="D113" s="77"/>
      <c r="E113" s="77"/>
      <c r="F113" s="77"/>
      <c r="G113" s="77"/>
      <c r="H113" s="77"/>
      <c r="I113" s="77"/>
      <c r="J113" s="77"/>
      <c r="K113" s="77"/>
      <c r="L113" s="77"/>
    </row>
    <row r="114" spans="2:12" ht="30" x14ac:dyDescent="0.25">
      <c r="B114" s="77"/>
      <c r="C114" s="121" t="s">
        <v>1505</v>
      </c>
      <c r="D114" s="121" t="s">
        <v>1506</v>
      </c>
      <c r="E114" s="77"/>
      <c r="F114" s="77"/>
      <c r="G114" s="77"/>
      <c r="H114" s="77"/>
      <c r="I114" s="77"/>
      <c r="J114" s="77"/>
      <c r="K114" s="77"/>
      <c r="L114" s="77"/>
    </row>
    <row r="115" spans="2:12" ht="21.95" customHeight="1" x14ac:dyDescent="0.25">
      <c r="B115" s="77"/>
      <c r="C115" s="126" t="str">
        <f>+Cronograma_Ovino_Caprina!N48</f>
        <v>Mes 1 del año 3</v>
      </c>
      <c r="D115" s="126" t="str">
        <f>+Cronograma_Ovino_Caprina!O48</f>
        <v>Mes 9 del año 20</v>
      </c>
      <c r="E115" s="77"/>
      <c r="F115" s="77"/>
      <c r="G115" s="84"/>
      <c r="H115" s="77"/>
      <c r="I115" s="77"/>
      <c r="J115" s="77"/>
      <c r="K115" s="77"/>
      <c r="L115" s="77"/>
    </row>
    <row r="116" spans="2:12" ht="45" x14ac:dyDescent="0.25">
      <c r="B116" s="28" t="s">
        <v>920</v>
      </c>
      <c r="C116" s="28" t="s">
        <v>1507</v>
      </c>
      <c r="D116" s="28" t="s">
        <v>1508</v>
      </c>
      <c r="E116" s="28" t="s">
        <v>980</v>
      </c>
      <c r="F116" s="28" t="s">
        <v>1509</v>
      </c>
      <c r="G116" s="28" t="s">
        <v>1510</v>
      </c>
      <c r="H116" s="28" t="s">
        <v>1511</v>
      </c>
      <c r="I116" s="748" t="s">
        <v>1512</v>
      </c>
      <c r="J116" s="748"/>
      <c r="K116" s="28" t="s">
        <v>1513</v>
      </c>
      <c r="L116" s="77"/>
    </row>
    <row r="117" spans="2:12" x14ac:dyDescent="0.25">
      <c r="B117" s="108" t="s">
        <v>25</v>
      </c>
      <c r="C117" s="108" t="s">
        <v>24</v>
      </c>
      <c r="D117" s="95">
        <f>+Categoria_de_Costos!C23</f>
        <v>18</v>
      </c>
      <c r="E117" s="71">
        <f>+Categoria_de_Costos!C417</f>
        <v>300000</v>
      </c>
      <c r="F117" s="96"/>
      <c r="G117" s="97"/>
      <c r="H117" s="91">
        <f>E117*D117</f>
        <v>5400000</v>
      </c>
      <c r="I117" s="749" t="s">
        <v>1819</v>
      </c>
      <c r="J117" s="749"/>
      <c r="K117" s="113" t="s">
        <v>1515</v>
      </c>
      <c r="L117" s="77"/>
    </row>
    <row r="118" spans="2:12" x14ac:dyDescent="0.25">
      <c r="B118" s="108" t="s">
        <v>27</v>
      </c>
      <c r="C118" s="108" t="s">
        <v>24</v>
      </c>
      <c r="D118" s="95">
        <f>+Categoria_de_Costos!C23*2</f>
        <v>36</v>
      </c>
      <c r="E118" s="71">
        <f>+Categoria_de_Costos!C434</f>
        <v>60000</v>
      </c>
      <c r="F118" s="96"/>
      <c r="G118" s="97"/>
      <c r="H118" s="91">
        <f>E118*D118</f>
        <v>2160000</v>
      </c>
      <c r="I118" s="749" t="s">
        <v>1819</v>
      </c>
      <c r="J118" s="749"/>
      <c r="K118" s="109" t="s">
        <v>1519</v>
      </c>
      <c r="L118" s="77"/>
    </row>
    <row r="119" spans="2:12" x14ac:dyDescent="0.25">
      <c r="B119" s="108" t="s">
        <v>28</v>
      </c>
      <c r="C119" s="108" t="s">
        <v>24</v>
      </c>
      <c r="D119" s="95">
        <f>+Categoria_de_Costos!C23</f>
        <v>18</v>
      </c>
      <c r="E119" s="71">
        <f>+Categoria_de_Costos!C445</f>
        <v>3000000</v>
      </c>
      <c r="F119" s="96"/>
      <c r="G119" s="97"/>
      <c r="H119" s="91">
        <f>E119*D119</f>
        <v>54000000</v>
      </c>
      <c r="I119" s="749" t="s">
        <v>1820</v>
      </c>
      <c r="J119" s="749"/>
      <c r="K119" s="109" t="s">
        <v>1521</v>
      </c>
      <c r="L119" s="77"/>
    </row>
    <row r="120" spans="2:12" ht="15" x14ac:dyDescent="0.25">
      <c r="B120" s="92" t="s">
        <v>1522</v>
      </c>
      <c r="C120" s="98"/>
      <c r="D120" s="99"/>
      <c r="E120" s="72"/>
      <c r="F120" s="72"/>
      <c r="G120" s="128"/>
      <c r="H120" s="100">
        <f>SUM(H117:H119)</f>
        <v>61560000</v>
      </c>
      <c r="I120" s="746"/>
      <c r="J120" s="746"/>
      <c r="K120" s="112"/>
    </row>
    <row r="121" spans="2:12" x14ac:dyDescent="0.25">
      <c r="B121" s="91" t="s">
        <v>12</v>
      </c>
      <c r="C121" s="108" t="s">
        <v>13</v>
      </c>
      <c r="D121" s="109">
        <v>1</v>
      </c>
      <c r="E121" s="71">
        <f>+Categoria_de_Costos!G219</f>
        <v>10469000</v>
      </c>
      <c r="F121" s="96">
        <v>6</v>
      </c>
      <c r="G121" s="130">
        <v>0.25</v>
      </c>
      <c r="H121" s="91">
        <f>D121*E121*F121*G121</f>
        <v>15703500</v>
      </c>
      <c r="I121" s="749" t="s">
        <v>1821</v>
      </c>
      <c r="J121" s="749"/>
      <c r="K121" s="109" t="s">
        <v>1524</v>
      </c>
    </row>
    <row r="122" spans="2:12" x14ac:dyDescent="0.25">
      <c r="B122" s="91" t="s">
        <v>15</v>
      </c>
      <c r="C122" s="108" t="s">
        <v>13</v>
      </c>
      <c r="D122" s="95">
        <f>+Categoria_de_Costos!C24</f>
        <v>10</v>
      </c>
      <c r="E122" s="71">
        <f>+Categoria_de_Costos!G215</f>
        <v>6612000</v>
      </c>
      <c r="F122" s="96">
        <v>6</v>
      </c>
      <c r="G122" s="130">
        <v>0.25</v>
      </c>
      <c r="H122" s="91">
        <f>D122*E122*F122*G122</f>
        <v>99180000</v>
      </c>
      <c r="I122" s="749" t="s">
        <v>1821</v>
      </c>
      <c r="J122" s="749"/>
      <c r="K122" s="109" t="s">
        <v>1524</v>
      </c>
    </row>
    <row r="123" spans="2:12" ht="15" x14ac:dyDescent="0.25">
      <c r="B123" s="92" t="s">
        <v>1699</v>
      </c>
      <c r="C123" s="98"/>
      <c r="D123" s="99"/>
      <c r="E123" s="72"/>
      <c r="F123" s="72"/>
      <c r="G123" s="128"/>
      <c r="H123" s="100">
        <f>SUM(H121:H122)</f>
        <v>114883500</v>
      </c>
      <c r="I123" s="746"/>
      <c r="J123" s="746"/>
      <c r="K123" s="112"/>
    </row>
    <row r="124" spans="2:12" x14ac:dyDescent="0.25">
      <c r="B124" s="108" t="s">
        <v>1822</v>
      </c>
      <c r="C124" s="102" t="s">
        <v>22</v>
      </c>
      <c r="D124" s="95">
        <v>3</v>
      </c>
      <c r="E124" s="71">
        <f>+Categoria_de_Costos!C561</f>
        <v>10000000</v>
      </c>
      <c r="F124" s="96"/>
      <c r="G124" s="97"/>
      <c r="H124" s="91">
        <f>E124*D124</f>
        <v>30000000</v>
      </c>
      <c r="I124" s="749" t="s">
        <v>1823</v>
      </c>
      <c r="J124" s="749"/>
      <c r="K124" s="109" t="s">
        <v>1720</v>
      </c>
    </row>
    <row r="125" spans="2:12" x14ac:dyDescent="0.25">
      <c r="B125" s="108" t="s">
        <v>1824</v>
      </c>
      <c r="C125" s="102" t="s">
        <v>22</v>
      </c>
      <c r="D125" s="95">
        <v>1</v>
      </c>
      <c r="E125" s="71">
        <f>+Categoria_de_Costos!C562</f>
        <v>30000000</v>
      </c>
      <c r="F125" s="96"/>
      <c r="G125" s="97"/>
      <c r="H125" s="91">
        <f>E125*D125</f>
        <v>30000000</v>
      </c>
      <c r="I125" s="749" t="s">
        <v>1823</v>
      </c>
      <c r="J125" s="749"/>
      <c r="K125" s="109" t="s">
        <v>1720</v>
      </c>
    </row>
    <row r="126" spans="2:12" ht="15" x14ac:dyDescent="0.25">
      <c r="B126" s="92" t="s">
        <v>1530</v>
      </c>
      <c r="C126" s="98"/>
      <c r="D126" s="99"/>
      <c r="E126" s="72"/>
      <c r="F126" s="72"/>
      <c r="G126" s="128"/>
      <c r="H126" s="100">
        <f>SUM(H124:H125)</f>
        <v>60000000</v>
      </c>
      <c r="I126" s="746"/>
      <c r="J126" s="746"/>
      <c r="K126" s="112"/>
    </row>
    <row r="127" spans="2:12" x14ac:dyDescent="0.25">
      <c r="B127" s="108" t="s">
        <v>1736</v>
      </c>
      <c r="C127" s="102" t="s">
        <v>22</v>
      </c>
      <c r="D127" s="95">
        <v>1</v>
      </c>
      <c r="E127" s="71">
        <f>+Categoria_de_Costos!D700</f>
        <v>200000000</v>
      </c>
      <c r="F127" s="96"/>
      <c r="G127" s="97"/>
      <c r="H127" s="91">
        <f>E127*D127</f>
        <v>200000000</v>
      </c>
      <c r="I127" s="749" t="s">
        <v>1823</v>
      </c>
      <c r="J127" s="749"/>
      <c r="K127" s="109" t="s">
        <v>1737</v>
      </c>
    </row>
    <row r="128" spans="2:12" x14ac:dyDescent="0.25">
      <c r="B128" s="108" t="s">
        <v>1825</v>
      </c>
      <c r="C128" s="102" t="s">
        <v>22</v>
      </c>
      <c r="D128" s="95">
        <v>5</v>
      </c>
      <c r="E128" s="71">
        <f>+Categoria_de_Costos!C684</f>
        <v>6600000</v>
      </c>
      <c r="F128" s="96"/>
      <c r="G128" s="97"/>
      <c r="H128" s="91">
        <f>+D128*E128</f>
        <v>33000000</v>
      </c>
      <c r="I128" s="789" t="s">
        <v>1823</v>
      </c>
      <c r="J128" s="789"/>
      <c r="K128" s="109" t="s">
        <v>1733</v>
      </c>
    </row>
    <row r="129" spans="2:12" ht="15" x14ac:dyDescent="0.25">
      <c r="B129" s="92" t="s">
        <v>1826</v>
      </c>
      <c r="C129" s="98"/>
      <c r="D129" s="99"/>
      <c r="E129" s="72"/>
      <c r="F129" s="72"/>
      <c r="G129" s="128"/>
      <c r="H129" s="100">
        <f>SUM(H127:H128)</f>
        <v>233000000</v>
      </c>
      <c r="I129" s="746"/>
      <c r="J129" s="746"/>
      <c r="K129" s="112"/>
    </row>
    <row r="130" spans="2:12" x14ac:dyDescent="0.25">
      <c r="B130" s="108" t="s">
        <v>1827</v>
      </c>
      <c r="C130" s="102" t="s">
        <v>24</v>
      </c>
      <c r="D130" s="95">
        <f>+Categoria_de_Costos!C24/2</f>
        <v>5</v>
      </c>
      <c r="E130" s="71">
        <f>+Categoria_de_Costos!C769</f>
        <v>6300000</v>
      </c>
      <c r="F130" s="96"/>
      <c r="G130" s="97"/>
      <c r="H130" s="91">
        <f>+E130*D130</f>
        <v>31500000</v>
      </c>
      <c r="I130" s="790" t="s">
        <v>1820</v>
      </c>
      <c r="J130" s="791"/>
      <c r="K130" s="109" t="s">
        <v>1828</v>
      </c>
    </row>
    <row r="131" spans="2:12" ht="15" x14ac:dyDescent="0.25">
      <c r="B131" s="92" t="s">
        <v>1829</v>
      </c>
      <c r="C131" s="98"/>
      <c r="D131" s="99"/>
      <c r="E131" s="72"/>
      <c r="F131" s="72"/>
      <c r="G131" s="128"/>
      <c r="H131" s="100">
        <f>+H130</f>
        <v>31500000</v>
      </c>
      <c r="I131" s="746"/>
      <c r="J131" s="746"/>
      <c r="K131" s="112"/>
    </row>
    <row r="132" spans="2:12" x14ac:dyDescent="0.25">
      <c r="B132" s="101" t="s">
        <v>19</v>
      </c>
      <c r="C132" s="102" t="s">
        <v>22</v>
      </c>
      <c r="D132" s="95">
        <f>+Categoria_de_Costos!C24*'P3'!D121</f>
        <v>10</v>
      </c>
      <c r="E132" s="103">
        <f>+Categoria_de_Costos!C296</f>
        <v>830000</v>
      </c>
      <c r="F132" s="104"/>
      <c r="G132" s="105">
        <v>0.25</v>
      </c>
      <c r="H132" s="106">
        <f>D132*E132*G132</f>
        <v>2075000</v>
      </c>
      <c r="I132" s="749" t="s">
        <v>1821</v>
      </c>
      <c r="J132" s="749"/>
      <c r="K132" s="109" t="s">
        <v>1531</v>
      </c>
    </row>
    <row r="133" spans="2:12" x14ac:dyDescent="0.25">
      <c r="B133" s="101" t="s">
        <v>16</v>
      </c>
      <c r="C133" s="102" t="s">
        <v>1532</v>
      </c>
      <c r="D133" s="95">
        <f>+D132*3</f>
        <v>30</v>
      </c>
      <c r="E133" s="103">
        <f>+Categoria_de_Costos!G251</f>
        <v>551216.50009920006</v>
      </c>
      <c r="F133" s="104"/>
      <c r="G133" s="105">
        <v>0.25</v>
      </c>
      <c r="H133" s="106">
        <f>D133*E133*G133</f>
        <v>4134123.7507440005</v>
      </c>
      <c r="I133" s="749" t="s">
        <v>1821</v>
      </c>
      <c r="J133" s="749"/>
      <c r="K133" s="109" t="s">
        <v>1533</v>
      </c>
    </row>
    <row r="134" spans="2:12" x14ac:dyDescent="0.25">
      <c r="B134" s="101" t="s">
        <v>1534</v>
      </c>
      <c r="C134" s="102" t="s">
        <v>1742</v>
      </c>
      <c r="D134" s="95">
        <f>+D122</f>
        <v>10</v>
      </c>
      <c r="E134" s="103">
        <f>+Categoria_de_Costos!C348</f>
        <v>710000</v>
      </c>
      <c r="F134" s="104">
        <v>6</v>
      </c>
      <c r="G134" s="105">
        <v>0.25</v>
      </c>
      <c r="H134" s="106">
        <f>D134*E134*F134*G134</f>
        <v>10650000</v>
      </c>
      <c r="I134" s="749" t="s">
        <v>1821</v>
      </c>
      <c r="J134" s="749"/>
      <c r="K134" s="123" t="s">
        <v>1535</v>
      </c>
    </row>
    <row r="135" spans="2:12" ht="15" x14ac:dyDescent="0.25">
      <c r="B135" s="92" t="s">
        <v>1536</v>
      </c>
      <c r="C135" s="98"/>
      <c r="D135" s="99"/>
      <c r="E135" s="72"/>
      <c r="F135" s="72"/>
      <c r="G135" s="128"/>
      <c r="H135" s="100">
        <f>SUM(H132:H134)</f>
        <v>16859123.750744</v>
      </c>
      <c r="I135" s="746"/>
      <c r="J135" s="746"/>
      <c r="K135" s="112"/>
    </row>
    <row r="136" spans="2:12" x14ac:dyDescent="0.25">
      <c r="B136" s="761" t="s">
        <v>1830</v>
      </c>
      <c r="C136" s="762"/>
      <c r="D136" s="762"/>
      <c r="E136" s="762"/>
      <c r="F136" s="762"/>
      <c r="G136" s="763"/>
      <c r="H136" s="110" t="s">
        <v>1538</v>
      </c>
    </row>
    <row r="137" spans="2:12" ht="15" x14ac:dyDescent="0.25">
      <c r="B137" s="786" t="s">
        <v>1540</v>
      </c>
      <c r="C137" s="787"/>
      <c r="D137" s="787"/>
      <c r="E137" s="787"/>
      <c r="F137" s="787"/>
      <c r="G137" s="788"/>
      <c r="H137" s="117">
        <f>+H135+H126+H123+H120+H129+H131</f>
        <v>517802623.75074399</v>
      </c>
      <c r="I137" s="757"/>
      <c r="J137" s="757"/>
      <c r="K137" s="48"/>
      <c r="L137" s="77"/>
    </row>
    <row r="138" spans="2:12" ht="15" x14ac:dyDescent="0.25">
      <c r="B138" s="766" t="s">
        <v>1831</v>
      </c>
      <c r="C138" s="766"/>
      <c r="D138" s="766"/>
      <c r="E138" s="766"/>
      <c r="F138" s="766"/>
      <c r="G138" s="766"/>
      <c r="H138" s="49">
        <v>0</v>
      </c>
      <c r="J138" s="77"/>
      <c r="K138" s="77"/>
      <c r="L138" s="77"/>
    </row>
    <row r="139" spans="2:12" ht="15" x14ac:dyDescent="0.25">
      <c r="B139" s="766" t="s">
        <v>1832</v>
      </c>
      <c r="C139" s="766"/>
      <c r="D139" s="766"/>
      <c r="E139" s="766"/>
      <c r="F139" s="766"/>
      <c r="G139" s="766"/>
      <c r="H139" s="49">
        <f>+H137</f>
        <v>517802623.75074399</v>
      </c>
      <c r="I139" s="83"/>
      <c r="J139" s="77"/>
      <c r="K139" s="77"/>
      <c r="L139" s="77"/>
    </row>
    <row r="140" spans="2:12" ht="15" x14ac:dyDescent="0.25">
      <c r="B140" s="766" t="s">
        <v>1833</v>
      </c>
      <c r="C140" s="766"/>
      <c r="D140" s="766"/>
      <c r="E140" s="766"/>
      <c r="F140" s="766"/>
      <c r="G140" s="766"/>
      <c r="H140" s="49">
        <f>+H120+H123+H126+H135+H129+H131</f>
        <v>517802623.75074399</v>
      </c>
      <c r="I140" s="83"/>
      <c r="J140" s="77"/>
      <c r="K140" s="77"/>
      <c r="L140" s="77"/>
    </row>
    <row r="141" spans="2:12" ht="15" x14ac:dyDescent="0.25">
      <c r="B141" s="766" t="s">
        <v>1834</v>
      </c>
      <c r="C141" s="766"/>
      <c r="D141" s="766"/>
      <c r="E141" s="766"/>
      <c r="F141" s="766"/>
      <c r="G141" s="766"/>
      <c r="H141" s="49">
        <f>+H117+H118+H123+H126+H135+H129</f>
        <v>432302623.75074399</v>
      </c>
      <c r="I141" s="83"/>
      <c r="J141" s="77"/>
      <c r="K141" s="77"/>
      <c r="L141" s="77"/>
    </row>
    <row r="142" spans="2:12" ht="15" x14ac:dyDescent="0.25">
      <c r="B142" s="766" t="s">
        <v>1835</v>
      </c>
      <c r="C142" s="766"/>
      <c r="D142" s="766"/>
      <c r="E142" s="766"/>
      <c r="F142" s="766"/>
      <c r="G142" s="766"/>
      <c r="H142" s="49">
        <f>+H118+H117+H123+H126+H135+H129</f>
        <v>432302623.75074399</v>
      </c>
      <c r="I142" s="83"/>
      <c r="J142" s="77"/>
      <c r="K142" s="77"/>
      <c r="L142" s="77"/>
    </row>
    <row r="144" spans="2:12" ht="15" x14ac:dyDescent="0.25">
      <c r="B144" s="753" t="s">
        <v>1545</v>
      </c>
      <c r="C144" s="753"/>
    </row>
    <row r="145" spans="2:12" ht="93.75" customHeight="1" x14ac:dyDescent="0.25">
      <c r="B145" s="752" t="s">
        <v>1836</v>
      </c>
      <c r="C145" s="752"/>
      <c r="D145" s="752"/>
      <c r="E145" s="752"/>
      <c r="F145" s="752"/>
      <c r="G145" s="752"/>
      <c r="H145" s="752"/>
      <c r="I145" s="752"/>
      <c r="J145" s="752"/>
      <c r="K145" s="752"/>
      <c r="L145" s="752"/>
    </row>
    <row r="148" spans="2:12" ht="48" customHeight="1" x14ac:dyDescent="0.25">
      <c r="B148" s="751" t="str">
        <f>+Cronograma_Ovino_Caprina!B51</f>
        <v>3.4. Promoción de la formalización en el acceso y la tenencia de la tierra</v>
      </c>
      <c r="C148" s="751"/>
      <c r="D148" s="751"/>
      <c r="E148" s="751"/>
      <c r="F148" s="751"/>
      <c r="G148" s="751"/>
      <c r="H148" s="751"/>
      <c r="I148" s="751"/>
      <c r="J148" s="751"/>
      <c r="K148" s="751"/>
      <c r="L148" s="751"/>
    </row>
    <row r="149" spans="2:12" ht="48" customHeight="1" x14ac:dyDescent="0.25">
      <c r="B149" s="750" t="str">
        <f>+Cronograma_Ovino_Caprina!E51</f>
        <v>3.4.1. Promover la participación de los productores y la población vinculada a la cadena, en los procesos de formalización de la propiedad rural, mediante espacios de divulgación y socialización de los diferentes programas, incentivos e instrumentos financieros disponibles, en articulación con el Plan Nacional de Formalización Masiva de la Propiedad Rural (Resolución 382 de 2021 de MinAgricultura); con el fin de favorecer la consolidación de las zonas priorizadas en las regiones productoras y disminuir la informalidad en la tenencia de la tierra.</v>
      </c>
      <c r="C149" s="750"/>
      <c r="D149" s="750"/>
      <c r="E149" s="750"/>
      <c r="F149" s="750"/>
      <c r="G149" s="750"/>
      <c r="H149" s="750"/>
      <c r="I149" s="750"/>
      <c r="J149" s="750"/>
      <c r="K149" s="750"/>
      <c r="L149" s="750"/>
    </row>
    <row r="150" spans="2:12" ht="48" customHeight="1" x14ac:dyDescent="0.25">
      <c r="B150" s="750" t="str">
        <f>+Cronograma_Ovino_Caprina!E52</f>
        <v>3.4.2. Promover la participación de las comunidades étnicas de la cadena productiva ovino caprina, en los procesos de adjudicación y ampliación de tierras, así como de la delimitación de los resguardos y demás mecanismos contemplados en la ruta étnica, mediante la promoción y divulgación de los mismos, en dependencia de la solicitud de la comunidad y los estudios realizados para tal fin, y en articulación con el Plan Nacional de Formalización Masiva de la Propiedad Rural (Resolución 382 de 2021 de MinAgricultura); con el propósito de consolidar las zonas de producción ovino caprinas y promover la formalidad en la tenencia de la tierra.</v>
      </c>
      <c r="C150" s="750"/>
      <c r="D150" s="750"/>
      <c r="E150" s="750"/>
      <c r="F150" s="750"/>
      <c r="G150" s="750"/>
      <c r="H150" s="750"/>
      <c r="I150" s="750"/>
      <c r="J150" s="750"/>
      <c r="K150" s="750"/>
      <c r="L150" s="750"/>
    </row>
    <row r="151" spans="2:12" ht="48" customHeight="1" x14ac:dyDescent="0.25">
      <c r="B151" s="750" t="str">
        <f>+Cronograma_Ovino_Caprina!E53</f>
        <v>3.4.3. Promover el uso de otras alternativas de acceso a tierras, entre los productores y población vinculada a la cadena, a través de apoyo técnico y financiero, así como de espacios de divulgación y capacitación sobre contratos de arrendamiento y riesgo compartido, Subsidio Integral de Acceso a Tierras (SIAT, Resolución 382 de 2021 de MinAgricultura), crédito de tierras rurales, entre otros, teniendo en cuenta las minutas de contratos de arrendamiento recomendadas por la UPRA, y otros instrumentos que se consideren relevantes, para contribuir con el aumento de la formalidad en la tenencia de la tierra.</v>
      </c>
      <c r="C151" s="750"/>
      <c r="D151" s="750"/>
      <c r="E151" s="750"/>
      <c r="F151" s="750"/>
      <c r="G151" s="750"/>
      <c r="H151" s="750"/>
      <c r="I151" s="750"/>
      <c r="J151" s="750"/>
      <c r="K151" s="750"/>
      <c r="L151" s="750"/>
    </row>
    <row r="152" spans="2:12" ht="48" customHeight="1" x14ac:dyDescent="0.25">
      <c r="B152" s="750" t="str">
        <f>+Cronograma_Ovino_Caprina!E54</f>
        <v>3.4.4. Fomentar el uso de la información sobre mercado de tierras en las regiones priorizadas a partir de la divulgación de información sobre costos de arriendo y precio de la tierra, en concordancia con las estrategias de socialización del Observatorio de Tierras Rurales operado por la Agencia Nacional de Tierras (ANT), el Sistema de Información para la Planificación Rural Agropecuaria (SIPRA) y demás sistemas relacionados, de acuerdo con el avance de la actividad 5.4.2. sobre la estructuración e implementación del observatorio especializado para la cadena; a fin de contribuir con la transparencia del mercado de Tierras.</v>
      </c>
      <c r="C152" s="750"/>
      <c r="D152" s="750"/>
      <c r="E152" s="750"/>
      <c r="F152" s="750"/>
      <c r="G152" s="750"/>
      <c r="H152" s="750"/>
      <c r="I152" s="750"/>
      <c r="J152" s="750"/>
      <c r="K152" s="750"/>
      <c r="L152" s="750"/>
    </row>
    <row r="153" spans="2:12" x14ac:dyDescent="0.25">
      <c r="B153" s="77"/>
      <c r="C153" s="77"/>
      <c r="D153" s="77"/>
      <c r="E153" s="77"/>
      <c r="F153" s="77"/>
      <c r="G153" s="77"/>
      <c r="H153" s="77"/>
      <c r="I153" s="77"/>
      <c r="J153" s="77"/>
      <c r="K153" s="77"/>
      <c r="L153" s="77"/>
    </row>
    <row r="154" spans="2:12" x14ac:dyDescent="0.25">
      <c r="B154" s="77"/>
      <c r="C154" s="77"/>
      <c r="D154" s="77"/>
      <c r="E154" s="77"/>
      <c r="F154" s="77"/>
      <c r="G154" s="77"/>
      <c r="H154" s="77"/>
      <c r="I154" s="77"/>
      <c r="J154" s="77"/>
      <c r="K154" s="77"/>
      <c r="L154" s="77"/>
    </row>
    <row r="155" spans="2:12" ht="15" x14ac:dyDescent="0.25">
      <c r="B155" s="37" t="s">
        <v>1504</v>
      </c>
      <c r="C155" s="77"/>
      <c r="D155" s="77"/>
      <c r="E155" s="77"/>
      <c r="F155" s="77"/>
      <c r="G155" s="77"/>
      <c r="H155" s="77"/>
      <c r="I155" s="77"/>
      <c r="J155" s="77"/>
      <c r="K155" s="77"/>
      <c r="L155" s="77"/>
    </row>
    <row r="156" spans="2:12" x14ac:dyDescent="0.25">
      <c r="B156" s="77"/>
      <c r="C156" s="77"/>
      <c r="D156" s="77"/>
      <c r="E156" s="77"/>
      <c r="F156" s="77"/>
      <c r="G156" s="77"/>
      <c r="H156" s="77"/>
      <c r="I156" s="77"/>
      <c r="J156" s="77"/>
      <c r="K156" s="77"/>
      <c r="L156" s="77"/>
    </row>
    <row r="157" spans="2:12" ht="30" x14ac:dyDescent="0.25">
      <c r="B157" s="77"/>
      <c r="C157" s="121" t="s">
        <v>1505</v>
      </c>
      <c r="D157" s="121" t="s">
        <v>1506</v>
      </c>
      <c r="E157" s="77"/>
      <c r="F157" s="77"/>
      <c r="G157" s="77"/>
      <c r="H157" s="77"/>
      <c r="I157" s="77"/>
      <c r="J157" s="77"/>
      <c r="K157" s="77"/>
      <c r="L157" s="77"/>
    </row>
    <row r="158" spans="2:12" ht="21.95" customHeight="1" x14ac:dyDescent="0.25">
      <c r="B158" s="77"/>
      <c r="C158" s="126" t="str">
        <f>+Cronograma_Ovino_Caprina!N51</f>
        <v>Mes 11 del año 1</v>
      </c>
      <c r="D158" s="126" t="str">
        <f>+Cronograma_Ovino_Caprina!O51</f>
        <v>Mes 12 del año 20</v>
      </c>
      <c r="E158" s="77"/>
      <c r="F158" s="77"/>
      <c r="G158" s="84"/>
      <c r="H158" s="77"/>
      <c r="I158" s="77"/>
      <c r="J158" s="77"/>
      <c r="K158" s="77"/>
      <c r="L158" s="77"/>
    </row>
    <row r="159" spans="2:12" ht="45" x14ac:dyDescent="0.25">
      <c r="B159" s="28" t="s">
        <v>920</v>
      </c>
      <c r="C159" s="28" t="s">
        <v>1507</v>
      </c>
      <c r="D159" s="28" t="s">
        <v>1508</v>
      </c>
      <c r="E159" s="28" t="s">
        <v>980</v>
      </c>
      <c r="F159" s="28" t="s">
        <v>1509</v>
      </c>
      <c r="G159" s="28" t="s">
        <v>1510</v>
      </c>
      <c r="H159" s="28" t="s">
        <v>1511</v>
      </c>
      <c r="I159" s="748" t="s">
        <v>1512</v>
      </c>
      <c r="J159" s="748"/>
      <c r="K159" s="28" t="s">
        <v>1513</v>
      </c>
      <c r="L159" s="77"/>
    </row>
    <row r="160" spans="2:12" x14ac:dyDescent="0.25">
      <c r="B160" s="108" t="s">
        <v>27</v>
      </c>
      <c r="C160" s="108" t="s">
        <v>24</v>
      </c>
      <c r="D160" s="95">
        <f>+Categoria_de_Costos!C23</f>
        <v>18</v>
      </c>
      <c r="E160" s="71">
        <f>+Categoria_de_Costos!C434</f>
        <v>60000</v>
      </c>
      <c r="F160" s="96"/>
      <c r="G160" s="97"/>
      <c r="H160" s="91">
        <f>E160*D160</f>
        <v>1080000</v>
      </c>
      <c r="I160" s="749" t="s">
        <v>1837</v>
      </c>
      <c r="J160" s="749"/>
      <c r="K160" s="109" t="s">
        <v>1519</v>
      </c>
      <c r="L160" s="77"/>
    </row>
    <row r="161" spans="2:12" x14ac:dyDescent="0.25">
      <c r="B161" s="108" t="s">
        <v>28</v>
      </c>
      <c r="C161" s="108" t="s">
        <v>24</v>
      </c>
      <c r="D161" s="95">
        <f>+Categoria_de_Costos!C23</f>
        <v>18</v>
      </c>
      <c r="E161" s="71">
        <f>+Categoria_de_Costos!C445</f>
        <v>3000000</v>
      </c>
      <c r="F161" s="96"/>
      <c r="G161" s="97"/>
      <c r="H161" s="91">
        <f>E161*D161</f>
        <v>54000000</v>
      </c>
      <c r="I161" s="749" t="s">
        <v>1838</v>
      </c>
      <c r="J161" s="749"/>
      <c r="K161" s="109" t="s">
        <v>1521</v>
      </c>
      <c r="L161" s="77"/>
    </row>
    <row r="162" spans="2:12" ht="15" x14ac:dyDescent="0.25">
      <c r="B162" s="92" t="s">
        <v>1522</v>
      </c>
      <c r="C162" s="98"/>
      <c r="D162" s="99"/>
      <c r="E162" s="72"/>
      <c r="F162" s="72"/>
      <c r="G162" s="128"/>
      <c r="H162" s="100">
        <f>SUM(H160:H161)</f>
        <v>55080000</v>
      </c>
      <c r="I162" s="746"/>
      <c r="J162" s="746"/>
      <c r="K162" s="112"/>
    </row>
    <row r="163" spans="2:12" x14ac:dyDescent="0.25">
      <c r="B163" s="91" t="s">
        <v>12</v>
      </c>
      <c r="C163" s="108" t="s">
        <v>13</v>
      </c>
      <c r="D163" s="109">
        <v>1</v>
      </c>
      <c r="E163" s="71">
        <f>+Categoria_de_Costos!G219</f>
        <v>10469000</v>
      </c>
      <c r="F163" s="96">
        <v>12</v>
      </c>
      <c r="G163" s="97">
        <v>1</v>
      </c>
      <c r="H163" s="91">
        <f>+E163*D163*F163*G163</f>
        <v>125628000</v>
      </c>
      <c r="I163" s="749" t="s">
        <v>1837</v>
      </c>
      <c r="J163" s="749"/>
      <c r="K163" s="109" t="s">
        <v>1524</v>
      </c>
    </row>
    <row r="164" spans="2:12" x14ac:dyDescent="0.25">
      <c r="B164" s="91" t="s">
        <v>15</v>
      </c>
      <c r="C164" s="108" t="s">
        <v>13</v>
      </c>
      <c r="D164" s="109">
        <f>+Categoria_de_Costos!C24</f>
        <v>10</v>
      </c>
      <c r="E164" s="71">
        <f>+Categoria_de_Costos!G215</f>
        <v>6612000</v>
      </c>
      <c r="F164" s="96">
        <v>12</v>
      </c>
      <c r="G164" s="97">
        <v>1</v>
      </c>
      <c r="H164" s="91">
        <f>+E164*D164*F164*G164</f>
        <v>793440000</v>
      </c>
      <c r="I164" s="749" t="s">
        <v>1837</v>
      </c>
      <c r="J164" s="749"/>
      <c r="K164" s="109" t="s">
        <v>1524</v>
      </c>
    </row>
    <row r="165" spans="2:12" ht="15" x14ac:dyDescent="0.25">
      <c r="B165" s="92" t="s">
        <v>1699</v>
      </c>
      <c r="C165" s="98"/>
      <c r="D165" s="99"/>
      <c r="E165" s="72"/>
      <c r="F165" s="72"/>
      <c r="G165" s="128"/>
      <c r="H165" s="100">
        <f>SUM(H163:H164)</f>
        <v>919068000</v>
      </c>
      <c r="I165" s="746"/>
      <c r="J165" s="746"/>
      <c r="K165" s="112"/>
    </row>
    <row r="166" spans="2:12" x14ac:dyDescent="0.25">
      <c r="B166" s="101" t="s">
        <v>1792</v>
      </c>
      <c r="C166" s="102" t="s">
        <v>22</v>
      </c>
      <c r="D166" s="95">
        <f>+Categoria_de_Costos!C25*1</f>
        <v>26</v>
      </c>
      <c r="E166" s="71">
        <f>+Categoria_de_Costos!C555</f>
        <v>600000</v>
      </c>
      <c r="F166" s="96"/>
      <c r="G166" s="97"/>
      <c r="H166" s="110">
        <f>D166*E166</f>
        <v>15600000</v>
      </c>
      <c r="I166" s="749" t="s">
        <v>1839</v>
      </c>
      <c r="J166" s="749"/>
      <c r="K166" s="116" t="s">
        <v>1720</v>
      </c>
    </row>
    <row r="167" spans="2:12" x14ac:dyDescent="0.25">
      <c r="B167" s="101" t="s">
        <v>1812</v>
      </c>
      <c r="C167" s="102" t="s">
        <v>22</v>
      </c>
      <c r="D167" s="95">
        <v>1</v>
      </c>
      <c r="E167" s="71">
        <f>+Categoria_de_Costos!C597</f>
        <v>6000000</v>
      </c>
      <c r="F167" s="96"/>
      <c r="G167" s="97"/>
      <c r="H167" s="110">
        <f>D167*E167</f>
        <v>6000000</v>
      </c>
      <c r="I167" s="749" t="s">
        <v>1839</v>
      </c>
      <c r="J167" s="749"/>
      <c r="K167" s="116" t="s">
        <v>1722</v>
      </c>
    </row>
    <row r="168" spans="2:12" ht="15" x14ac:dyDescent="0.25">
      <c r="B168" s="92" t="s">
        <v>1530</v>
      </c>
      <c r="C168" s="98"/>
      <c r="D168" s="99"/>
      <c r="E168" s="72"/>
      <c r="F168" s="72"/>
      <c r="G168" s="128"/>
      <c r="H168" s="100">
        <f>SUM(H166:H167)</f>
        <v>21600000</v>
      </c>
      <c r="I168" s="746"/>
      <c r="J168" s="746"/>
      <c r="K168" s="112"/>
    </row>
    <row r="169" spans="2:12" ht="28.5" x14ac:dyDescent="0.25">
      <c r="B169" s="101" t="s">
        <v>1840</v>
      </c>
      <c r="C169" s="102" t="s">
        <v>24</v>
      </c>
      <c r="D169" s="95">
        <f>+Categoria_de_Costos!C21/2</f>
        <v>5</v>
      </c>
      <c r="E169" s="71">
        <f>+Categoria_de_Costos!C1058*Categoria_de_Costos!K1019</f>
        <v>20000000</v>
      </c>
      <c r="F169" s="96"/>
      <c r="G169" s="97"/>
      <c r="H169" s="110">
        <f>+E169*D169</f>
        <v>100000000</v>
      </c>
      <c r="I169" s="749" t="s">
        <v>1841</v>
      </c>
      <c r="J169" s="749"/>
      <c r="K169" s="116" t="s">
        <v>1842</v>
      </c>
    </row>
    <row r="170" spans="2:12" x14ac:dyDescent="0.25">
      <c r="B170" s="101" t="s">
        <v>1843</v>
      </c>
      <c r="C170" s="102" t="s">
        <v>24</v>
      </c>
      <c r="D170" s="95">
        <f>+Categoria_de_Costos!C21/2</f>
        <v>5</v>
      </c>
      <c r="E170" s="71">
        <f>+Categoria_de_Costos!C1058*Categoria_de_Costos!K1020</f>
        <v>15000000</v>
      </c>
      <c r="F170" s="96"/>
      <c r="G170" s="97"/>
      <c r="H170" s="110">
        <f>+E170*D170</f>
        <v>75000000</v>
      </c>
      <c r="I170" s="749" t="s">
        <v>1841</v>
      </c>
      <c r="J170" s="749"/>
      <c r="K170" s="116" t="s">
        <v>1842</v>
      </c>
    </row>
    <row r="171" spans="2:12" ht="28.5" x14ac:dyDescent="0.25">
      <c r="B171" s="101" t="s">
        <v>1844</v>
      </c>
      <c r="C171" s="102" t="s">
        <v>24</v>
      </c>
      <c r="D171" s="95">
        <f>+Categoria_de_Costos!C22/2</f>
        <v>4</v>
      </c>
      <c r="E171" s="71">
        <f>+Categoria_de_Costos!D1048*Categoria_de_Costos!K1019</f>
        <v>32000000</v>
      </c>
      <c r="F171" s="96"/>
      <c r="G171" s="97"/>
      <c r="H171" s="110">
        <f>+E171*D171</f>
        <v>128000000</v>
      </c>
      <c r="I171" s="749" t="s">
        <v>1841</v>
      </c>
      <c r="J171" s="749"/>
      <c r="K171" s="116" t="s">
        <v>1842</v>
      </c>
    </row>
    <row r="172" spans="2:12" ht="28.5" x14ac:dyDescent="0.25">
      <c r="B172" s="101" t="s">
        <v>1845</v>
      </c>
      <c r="C172" s="102" t="s">
        <v>24</v>
      </c>
      <c r="D172" s="95">
        <f>+Categoria_de_Costos!C22/2</f>
        <v>4</v>
      </c>
      <c r="E172" s="71">
        <f>+Categoria_de_Costos!D1048*Categoria_de_Costos!K1020</f>
        <v>24000000</v>
      </c>
      <c r="F172" s="96"/>
      <c r="G172" s="97"/>
      <c r="H172" s="110">
        <f>+E172*D172</f>
        <v>96000000</v>
      </c>
      <c r="I172" s="749" t="s">
        <v>1841</v>
      </c>
      <c r="J172" s="749"/>
      <c r="K172" s="116" t="s">
        <v>1842</v>
      </c>
    </row>
    <row r="173" spans="2:12" ht="15" x14ac:dyDescent="0.25">
      <c r="B173" s="92" t="s">
        <v>1640</v>
      </c>
      <c r="C173" s="98"/>
      <c r="D173" s="99"/>
      <c r="E173" s="72">
        <f>SUM(E169:E172)</f>
        <v>91000000</v>
      </c>
      <c r="F173" s="72"/>
      <c r="G173" s="128"/>
      <c r="H173" s="100">
        <f>SUM(H169:H172)</f>
        <v>399000000</v>
      </c>
      <c r="I173" s="746"/>
      <c r="J173" s="746"/>
      <c r="K173" s="112"/>
    </row>
    <row r="174" spans="2:12" ht="14.25" customHeight="1" x14ac:dyDescent="0.25">
      <c r="B174" s="108" t="s">
        <v>1846</v>
      </c>
      <c r="C174" s="94" t="s">
        <v>22</v>
      </c>
      <c r="D174" s="95">
        <f>+Categoria_de_Costos!C22*2</f>
        <v>16</v>
      </c>
      <c r="E174" s="71">
        <f>+Categoria_de_Costos!C481</f>
        <v>5500000</v>
      </c>
      <c r="F174" s="139"/>
      <c r="G174" s="140"/>
      <c r="H174" s="107">
        <f>+E174*D174</f>
        <v>88000000</v>
      </c>
      <c r="I174" s="749" t="s">
        <v>1841</v>
      </c>
      <c r="J174" s="749"/>
      <c r="K174" s="109" t="s">
        <v>1642</v>
      </c>
    </row>
    <row r="175" spans="2:12" ht="14.25" customHeight="1" x14ac:dyDescent="0.25">
      <c r="B175" s="108" t="s">
        <v>1847</v>
      </c>
      <c r="C175" s="94" t="s">
        <v>22</v>
      </c>
      <c r="D175" s="95">
        <f>+Categoria_de_Costos!C21*1</f>
        <v>10</v>
      </c>
      <c r="E175" s="71">
        <f>+Categoria_de_Costos!C481</f>
        <v>5500000</v>
      </c>
      <c r="F175" s="139"/>
      <c r="G175" s="140"/>
      <c r="H175" s="107">
        <f>+E175*D175</f>
        <v>55000000</v>
      </c>
      <c r="I175" s="749" t="s">
        <v>1841</v>
      </c>
      <c r="J175" s="749"/>
      <c r="K175" s="109" t="s">
        <v>1642</v>
      </c>
    </row>
    <row r="176" spans="2:12" ht="15" customHeight="1" x14ac:dyDescent="0.25">
      <c r="B176" s="92" t="s">
        <v>1813</v>
      </c>
      <c r="C176" s="98"/>
      <c r="D176" s="99"/>
      <c r="E176" s="72"/>
      <c r="F176" s="72"/>
      <c r="G176" s="128"/>
      <c r="H176" s="100">
        <f>SUM(H174:H175)</f>
        <v>143000000</v>
      </c>
      <c r="I176" s="746"/>
      <c r="J176" s="746"/>
      <c r="K176" s="112"/>
    </row>
    <row r="177" spans="2:12" x14ac:dyDescent="0.25">
      <c r="B177" s="101" t="s">
        <v>1534</v>
      </c>
      <c r="C177" s="102" t="s">
        <v>1742</v>
      </c>
      <c r="D177" s="95">
        <f>+D164</f>
        <v>10</v>
      </c>
      <c r="E177" s="103">
        <f>+Categoria_de_Costos!C348</f>
        <v>710000</v>
      </c>
      <c r="F177" s="104">
        <v>12</v>
      </c>
      <c r="G177" s="97"/>
      <c r="H177" s="106">
        <f>+E177*D177*F177</f>
        <v>85200000</v>
      </c>
      <c r="I177" s="749" t="s">
        <v>1837</v>
      </c>
      <c r="J177" s="749"/>
      <c r="K177" s="123" t="s">
        <v>1535</v>
      </c>
    </row>
    <row r="178" spans="2:12" ht="15" x14ac:dyDescent="0.25">
      <c r="B178" s="92" t="s">
        <v>1536</v>
      </c>
      <c r="C178" s="98"/>
      <c r="D178" s="99"/>
      <c r="E178" s="72"/>
      <c r="F178" s="72"/>
      <c r="G178" s="128"/>
      <c r="H178" s="100">
        <f>SUM(H177:H177)</f>
        <v>85200000</v>
      </c>
      <c r="I178" s="746"/>
      <c r="J178" s="746"/>
      <c r="K178" s="112"/>
    </row>
    <row r="179" spans="2:12" x14ac:dyDescent="0.25">
      <c r="B179" s="761" t="s">
        <v>1848</v>
      </c>
      <c r="C179" s="762"/>
      <c r="D179" s="762"/>
      <c r="E179" s="762"/>
      <c r="F179" s="762"/>
      <c r="G179" s="763"/>
      <c r="H179" s="131" t="s">
        <v>1538</v>
      </c>
    </row>
    <row r="180" spans="2:12" ht="15" x14ac:dyDescent="0.25">
      <c r="B180" s="751" t="s">
        <v>1540</v>
      </c>
      <c r="C180" s="751"/>
      <c r="D180" s="751"/>
      <c r="E180" s="751"/>
      <c r="F180" s="751"/>
      <c r="G180" s="751"/>
      <c r="H180" s="132">
        <f>+H162+H165+H168+H176+H178+H173</f>
        <v>1622948000</v>
      </c>
      <c r="I180" s="757"/>
      <c r="J180" s="757"/>
      <c r="K180" s="48"/>
      <c r="L180" s="77"/>
    </row>
    <row r="181" spans="2:12" ht="15" x14ac:dyDescent="0.25">
      <c r="B181" s="747" t="s">
        <v>1849</v>
      </c>
      <c r="C181" s="747"/>
      <c r="D181" s="747"/>
      <c r="E181" s="747"/>
      <c r="F181" s="747"/>
      <c r="G181" s="747"/>
      <c r="H181" s="129">
        <f>+H168+H161</f>
        <v>75600000</v>
      </c>
      <c r="J181" s="77"/>
      <c r="K181" s="77"/>
      <c r="L181" s="77"/>
    </row>
    <row r="182" spans="2:12" ht="15" x14ac:dyDescent="0.25">
      <c r="B182" s="747" t="s">
        <v>1850</v>
      </c>
      <c r="C182" s="747"/>
      <c r="D182" s="747"/>
      <c r="E182" s="747"/>
      <c r="F182" s="747"/>
      <c r="G182" s="747"/>
      <c r="H182" s="129">
        <f>+H180</f>
        <v>1622948000</v>
      </c>
      <c r="I182" s="83"/>
      <c r="J182" s="77"/>
      <c r="K182" s="77"/>
      <c r="L182" s="77"/>
    </row>
    <row r="183" spans="2:12" ht="15" x14ac:dyDescent="0.25">
      <c r="B183" s="747" t="s">
        <v>1851</v>
      </c>
      <c r="C183" s="747"/>
      <c r="D183" s="747"/>
      <c r="E183" s="747"/>
      <c r="F183" s="747"/>
      <c r="G183" s="747"/>
      <c r="H183" s="129">
        <f>+H168+H161</f>
        <v>75600000</v>
      </c>
      <c r="I183" s="83"/>
      <c r="J183" s="77"/>
      <c r="K183" s="77"/>
      <c r="L183" s="77"/>
    </row>
    <row r="185" spans="2:12" ht="15" x14ac:dyDescent="0.25">
      <c r="B185" s="753" t="s">
        <v>1545</v>
      </c>
      <c r="C185" s="753"/>
    </row>
    <row r="186" spans="2:12" ht="93.75" customHeight="1" x14ac:dyDescent="0.25">
      <c r="B186" s="752" t="s">
        <v>1852</v>
      </c>
      <c r="C186" s="752"/>
      <c r="D186" s="752"/>
      <c r="E186" s="752"/>
      <c r="F186" s="752"/>
      <c r="G186" s="752"/>
      <c r="H186" s="752"/>
      <c r="I186" s="752"/>
      <c r="J186" s="752"/>
      <c r="K186" s="752"/>
      <c r="L186" s="752"/>
    </row>
  </sheetData>
  <sheetProtection algorithmName="SHA-512" hashValue="HaVjoFdhzGq9Cr2s31d3Y/UHIZUvGfv5jFKRcvbdREKvBYFsRV3VQQFCQMLjC+AcO1YP1Uy97OdzE442GzzfhQ==" saltValue="4MtT8vreeePrb87lkmPhmQ==" spinCount="100000" sheet="1" objects="1" scenarios="1"/>
  <mergeCells count="144">
    <mergeCell ref="I25:J25"/>
    <mergeCell ref="I26:J26"/>
    <mergeCell ref="I27:J27"/>
    <mergeCell ref="B4:D4"/>
    <mergeCell ref="B14:L14"/>
    <mergeCell ref="B15:L15"/>
    <mergeCell ref="B16:L16"/>
    <mergeCell ref="B17:L17"/>
    <mergeCell ref="B18:L18"/>
    <mergeCell ref="I28:J28"/>
    <mergeCell ref="I29:J29"/>
    <mergeCell ref="I35:J35"/>
    <mergeCell ref="I36:J36"/>
    <mergeCell ref="I38:J38"/>
    <mergeCell ref="I39:J39"/>
    <mergeCell ref="I40:J40"/>
    <mergeCell ref="I45:J45"/>
    <mergeCell ref="I30:J30"/>
    <mergeCell ref="I31:J31"/>
    <mergeCell ref="I33:J33"/>
    <mergeCell ref="I34:J34"/>
    <mergeCell ref="I32:J32"/>
    <mergeCell ref="I41:J41"/>
    <mergeCell ref="I42:J42"/>
    <mergeCell ref="I44:J44"/>
    <mergeCell ref="I37:J37"/>
    <mergeCell ref="I43:J43"/>
    <mergeCell ref="B50:G50"/>
    <mergeCell ref="B54:G54"/>
    <mergeCell ref="B58:C58"/>
    <mergeCell ref="B59:L59"/>
    <mergeCell ref="B62:L62"/>
    <mergeCell ref="I46:J46"/>
    <mergeCell ref="B48:G48"/>
    <mergeCell ref="I48:J48"/>
    <mergeCell ref="B49:G49"/>
    <mergeCell ref="B51:G51"/>
    <mergeCell ref="B55:G55"/>
    <mergeCell ref="B56:G56"/>
    <mergeCell ref="B52:G52"/>
    <mergeCell ref="B53:G53"/>
    <mergeCell ref="B47:G47"/>
    <mergeCell ref="I73:J73"/>
    <mergeCell ref="I74:J74"/>
    <mergeCell ref="I75:J75"/>
    <mergeCell ref="I77:J77"/>
    <mergeCell ref="I78:J78"/>
    <mergeCell ref="I79:J79"/>
    <mergeCell ref="B63:L63"/>
    <mergeCell ref="B64:L64"/>
    <mergeCell ref="B65:L65"/>
    <mergeCell ref="B66:L66"/>
    <mergeCell ref="I76:J76"/>
    <mergeCell ref="I80:J80"/>
    <mergeCell ref="I81:J81"/>
    <mergeCell ref="I82:J82"/>
    <mergeCell ref="I83:J83"/>
    <mergeCell ref="I86:J86"/>
    <mergeCell ref="I87:J87"/>
    <mergeCell ref="I89:J89"/>
    <mergeCell ref="I88:J88"/>
    <mergeCell ref="I90:J90"/>
    <mergeCell ref="I84:J84"/>
    <mergeCell ref="I85:J85"/>
    <mergeCell ref="B102:C102"/>
    <mergeCell ref="B103:L103"/>
    <mergeCell ref="B106:L106"/>
    <mergeCell ref="B107:L107"/>
    <mergeCell ref="B108:L108"/>
    <mergeCell ref="B97:G97"/>
    <mergeCell ref="I97:J97"/>
    <mergeCell ref="B99:G99"/>
    <mergeCell ref="I91:J91"/>
    <mergeCell ref="I92:J92"/>
    <mergeCell ref="I93:J93"/>
    <mergeCell ref="I94:J94"/>
    <mergeCell ref="I95:J95"/>
    <mergeCell ref="B100:G100"/>
    <mergeCell ref="B98:G98"/>
    <mergeCell ref="B96:G96"/>
    <mergeCell ref="I120:J120"/>
    <mergeCell ref="I121:J121"/>
    <mergeCell ref="I122:J122"/>
    <mergeCell ref="I123:J123"/>
    <mergeCell ref="B109:L109"/>
    <mergeCell ref="I116:J116"/>
    <mergeCell ref="I117:J117"/>
    <mergeCell ref="I118:J118"/>
    <mergeCell ref="I119:J119"/>
    <mergeCell ref="I135:J135"/>
    <mergeCell ref="B137:G137"/>
    <mergeCell ref="I137:J137"/>
    <mergeCell ref="B138:G138"/>
    <mergeCell ref="I124:J124"/>
    <mergeCell ref="I126:J126"/>
    <mergeCell ref="I132:J132"/>
    <mergeCell ref="I133:J133"/>
    <mergeCell ref="I134:J134"/>
    <mergeCell ref="I125:J125"/>
    <mergeCell ref="I127:J127"/>
    <mergeCell ref="I129:J129"/>
    <mergeCell ref="I128:J128"/>
    <mergeCell ref="I131:J131"/>
    <mergeCell ref="B136:G136"/>
    <mergeCell ref="I130:J130"/>
    <mergeCell ref="B186:L186"/>
    <mergeCell ref="I178:J178"/>
    <mergeCell ref="B180:G180"/>
    <mergeCell ref="I180:J180"/>
    <mergeCell ref="B181:G181"/>
    <mergeCell ref="I168:J168"/>
    <mergeCell ref="I174:J174"/>
    <mergeCell ref="I176:J176"/>
    <mergeCell ref="I173:J173"/>
    <mergeCell ref="I169:J169"/>
    <mergeCell ref="I170:J170"/>
    <mergeCell ref="I171:J171"/>
    <mergeCell ref="I172:J172"/>
    <mergeCell ref="I175:J175"/>
    <mergeCell ref="I177:J177"/>
    <mergeCell ref="I165:J165"/>
    <mergeCell ref="I166:J166"/>
    <mergeCell ref="I167:J167"/>
    <mergeCell ref="I159:J159"/>
    <mergeCell ref="I160:J160"/>
    <mergeCell ref="I161:J161"/>
    <mergeCell ref="B182:G182"/>
    <mergeCell ref="B183:G183"/>
    <mergeCell ref="B185:C185"/>
    <mergeCell ref="B179:G179"/>
    <mergeCell ref="B149:L149"/>
    <mergeCell ref="B150:L150"/>
    <mergeCell ref="B151:L151"/>
    <mergeCell ref="B152:L152"/>
    <mergeCell ref="B139:G139"/>
    <mergeCell ref="B140:G140"/>
    <mergeCell ref="I162:J162"/>
    <mergeCell ref="I163:J163"/>
    <mergeCell ref="I164:J164"/>
    <mergeCell ref="B142:G142"/>
    <mergeCell ref="B144:C144"/>
    <mergeCell ref="B145:L145"/>
    <mergeCell ref="B148:L148"/>
    <mergeCell ref="B141:G141"/>
  </mergeCells>
  <pageMargins left="0.7" right="0.7" top="0.75" bottom="0.75" header="0.3" footer="0.3"/>
  <ignoredErrors>
    <ignoredError sqref="D75 H173 H8:I8 L8:L10 J8:K8 U10:V10 U8:U9 V8:V9 V7:W7 W8:W9 P7:S9 O8:O10 M8 M7:N7 N8"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Cronograma_Ovino_Caprina</vt:lpstr>
      <vt:lpstr>Glosario</vt:lpstr>
      <vt:lpstr>Categoria_de_Costos</vt:lpstr>
      <vt:lpstr>Estimación_Por_Periodo</vt:lpstr>
      <vt:lpstr>Estimación_Anualizada</vt:lpstr>
      <vt:lpstr>Fuentes_Financiación</vt:lpstr>
      <vt:lpstr>P1</vt:lpstr>
      <vt:lpstr>P2</vt:lpstr>
      <vt:lpstr>P3</vt:lpstr>
      <vt:lpstr>P4</vt:lpstr>
      <vt:lpstr>P5</vt:lpstr>
      <vt:lpstr>P6</vt:lpstr>
      <vt:lpstr>P7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Dell</cp:lastModifiedBy>
  <cp:revision/>
  <dcterms:created xsi:type="dcterms:W3CDTF">2024-04-25T19:39:41Z</dcterms:created>
  <dcterms:modified xsi:type="dcterms:W3CDTF">2025-05-09T21:37:19Z</dcterms:modified>
  <cp:category/>
  <cp:contentStatus/>
</cp:coreProperties>
</file>